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45" windowWidth="5955" windowHeight="3720" tabRatio="970" firstSheet="3" activeTab="15"/>
  </bookViews>
  <sheets>
    <sheet name="2013" sheetId="1" r:id="rId1"/>
    <sheet name="Monthly Accounts" sheetId="20" r:id="rId2"/>
    <sheet name="Monthly Cash" sheetId="21" r:id="rId3"/>
    <sheet name="PREMAC Accounts" sheetId="16" r:id="rId4"/>
    <sheet name="MARCH '12" sheetId="25" r:id="rId5"/>
    <sheet name="APRIL '12" sheetId="26" r:id="rId6"/>
    <sheet name="MAY '12" sheetId="27" r:id="rId7"/>
    <sheet name="JUNE '12" sheetId="28" r:id="rId8"/>
    <sheet name="JULY '12" sheetId="29" r:id="rId9"/>
    <sheet name="AUGUST '12" sheetId="30" r:id="rId10"/>
    <sheet name="SEPTEMBER '12" sheetId="31" r:id="rId11"/>
    <sheet name="OCTOBER '12" sheetId="32" r:id="rId12"/>
    <sheet name="NOVEMBER '12" sheetId="33" r:id="rId13"/>
    <sheet name="DECEMBER '12" sheetId="34" r:id="rId14"/>
    <sheet name="JANUARY '13" sheetId="35" r:id="rId15"/>
    <sheet name="FEBRUARY '13" sheetId="36" r:id="rId16"/>
  </sheets>
  <definedNames>
    <definedName name="_xlnm.Print_Area" localSheetId="5">'APRIL ''12'!$A$1:$K$39</definedName>
    <definedName name="_xlnm.Print_Area" localSheetId="9">'AUGUST ''12'!$A$1:$K$46</definedName>
    <definedName name="_xlnm.Print_Area" localSheetId="13">'DECEMBER ''12'!$A$1:$K$45</definedName>
    <definedName name="_xlnm.Print_Area" localSheetId="15">'FEBRUARY ''13'!$A$1:$K$61</definedName>
    <definedName name="_xlnm.Print_Area" localSheetId="14">'JANUARY ''13'!$A$1:$K$23</definedName>
    <definedName name="_xlnm.Print_Area" localSheetId="8">'JULY ''12'!$A$1:$K$49</definedName>
    <definedName name="_xlnm.Print_Area" localSheetId="7">'JUNE ''12'!$A$1:$K$40</definedName>
    <definedName name="_xlnm.Print_Area" localSheetId="4">'MARCH ''12'!$A$1:$K$47</definedName>
    <definedName name="_xlnm.Print_Area" localSheetId="6">'MAY ''12'!$A$1:$K$48</definedName>
    <definedName name="_xlnm.Print_Area" localSheetId="12">'NOVEMBER ''12'!$A$1:$K$52</definedName>
    <definedName name="_xlnm.Print_Area" localSheetId="11">'OCTOBER ''12'!$A$1:$K$78</definedName>
    <definedName name="_xlnm.Print_Area" localSheetId="3">'PREMAC Accounts'!$A$1:$N$64</definedName>
    <definedName name="_xlnm.Print_Area" localSheetId="10">'SEPTEMBER ''12'!$A$1:$K$80</definedName>
    <definedName name="_xlnm.Print_Titles" localSheetId="5">'APRIL ''12'!$1:$4</definedName>
    <definedName name="_xlnm.Print_Titles" localSheetId="9">'AUGUST ''12'!$1:$4</definedName>
    <definedName name="_xlnm.Print_Titles" localSheetId="13">'DECEMBER ''12'!$1:$4</definedName>
    <definedName name="_xlnm.Print_Titles" localSheetId="15">'FEBRUARY ''13'!$1:$4</definedName>
    <definedName name="_xlnm.Print_Titles" localSheetId="14">'JANUARY ''13'!$1:$4</definedName>
    <definedName name="_xlnm.Print_Titles" localSheetId="8">'JULY ''12'!$1:$4</definedName>
    <definedName name="_xlnm.Print_Titles" localSheetId="7">'JUNE ''12'!$1:$4</definedName>
    <definedName name="_xlnm.Print_Titles" localSheetId="4">'MARCH ''12'!$1:$4</definedName>
    <definedName name="_xlnm.Print_Titles" localSheetId="6">'MAY ''12'!$1:$4</definedName>
    <definedName name="_xlnm.Print_Titles" localSheetId="12">'NOVEMBER ''12'!$1:$4</definedName>
    <definedName name="_xlnm.Print_Titles" localSheetId="11">'OCTOBER ''12'!$1:$4</definedName>
    <definedName name="_xlnm.Print_Titles" localSheetId="10">'SEPTEMBER ''12'!$1:$4</definedName>
  </definedNames>
  <calcPr calcId="145621"/>
</workbook>
</file>

<file path=xl/calcChain.xml><?xml version="1.0" encoding="utf-8"?>
<calcChain xmlns="http://schemas.openxmlformats.org/spreadsheetml/2006/main">
  <c r="H57" i="36" l="1"/>
  <c r="E18" i="36" l="1"/>
  <c r="H56" i="36" l="1"/>
  <c r="H54" i="36" l="1"/>
  <c r="Q15" i="36" l="1"/>
  <c r="H53" i="36" l="1"/>
  <c r="H52" i="36" l="1"/>
  <c r="H50" i="36" l="1"/>
  <c r="F87" i="36" l="1"/>
  <c r="H47" i="36"/>
  <c r="H44" i="36"/>
  <c r="H43" i="36" l="1"/>
  <c r="D87" i="36"/>
  <c r="M11" i="16" s="1"/>
  <c r="H40" i="36"/>
  <c r="C60" i="36" l="1"/>
  <c r="D60" i="36"/>
  <c r="E60" i="36"/>
  <c r="F60" i="36"/>
  <c r="G60" i="36"/>
  <c r="E61" i="36" l="1"/>
  <c r="C61" i="36"/>
  <c r="L60" i="36"/>
  <c r="H39" i="36"/>
  <c r="L61" i="36" l="1"/>
  <c r="H36" i="36"/>
  <c r="H24" i="36" l="1"/>
  <c r="H18" i="36"/>
  <c r="H14" i="36"/>
  <c r="H5" i="36"/>
  <c r="H5" i="34"/>
  <c r="H33" i="36" l="1"/>
  <c r="H16" i="1" l="1"/>
  <c r="G16" i="1"/>
  <c r="F16" i="1"/>
  <c r="H32" i="36" l="1"/>
  <c r="H31" i="36" l="1"/>
  <c r="H30" i="36"/>
  <c r="H27" i="36" l="1"/>
  <c r="H60" i="36" s="1"/>
  <c r="I87" i="36"/>
  <c r="M24" i="16" s="1"/>
  <c r="H87" i="36"/>
  <c r="M22" i="16" s="1"/>
  <c r="G87" i="36"/>
  <c r="M20" i="16" s="1"/>
  <c r="E87" i="36"/>
  <c r="M13" i="16" s="1"/>
  <c r="C87" i="36"/>
  <c r="M6" i="16" s="1"/>
  <c r="E16" i="1"/>
  <c r="D16" i="1"/>
  <c r="I16" i="1" l="1"/>
  <c r="J87" i="36"/>
  <c r="R56" i="31"/>
  <c r="H20" i="35" l="1"/>
  <c r="H19" i="35" l="1"/>
  <c r="H17" i="35" l="1"/>
  <c r="F40" i="35" l="1"/>
  <c r="L21" i="16" s="1"/>
  <c r="D40" i="35"/>
  <c r="L9" i="16" s="1"/>
  <c r="H14" i="35"/>
  <c r="H10" i="35" l="1"/>
  <c r="H9" i="35" l="1"/>
  <c r="H8" i="35" l="1"/>
  <c r="H6" i="35" l="1"/>
  <c r="H30" i="34" l="1"/>
  <c r="C43" i="34"/>
  <c r="H36" i="34"/>
  <c r="H14" i="33"/>
  <c r="H23" i="33"/>
  <c r="H44" i="33"/>
  <c r="H36" i="32"/>
  <c r="H47" i="32"/>
  <c r="H54" i="32"/>
  <c r="H71" i="32"/>
  <c r="H76" i="32"/>
  <c r="D43" i="34"/>
  <c r="E43" i="34"/>
  <c r="F43" i="34"/>
  <c r="G43" i="34"/>
  <c r="H40" i="35" l="1"/>
  <c r="L25" i="16" s="1"/>
  <c r="G40" i="35"/>
  <c r="L22" i="16" s="1"/>
  <c r="E40" i="35"/>
  <c r="L13" i="16" s="1"/>
  <c r="C40" i="35"/>
  <c r="L7" i="16" s="1"/>
  <c r="G21" i="35"/>
  <c r="F21" i="35"/>
  <c r="G15" i="1" s="1"/>
  <c r="E21" i="35"/>
  <c r="F15" i="1" s="1"/>
  <c r="D21" i="35"/>
  <c r="E15" i="1" s="1"/>
  <c r="C21" i="35"/>
  <c r="D15" i="1" s="1"/>
  <c r="H21" i="35"/>
  <c r="G22" i="35" l="1"/>
  <c r="H15" i="1"/>
  <c r="I15" i="1" s="1"/>
  <c r="I40" i="35"/>
  <c r="C22" i="35"/>
  <c r="E22" i="35"/>
  <c r="L21" i="35"/>
  <c r="R75" i="32"/>
  <c r="L22" i="35" l="1"/>
  <c r="I70" i="34" l="1"/>
  <c r="K23" i="16" s="1"/>
  <c r="H19" i="34" l="1"/>
  <c r="J70" i="34"/>
  <c r="K24" i="16" s="1"/>
  <c r="H26" i="34"/>
  <c r="H24" i="34" l="1"/>
  <c r="E14" i="1" l="1"/>
  <c r="H18" i="34" l="1"/>
  <c r="H43" i="34" l="1"/>
  <c r="H70" i="34" l="1"/>
  <c r="K22" i="16" s="1"/>
  <c r="G70" i="34"/>
  <c r="K20" i="16" s="1"/>
  <c r="F70" i="34"/>
  <c r="K18" i="16" s="1"/>
  <c r="E70" i="34"/>
  <c r="K16" i="16" s="1"/>
  <c r="D70" i="34"/>
  <c r="K11" i="16" s="1"/>
  <c r="C70" i="34"/>
  <c r="G14" i="1"/>
  <c r="F14" i="1"/>
  <c r="D14" i="1"/>
  <c r="G44" i="34" l="1"/>
  <c r="H14" i="1"/>
  <c r="I14" i="1" s="1"/>
  <c r="J14" i="1" s="1"/>
  <c r="K14" i="1" s="1"/>
  <c r="K70" i="34"/>
  <c r="K4" i="16"/>
  <c r="C44" i="34"/>
  <c r="L43" i="34"/>
  <c r="E44" i="34"/>
  <c r="L44" i="34" l="1"/>
  <c r="P11" i="33"/>
  <c r="P46" i="33"/>
  <c r="H48" i="33" l="1"/>
  <c r="H47" i="33" l="1"/>
  <c r="G76" i="33" l="1"/>
  <c r="J12" i="16" s="1"/>
  <c r="H38" i="33" l="1"/>
  <c r="H32" i="33" l="1"/>
  <c r="P17" i="33" l="1"/>
  <c r="H30" i="33" l="1"/>
  <c r="H28" i="33" l="1"/>
  <c r="J76" i="33" l="1"/>
  <c r="J20" i="16" s="1"/>
  <c r="H26" i="33"/>
  <c r="P15" i="33" l="1"/>
  <c r="H25" i="33"/>
  <c r="H21" i="33" l="1"/>
  <c r="H19" i="33" l="1"/>
  <c r="E76" i="33" l="1"/>
  <c r="J10" i="16" s="1"/>
  <c r="H18" i="33"/>
  <c r="H12" i="33" l="1"/>
  <c r="H76" i="33" l="1"/>
  <c r="J13" i="16" s="1"/>
  <c r="H5" i="33" l="1"/>
  <c r="K76" i="33" l="1"/>
  <c r="J22" i="16" s="1"/>
  <c r="I76" i="33"/>
  <c r="F76" i="33"/>
  <c r="J11" i="16" s="1"/>
  <c r="D76" i="33"/>
  <c r="J8" i="16" s="1"/>
  <c r="C76" i="33"/>
  <c r="J4" i="16" s="1"/>
  <c r="G50" i="33"/>
  <c r="F50" i="33"/>
  <c r="G13" i="1" s="1"/>
  <c r="E50" i="33"/>
  <c r="F13" i="1" s="1"/>
  <c r="D50" i="33"/>
  <c r="E13" i="1" s="1"/>
  <c r="C50" i="33"/>
  <c r="D13" i="1" s="1"/>
  <c r="G51" i="33" l="1"/>
  <c r="H13" i="1"/>
  <c r="I13" i="1" s="1"/>
  <c r="L50" i="33"/>
  <c r="E51" i="33"/>
  <c r="H50" i="33"/>
  <c r="C51" i="33"/>
  <c r="M76" i="33"/>
  <c r="R14" i="32"/>
  <c r="R13" i="32"/>
  <c r="H29" i="32"/>
  <c r="H5" i="32"/>
  <c r="H51" i="32"/>
  <c r="R16" i="32" l="1"/>
  <c r="L51" i="33"/>
  <c r="M106" i="32"/>
  <c r="I20" i="16" s="1"/>
  <c r="N106" i="32"/>
  <c r="I21" i="16" s="1"/>
  <c r="E106" i="32" l="1"/>
  <c r="I8" i="16" s="1"/>
  <c r="H70" i="32"/>
  <c r="F106" i="32" l="1"/>
  <c r="I9" i="16" s="1"/>
  <c r="H68" i="32"/>
  <c r="Q36" i="31" l="1"/>
  <c r="J106" i="32" l="1"/>
  <c r="I16" i="16" s="1"/>
  <c r="H66" i="32"/>
  <c r="H65" i="32" l="1"/>
  <c r="H62" i="32" l="1"/>
  <c r="H57" i="32" l="1"/>
  <c r="I106" i="32" l="1"/>
  <c r="I12" i="16" s="1"/>
  <c r="H39" i="32"/>
  <c r="K106" i="32" l="1"/>
  <c r="I17" i="16" s="1"/>
  <c r="H33" i="32" l="1"/>
  <c r="H106" i="32" l="1"/>
  <c r="I11" i="16" s="1"/>
  <c r="D106" i="32"/>
  <c r="H24" i="32"/>
  <c r="H21" i="32"/>
  <c r="H28" i="32" l="1"/>
  <c r="H26" i="32" l="1"/>
  <c r="H76" i="31" l="1"/>
  <c r="O106" i="32"/>
  <c r="I22" i="16" s="1"/>
  <c r="L106" i="32"/>
  <c r="I18" i="16" s="1"/>
  <c r="G106" i="32"/>
  <c r="I10" i="16" s="1"/>
  <c r="I6" i="16"/>
  <c r="C106" i="32"/>
  <c r="I4" i="16" s="1"/>
  <c r="G76" i="32"/>
  <c r="F76" i="32"/>
  <c r="G12" i="1" s="1"/>
  <c r="E76" i="32"/>
  <c r="F12" i="1" s="1"/>
  <c r="D76" i="32"/>
  <c r="E12" i="1" s="1"/>
  <c r="C76" i="32"/>
  <c r="D12" i="1" s="1"/>
  <c r="G77" i="32" l="1"/>
  <c r="H12" i="1"/>
  <c r="I12" i="1" s="1"/>
  <c r="J12" i="1" s="1"/>
  <c r="K12" i="1" s="1"/>
  <c r="L76" i="32"/>
  <c r="Q106" i="32"/>
  <c r="E77" i="32"/>
  <c r="C77" i="32"/>
  <c r="H66" i="31"/>
  <c r="H60" i="31"/>
  <c r="H58" i="31"/>
  <c r="H55" i="31"/>
  <c r="H53" i="31"/>
  <c r="H49" i="31"/>
  <c r="H46" i="31"/>
  <c r="H44" i="31"/>
  <c r="H32" i="31"/>
  <c r="H25" i="31"/>
  <c r="H24" i="31"/>
  <c r="H21" i="31"/>
  <c r="H18" i="31"/>
  <c r="H13" i="31"/>
  <c r="H5" i="31"/>
  <c r="L77" i="32" l="1"/>
  <c r="H78" i="31"/>
  <c r="F101" i="31"/>
  <c r="H16" i="16" s="1"/>
  <c r="I101" i="31"/>
  <c r="H21" i="16" s="1"/>
  <c r="O42" i="29" l="1"/>
  <c r="E101" i="31" l="1"/>
  <c r="H13" i="16" s="1"/>
  <c r="F78" i="31" l="1"/>
  <c r="G11" i="1" s="1"/>
  <c r="J101" i="31"/>
  <c r="H22" i="16" s="1"/>
  <c r="H101" i="31"/>
  <c r="H20" i="16" s="1"/>
  <c r="G101" i="31"/>
  <c r="H18" i="16" s="1"/>
  <c r="D101" i="31"/>
  <c r="H12" i="16" s="1"/>
  <c r="C101" i="31"/>
  <c r="H8" i="16" s="1"/>
  <c r="G78" i="31"/>
  <c r="E78" i="31"/>
  <c r="F11" i="1" s="1"/>
  <c r="D78" i="31"/>
  <c r="E11" i="1" s="1"/>
  <c r="C78" i="31"/>
  <c r="D11" i="1" l="1"/>
  <c r="L78" i="31"/>
  <c r="G79" i="31"/>
  <c r="H11" i="1"/>
  <c r="I11" i="1" s="1"/>
  <c r="C79" i="31"/>
  <c r="L101" i="31"/>
  <c r="E79" i="31"/>
  <c r="H43" i="30"/>
  <c r="L79" i="31" l="1"/>
  <c r="H39" i="30"/>
  <c r="H38" i="30" l="1"/>
  <c r="H36" i="30" l="1"/>
  <c r="H34" i="30" l="1"/>
  <c r="H32" i="30" l="1"/>
  <c r="H31" i="30"/>
  <c r="F44" i="30" l="1"/>
  <c r="H27" i="30"/>
  <c r="H24" i="30" l="1"/>
  <c r="H23" i="30" l="1"/>
  <c r="H21" i="30" l="1"/>
  <c r="H19" i="30" l="1"/>
  <c r="H16" i="30" l="1"/>
  <c r="F66" i="30" l="1"/>
  <c r="G13" i="16" s="1"/>
  <c r="H14" i="30"/>
  <c r="H12" i="30" l="1"/>
  <c r="H9" i="30" l="1"/>
  <c r="H8" i="30" l="1"/>
  <c r="H7" i="30" l="1"/>
  <c r="R84" i="29" l="1"/>
  <c r="H5" i="30" l="1"/>
  <c r="H37" i="29" l="1"/>
  <c r="H46" i="29" l="1"/>
  <c r="H43" i="29" l="1"/>
  <c r="H66" i="30" l="1"/>
  <c r="G22" i="16" s="1"/>
  <c r="G66" i="30"/>
  <c r="G18" i="16" s="1"/>
  <c r="E66" i="30"/>
  <c r="G11" i="16" s="1"/>
  <c r="D66" i="30"/>
  <c r="G10" i="16" s="1"/>
  <c r="C66" i="30"/>
  <c r="G6" i="16" s="1"/>
  <c r="G44" i="30"/>
  <c r="G10" i="1"/>
  <c r="E44" i="30"/>
  <c r="F10" i="1" s="1"/>
  <c r="D44" i="30"/>
  <c r="E10" i="1" s="1"/>
  <c r="C44" i="30"/>
  <c r="D10" i="1" s="1"/>
  <c r="H44" i="30"/>
  <c r="G45" i="30" l="1"/>
  <c r="H10" i="1"/>
  <c r="I10" i="1" s="1"/>
  <c r="L44" i="30"/>
  <c r="E45" i="30"/>
  <c r="J66" i="30"/>
  <c r="C45" i="30"/>
  <c r="G83" i="29"/>
  <c r="F11" i="16" s="1"/>
  <c r="J10" i="1" l="1"/>
  <c r="L45" i="30"/>
  <c r="M83" i="29"/>
  <c r="F20" i="16" s="1"/>
  <c r="K10" i="1" l="1"/>
  <c r="N83" i="29"/>
  <c r="F21" i="16" s="1"/>
  <c r="H35" i="29"/>
  <c r="H33" i="29" l="1"/>
  <c r="H32" i="29" l="1"/>
  <c r="H29" i="29" l="1"/>
  <c r="D83" i="29" l="1"/>
  <c r="F7" i="16" s="1"/>
  <c r="H27" i="29"/>
  <c r="O18" i="29" l="1"/>
  <c r="H26" i="29" l="1"/>
  <c r="E83" i="29" l="1"/>
  <c r="F9" i="16" s="1"/>
  <c r="H23" i="29"/>
  <c r="H20" i="29" l="1"/>
  <c r="D47" i="29" l="1"/>
  <c r="K83" i="29"/>
  <c r="F16" i="16" s="1"/>
  <c r="L83" i="29"/>
  <c r="F19" i="16" s="1"/>
  <c r="H17" i="29" l="1"/>
  <c r="H5" i="27" l="1"/>
  <c r="E9" i="1" l="1"/>
  <c r="O83" i="29"/>
  <c r="F22" i="16" s="1"/>
  <c r="H14" i="29"/>
  <c r="H83" i="29" l="1"/>
  <c r="F12" i="16" s="1"/>
  <c r="H11" i="29" l="1"/>
  <c r="H5" i="29" l="1"/>
  <c r="H37" i="28" l="1"/>
  <c r="H10" i="28" l="1"/>
  <c r="F38" i="28"/>
  <c r="G8" i="1" s="1"/>
  <c r="P83" i="29"/>
  <c r="F23" i="16" s="1"/>
  <c r="J83" i="29"/>
  <c r="F17" i="16" s="1"/>
  <c r="I83" i="29"/>
  <c r="F13" i="16" s="1"/>
  <c r="F83" i="29"/>
  <c r="F10" i="16" s="1"/>
  <c r="C83" i="29"/>
  <c r="F6" i="16" s="1"/>
  <c r="G47" i="29"/>
  <c r="F47" i="29"/>
  <c r="G9" i="1" s="1"/>
  <c r="E47" i="29"/>
  <c r="F9" i="1" s="1"/>
  <c r="C47" i="29"/>
  <c r="D9" i="1" s="1"/>
  <c r="G48" i="29" l="1"/>
  <c r="H9" i="1"/>
  <c r="I9" i="1" s="1"/>
  <c r="R83" i="29"/>
  <c r="H47" i="29"/>
  <c r="E48" i="29"/>
  <c r="L47" i="29"/>
  <c r="C48" i="29"/>
  <c r="L48" i="29" s="1"/>
  <c r="H35" i="28"/>
  <c r="H32" i="28" l="1"/>
  <c r="H30" i="28" l="1"/>
  <c r="H28" i="28" l="1"/>
  <c r="H23" i="28" l="1"/>
  <c r="H22" i="28" l="1"/>
  <c r="H21" i="28" l="1"/>
  <c r="H17" i="28" l="1"/>
  <c r="H14" i="28" l="1"/>
  <c r="G68" i="28" l="1"/>
  <c r="E12" i="16" s="1"/>
  <c r="H13" i="28" l="1"/>
  <c r="H8" i="28" l="1"/>
  <c r="H6" i="28" l="1"/>
  <c r="H5" i="28" l="1"/>
  <c r="H38" i="28" s="1"/>
  <c r="K68" i="28" l="1"/>
  <c r="J68" i="28"/>
  <c r="E22" i="16" s="1"/>
  <c r="I68" i="28"/>
  <c r="H68" i="28"/>
  <c r="E17" i="16" s="1"/>
  <c r="F68" i="28"/>
  <c r="E11" i="16" s="1"/>
  <c r="E68" i="28"/>
  <c r="E10" i="16" s="1"/>
  <c r="D68" i="28"/>
  <c r="E6" i="16" s="1"/>
  <c r="C68" i="28"/>
  <c r="E4" i="16" s="1"/>
  <c r="G38" i="28"/>
  <c r="E38" i="28"/>
  <c r="F8" i="1" s="1"/>
  <c r="D38" i="28"/>
  <c r="E8" i="1" s="1"/>
  <c r="C38" i="28"/>
  <c r="G39" i="28" l="1"/>
  <c r="H8" i="1"/>
  <c r="D8" i="1"/>
  <c r="I8" i="1" s="1"/>
  <c r="J8" i="1" s="1"/>
  <c r="K8" i="1" s="1"/>
  <c r="L38" i="28"/>
  <c r="E39" i="28"/>
  <c r="M68" i="28"/>
  <c r="C39" i="28"/>
  <c r="L39" i="28" s="1"/>
  <c r="H45" i="27"/>
  <c r="D80" i="27" l="1"/>
  <c r="D9" i="16" s="1"/>
  <c r="H41" i="27"/>
  <c r="H39" i="27" l="1"/>
  <c r="H36" i="27" l="1"/>
  <c r="H31" i="27" l="1"/>
  <c r="H29" i="27" l="1"/>
  <c r="H27" i="27" l="1"/>
  <c r="H22" i="27" l="1"/>
  <c r="G80" i="27" l="1"/>
  <c r="D13" i="16" s="1"/>
  <c r="H21" i="27" l="1"/>
  <c r="H19" i="27" l="1"/>
  <c r="H16" i="27" l="1"/>
  <c r="E80" i="27" l="1"/>
  <c r="D10" i="16" s="1"/>
  <c r="C80" i="27" l="1"/>
  <c r="D8" i="16" s="1"/>
  <c r="F80" i="27"/>
  <c r="D12" i="16" s="1"/>
  <c r="H14" i="27"/>
  <c r="H10" i="27" l="1"/>
  <c r="K80" i="27" l="1"/>
  <c r="D23" i="16" s="1"/>
  <c r="J80" i="27"/>
  <c r="D22" i="16" s="1"/>
  <c r="I80" i="27"/>
  <c r="D21" i="16" s="1"/>
  <c r="H80" i="27"/>
  <c r="D20" i="16" s="1"/>
  <c r="G46" i="27"/>
  <c r="F46" i="27"/>
  <c r="G7" i="1" s="1"/>
  <c r="E46" i="27"/>
  <c r="F7" i="1" s="1"/>
  <c r="D46" i="27"/>
  <c r="E7" i="1" s="1"/>
  <c r="C46" i="27"/>
  <c r="D7" i="1" s="1"/>
  <c r="G47" i="27" l="1"/>
  <c r="H7" i="1"/>
  <c r="E47" i="27"/>
  <c r="H46" i="27"/>
  <c r="M80" i="27"/>
  <c r="C47" i="27"/>
  <c r="H34" i="26"/>
  <c r="H32" i="26" l="1"/>
  <c r="H30" i="26" l="1"/>
  <c r="H26" i="26"/>
  <c r="H69" i="26" l="1"/>
  <c r="C18" i="16" s="1"/>
  <c r="H24" i="26"/>
  <c r="H22" i="26" l="1"/>
  <c r="H19" i="26" l="1"/>
  <c r="H15" i="26" l="1"/>
  <c r="H14" i="26" l="1"/>
  <c r="H10" i="26" l="1"/>
  <c r="H9" i="26" l="1"/>
  <c r="H8" i="26" l="1"/>
  <c r="H5" i="26" l="1"/>
  <c r="J69" i="26" l="1"/>
  <c r="I69" i="26"/>
  <c r="C20" i="16" s="1"/>
  <c r="G69" i="26"/>
  <c r="C12" i="16" s="1"/>
  <c r="F69" i="26"/>
  <c r="C11" i="16" s="1"/>
  <c r="E69" i="26"/>
  <c r="C10" i="16" s="1"/>
  <c r="D69" i="26"/>
  <c r="C8" i="16" s="1"/>
  <c r="C69" i="26"/>
  <c r="C6" i="16" s="1"/>
  <c r="G37" i="26"/>
  <c r="F37" i="26"/>
  <c r="G6" i="1" s="1"/>
  <c r="E37" i="26"/>
  <c r="F6" i="1" s="1"/>
  <c r="D37" i="26"/>
  <c r="E6" i="1" s="1"/>
  <c r="C37" i="26"/>
  <c r="D6" i="1" s="1"/>
  <c r="G38" i="26" l="1"/>
  <c r="H6" i="1"/>
  <c r="L69" i="26"/>
  <c r="C22" i="16"/>
  <c r="E38" i="26"/>
  <c r="L37" i="26"/>
  <c r="H37" i="26"/>
  <c r="C38" i="26"/>
  <c r="L38" i="26" s="1"/>
  <c r="H44" i="25"/>
  <c r="H29" i="25"/>
  <c r="I7" i="1" l="1"/>
  <c r="I6" i="1"/>
  <c r="H40" i="25"/>
  <c r="J6" i="1" l="1"/>
  <c r="K6" i="1" s="1"/>
  <c r="D83" i="25"/>
  <c r="B7" i="16" s="1"/>
  <c r="H34" i="25" l="1"/>
  <c r="H28" i="25" l="1"/>
  <c r="G45" i="25" l="1"/>
  <c r="G46" i="25" l="1"/>
  <c r="H5" i="1"/>
  <c r="H18" i="1" s="1"/>
  <c r="L83" i="25"/>
  <c r="B23" i="16" s="1"/>
  <c r="K83" i="25"/>
  <c r="B22" i="16" s="1"/>
  <c r="J83" i="25"/>
  <c r="B16" i="16" s="1"/>
  <c r="I83" i="25"/>
  <c r="B13" i="16" s="1"/>
  <c r="H83" i="25"/>
  <c r="B12" i="16" s="1"/>
  <c r="G83" i="25"/>
  <c r="B10" i="16" s="1"/>
  <c r="F83" i="25"/>
  <c r="B9" i="16" s="1"/>
  <c r="H22" i="25"/>
  <c r="H21" i="25"/>
  <c r="H16" i="25"/>
  <c r="H15" i="25"/>
  <c r="H8" i="25"/>
  <c r="H5" i="25"/>
  <c r="H45" i="25" l="1"/>
  <c r="F45" i="25" l="1"/>
  <c r="G5" i="1" s="1"/>
  <c r="E45" i="25"/>
  <c r="E46" i="25" l="1"/>
  <c r="F5" i="1"/>
  <c r="F17" i="1" s="1"/>
  <c r="E83" i="25"/>
  <c r="B8" i="16" s="1"/>
  <c r="K26" i="16" l="1"/>
  <c r="N14" i="16" l="1"/>
  <c r="D45" i="25"/>
  <c r="C45" i="25"/>
  <c r="D5" i="1" s="1"/>
  <c r="C83" i="25"/>
  <c r="N7" i="16"/>
  <c r="N21" i="16"/>
  <c r="N13" i="16"/>
  <c r="N15" i="16"/>
  <c r="M83" i="25" l="1"/>
  <c r="B4" i="16"/>
  <c r="E5" i="1"/>
  <c r="L45" i="25"/>
  <c r="C46" i="25"/>
  <c r="L46" i="25" s="1"/>
  <c r="N8" i="16"/>
  <c r="N9" i="16"/>
  <c r="C26" i="16"/>
  <c r="N6" i="16"/>
  <c r="F26" i="16"/>
  <c r="N5" i="16"/>
  <c r="M26" i="16"/>
  <c r="L26" i="16"/>
  <c r="N19" i="16"/>
  <c r="N17" i="16"/>
  <c r="N10" i="16"/>
  <c r="N11" i="16"/>
  <c r="G17" i="1"/>
  <c r="J26" i="16"/>
  <c r="N4" i="16"/>
  <c r="N24" i="16"/>
  <c r="N25" i="16"/>
  <c r="N16" i="16"/>
  <c r="H26" i="16"/>
  <c r="N18" i="16"/>
  <c r="N20" i="16"/>
  <c r="D17" i="1"/>
  <c r="N22" i="16"/>
  <c r="E26" i="16"/>
  <c r="N12" i="16"/>
  <c r="G26" i="16"/>
  <c r="E17" i="1" l="1"/>
  <c r="D18" i="1" s="1"/>
  <c r="I5" i="1"/>
  <c r="I17" i="1" s="1"/>
  <c r="F18" i="1"/>
  <c r="B26" i="16"/>
  <c r="D26" i="16"/>
  <c r="N23" i="16"/>
  <c r="E29" i="16" s="1"/>
  <c r="I26" i="16"/>
  <c r="J18" i="1" l="1"/>
  <c r="N26" i="16"/>
</calcChain>
</file>

<file path=xl/sharedStrings.xml><?xml version="1.0" encoding="utf-8"?>
<sst xmlns="http://schemas.openxmlformats.org/spreadsheetml/2006/main" count="2315" uniqueCount="908">
  <si>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</si>
  <si>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</si>
  <si>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</si>
  <si>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</si>
  <si>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</si>
  <si>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</si>
  <si>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</si>
  <si>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</si>
  <si>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</si>
  <si>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THE01</t>
  </si>
  <si>
    <t>GRH01</t>
  </si>
  <si>
    <t>COM01</t>
  </si>
  <si>
    <t>MEC01</t>
  </si>
  <si>
    <t>JAE01</t>
  </si>
  <si>
    <t>JOY01</t>
  </si>
  <si>
    <t>AMC01</t>
  </si>
  <si>
    <t>VRY01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</si>
  <si>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</si>
  <si>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</si>
  <si>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</si>
  <si>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</si>
  <si>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</si>
  <si>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</si>
  <si>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</si>
  <si>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</si>
  <si>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</si>
  <si>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</si>
  <si>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HYD01</t>
  </si>
  <si>
    <t>AMC Parts</t>
  </si>
  <si>
    <t>Commercial Shearing</t>
  </si>
  <si>
    <t>G &amp; R Hydraulics</t>
  </si>
  <si>
    <t>J.A. Engineering</t>
  </si>
  <si>
    <t>Joy Mining Machinery</t>
  </si>
  <si>
    <t>Mechyd Engineering Services</t>
  </si>
  <si>
    <t>Hydstar Engineering</t>
  </si>
  <si>
    <t>Vryheid Cranes</t>
  </si>
  <si>
    <t>YEAR</t>
  </si>
  <si>
    <t>CASH SALES</t>
  </si>
  <si>
    <t>ACCOUNT SALES</t>
  </si>
  <si>
    <t>TOTAL SALES</t>
  </si>
  <si>
    <t>Tshwane Hydraulics</t>
  </si>
  <si>
    <t xml:space="preserve"> </t>
  </si>
  <si>
    <t>EPE01</t>
  </si>
  <si>
    <t>Thembelihle Equipment</t>
  </si>
  <si>
    <t>DBZ01</t>
  </si>
  <si>
    <t>DBZ Diesel Parts</t>
  </si>
  <si>
    <t>Equipment Parts &amp; Engines</t>
  </si>
  <si>
    <t>TSH01</t>
  </si>
  <si>
    <t>BEL01</t>
  </si>
  <si>
    <t>POW01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</si>
  <si>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</si>
  <si>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</si>
  <si>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</si>
  <si>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</si>
  <si>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</si>
  <si>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</si>
  <si>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</si>
  <si>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Bell Equipment</t>
  </si>
  <si>
    <t>ANG01</t>
  </si>
  <si>
    <t>AngloGold Ashanti</t>
  </si>
  <si>
    <t>AVERAGE MONTHLY SALES:</t>
  </si>
  <si>
    <t>SAN01</t>
  </si>
  <si>
    <t>Sandvik Mining &amp; Construction</t>
  </si>
  <si>
    <t>LOWEST MONTH SALES</t>
  </si>
  <si>
    <t>#1 :</t>
  </si>
  <si>
    <t>#2 :</t>
  </si>
  <si>
    <t>#3 :</t>
  </si>
  <si>
    <t>600SA Holdings</t>
  </si>
  <si>
    <t>5 Biggest Customers:</t>
  </si>
  <si>
    <t>#4 :</t>
  </si>
  <si>
    <t>#5 :</t>
  </si>
  <si>
    <t>Power Transmission Technology</t>
  </si>
  <si>
    <t>MAL01</t>
  </si>
  <si>
    <t>Malcom-Ezindaleni Hydraulics &amp; Eng.</t>
  </si>
  <si>
    <t>DOS01</t>
  </si>
  <si>
    <t>Dosco Hydraulics</t>
  </si>
  <si>
    <t>Highveld Mica</t>
  </si>
  <si>
    <t>HIG01</t>
  </si>
  <si>
    <t>01</t>
  </si>
  <si>
    <t>AGRIGEL Dies</t>
  </si>
  <si>
    <t>AGR01</t>
  </si>
  <si>
    <t>DBZ Diesel Parts - DBZ01</t>
  </si>
  <si>
    <t>Contour Parts &amp; Engineering</t>
  </si>
  <si>
    <t>Hydstar Engineering - HYD01</t>
  </si>
  <si>
    <t>Thembelihle Equipment - THE01</t>
  </si>
  <si>
    <t>Sandvik Delmas - SAN01</t>
  </si>
  <si>
    <t>12</t>
  </si>
  <si>
    <t>Equipment Parts &amp; Engines - EPE01</t>
  </si>
  <si>
    <t>G &amp; R Hydraulics - GRH01</t>
  </si>
  <si>
    <t>Fullimput 1305 cc</t>
  </si>
  <si>
    <t>13</t>
  </si>
  <si>
    <t>14</t>
  </si>
  <si>
    <t>08</t>
  </si>
  <si>
    <t>Commercial Shearing - COM01</t>
  </si>
  <si>
    <t>HIG02</t>
  </si>
  <si>
    <t>Highveld Filters</t>
  </si>
  <si>
    <t>02</t>
  </si>
  <si>
    <t>AGRIGEL</t>
  </si>
  <si>
    <t>PREMAC</t>
  </si>
  <si>
    <t>TOTAL INVOICED SALES FOR 2013 FINANCIAL YEAR</t>
  </si>
  <si>
    <t>MONTH</t>
  </si>
  <si>
    <t>CASH FARMERS</t>
  </si>
  <si>
    <t>TOTALS FOR ACCOUNT HOLDERS FOR 2013</t>
  </si>
  <si>
    <t>Zululand Hydraulics</t>
  </si>
  <si>
    <t>Countrywide Gearbox Repairs</t>
  </si>
  <si>
    <t>Anglogold Ashanti - ANG01</t>
  </si>
  <si>
    <t>9424</t>
  </si>
  <si>
    <t>9444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</si>
  <si>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</si>
  <si>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</si>
  <si>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</si>
  <si>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</si>
  <si>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</si>
  <si>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</si>
  <si>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</si>
  <si>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</si>
  <si>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</si>
  <si>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9457</t>
  </si>
  <si>
    <t>9458</t>
  </si>
  <si>
    <t>9459</t>
  </si>
  <si>
    <t>9460</t>
  </si>
  <si>
    <t>9461</t>
  </si>
  <si>
    <t>9462</t>
  </si>
  <si>
    <t>20</t>
  </si>
  <si>
    <t>Bell Equipment - BEL01</t>
  </si>
  <si>
    <t>C437</t>
  </si>
  <si>
    <t>LJ Hydraulics</t>
  </si>
  <si>
    <t>19</t>
  </si>
  <si>
    <t>9463</t>
  </si>
  <si>
    <t>9464</t>
  </si>
  <si>
    <t>9465</t>
  </si>
  <si>
    <t>9467</t>
  </si>
  <si>
    <t>26</t>
  </si>
  <si>
    <t>9468</t>
  </si>
  <si>
    <t>9469</t>
  </si>
  <si>
    <t>9470</t>
  </si>
  <si>
    <t>600SA Holdings - 600</t>
  </si>
  <si>
    <t>600</t>
  </si>
  <si>
    <t>9472</t>
  </si>
  <si>
    <t>9473</t>
  </si>
  <si>
    <t>TOTAL INVOICES - MARCH 2012</t>
  </si>
  <si>
    <t>27</t>
  </si>
  <si>
    <t>9474</t>
  </si>
  <si>
    <t>9475</t>
  </si>
  <si>
    <t>9476</t>
  </si>
  <si>
    <t>9477</t>
  </si>
  <si>
    <t>FARMERS</t>
  </si>
  <si>
    <t>C438</t>
  </si>
  <si>
    <t>28</t>
  </si>
  <si>
    <t>TOTAL INVOICES - APRIL 2012</t>
  </si>
  <si>
    <t>03</t>
  </si>
  <si>
    <t>C439</t>
  </si>
  <si>
    <t>paid cash</t>
  </si>
  <si>
    <t>C440</t>
  </si>
  <si>
    <t>Combined Sales</t>
  </si>
  <si>
    <t>paid by internet</t>
  </si>
  <si>
    <t>INFANTMED</t>
  </si>
  <si>
    <t>N.L. Geldenhuys - Kids and Baby Expo</t>
  </si>
  <si>
    <t>Queck Management Solutions</t>
  </si>
  <si>
    <t>9479</t>
  </si>
  <si>
    <t>04</t>
  </si>
  <si>
    <t>05</t>
  </si>
  <si>
    <t>Dosco Hydraulics - DOS01</t>
  </si>
  <si>
    <t>9480</t>
  </si>
  <si>
    <t>11</t>
  </si>
  <si>
    <t>9481</t>
  </si>
  <si>
    <t>9482</t>
  </si>
  <si>
    <t>9483</t>
  </si>
  <si>
    <t>9484</t>
  </si>
  <si>
    <t>C441</t>
  </si>
  <si>
    <t>Dolene Randall</t>
  </si>
  <si>
    <t>Fluid Power Automation</t>
  </si>
  <si>
    <t>9485</t>
  </si>
  <si>
    <t>9486</t>
  </si>
  <si>
    <t>9487</t>
  </si>
  <si>
    <t>16</t>
  </si>
  <si>
    <t>9488</t>
  </si>
  <si>
    <t>9489</t>
  </si>
  <si>
    <t>9490</t>
  </si>
  <si>
    <t>17</t>
  </si>
  <si>
    <t>9491</t>
  </si>
  <si>
    <t>9492</t>
  </si>
  <si>
    <t>18</t>
  </si>
  <si>
    <t>Joy Mining Machinery - JOY01</t>
  </si>
  <si>
    <t>Mechyd Engineering - MEC01</t>
  </si>
  <si>
    <t>9493</t>
  </si>
  <si>
    <t>9494</t>
  </si>
  <si>
    <t>9495</t>
  </si>
  <si>
    <t>9496</t>
  </si>
  <si>
    <t>9497</t>
  </si>
  <si>
    <t>Maloma Colliery</t>
  </si>
  <si>
    <t>25</t>
  </si>
  <si>
    <t>9502</t>
  </si>
  <si>
    <t>9503</t>
  </si>
  <si>
    <t>9504</t>
  </si>
  <si>
    <t>C442</t>
  </si>
  <si>
    <t>Sidi Parani</t>
  </si>
  <si>
    <t>All Mining Component Parts - AMC01</t>
  </si>
  <si>
    <t>9505</t>
  </si>
  <si>
    <t>9506</t>
  </si>
  <si>
    <t>Rigid Hydraulics</t>
  </si>
  <si>
    <t>C443</t>
  </si>
  <si>
    <t>Best for Baby - Gerard Kohler</t>
  </si>
  <si>
    <t>consignment basis</t>
  </si>
  <si>
    <t>TOTAL INVOICES - MAY 2012</t>
  </si>
  <si>
    <t>Received p.o.p</t>
  </si>
  <si>
    <t>9508</t>
  </si>
  <si>
    <t>9509</t>
  </si>
  <si>
    <t>9510</t>
  </si>
  <si>
    <t>9511</t>
  </si>
  <si>
    <t>9512</t>
  </si>
  <si>
    <t>Equipment Parts and Engines - EPE01</t>
  </si>
  <si>
    <t>9513</t>
  </si>
  <si>
    <t>9514</t>
  </si>
  <si>
    <t>07</t>
  </si>
  <si>
    <t>Mechyd Engineering Services - MEC01</t>
  </si>
  <si>
    <t>9516</t>
  </si>
  <si>
    <t>9515</t>
  </si>
  <si>
    <t>C444</t>
  </si>
  <si>
    <t>Paid by EFT</t>
  </si>
  <si>
    <t>Tania Mitchell</t>
  </si>
  <si>
    <t>9517</t>
  </si>
  <si>
    <t>09</t>
  </si>
  <si>
    <t>Power Transmission Tech. - PTT01</t>
  </si>
  <si>
    <t>9518</t>
  </si>
  <si>
    <t>10</t>
  </si>
  <si>
    <t>Country Wide Gearbox Repairs</t>
  </si>
  <si>
    <t>9519</t>
  </si>
  <si>
    <t>9521</t>
  </si>
  <si>
    <t>9522</t>
  </si>
  <si>
    <t>9523</t>
  </si>
  <si>
    <t>9524</t>
  </si>
  <si>
    <t>9525</t>
  </si>
  <si>
    <t>15</t>
  </si>
  <si>
    <t>9526</t>
  </si>
  <si>
    <t>9527</t>
  </si>
  <si>
    <t>9529</t>
  </si>
  <si>
    <t>Contour Parts</t>
  </si>
  <si>
    <t>9531</t>
  </si>
  <si>
    <t>Purest Taste</t>
  </si>
  <si>
    <t>C445</t>
  </si>
  <si>
    <t>C446</t>
  </si>
  <si>
    <t>21</t>
  </si>
  <si>
    <t>Kate Coleman</t>
  </si>
  <si>
    <t>C447</t>
  </si>
  <si>
    <t>Elana van Rensburg</t>
  </si>
  <si>
    <t>Not Sent yet</t>
  </si>
  <si>
    <t>Largostax</t>
  </si>
  <si>
    <t>Received p.o.p.</t>
  </si>
  <si>
    <t>23</t>
  </si>
  <si>
    <t>9534</t>
  </si>
  <si>
    <t>24</t>
  </si>
  <si>
    <t>BHS Enterprises</t>
  </si>
  <si>
    <t>9537</t>
  </si>
  <si>
    <t>9538</t>
  </si>
  <si>
    <t>3539</t>
  </si>
  <si>
    <t>Witbank Power Spares</t>
  </si>
  <si>
    <t>Paid by internet</t>
  </si>
  <si>
    <t>TOTAL INVOICES - JUNE 2012</t>
  </si>
  <si>
    <t>9541</t>
  </si>
  <si>
    <t>AMC Parts - AMC01</t>
  </si>
  <si>
    <t>Enright Tool and Die Services</t>
  </si>
  <si>
    <t>C450</t>
  </si>
  <si>
    <t>J.A. Engineering - JAE01</t>
  </si>
  <si>
    <t>9542</t>
  </si>
  <si>
    <t>9543</t>
  </si>
  <si>
    <t>9544</t>
  </si>
  <si>
    <t>06</t>
  </si>
  <si>
    <t>9545</t>
  </si>
  <si>
    <t>9546</t>
  </si>
  <si>
    <t>Electro &amp; Hydraulic Projects</t>
  </si>
  <si>
    <t xml:space="preserve">receveid p.o.p </t>
  </si>
  <si>
    <t>9549</t>
  </si>
  <si>
    <t>9550</t>
  </si>
  <si>
    <t>9551</t>
  </si>
  <si>
    <t>C453</t>
  </si>
  <si>
    <t>C454</t>
  </si>
  <si>
    <t>C455</t>
  </si>
  <si>
    <t>N.W.K. Bpk</t>
  </si>
  <si>
    <t>APL Lourens</t>
  </si>
  <si>
    <t>9553</t>
  </si>
  <si>
    <t>9555</t>
  </si>
  <si>
    <t>9556</t>
  </si>
  <si>
    <t>9557</t>
  </si>
  <si>
    <t>9558</t>
  </si>
  <si>
    <t>9559</t>
  </si>
  <si>
    <t>JJ Planned Maintenance Services</t>
  </si>
  <si>
    <t>9561</t>
  </si>
  <si>
    <t>22</t>
  </si>
  <si>
    <t>9562</t>
  </si>
  <si>
    <t>9563</t>
  </si>
  <si>
    <t>9565</t>
  </si>
  <si>
    <t>9567</t>
  </si>
  <si>
    <t>9568</t>
  </si>
  <si>
    <t>TOTAL INVOICES - JULY 2012</t>
  </si>
  <si>
    <t>BHS Sales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</si>
  <si>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</si>
  <si>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</si>
  <si>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</si>
  <si>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</si>
  <si>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</si>
  <si>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</si>
  <si>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</si>
  <si>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</si>
  <si>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</si>
  <si>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JJ Planned Maintenance</t>
  </si>
  <si>
    <t>9580</t>
  </si>
  <si>
    <t>9581</t>
  </si>
  <si>
    <t>0113</t>
  </si>
  <si>
    <t>0112</t>
  </si>
  <si>
    <t>Bolandsplaas Onderneemings</t>
  </si>
  <si>
    <t>Paid by cheque</t>
  </si>
  <si>
    <t>To pay by internet</t>
  </si>
  <si>
    <t>Welbedacht Boerdery</t>
  </si>
  <si>
    <t>VAT PURPOSES</t>
  </si>
  <si>
    <t>C456</t>
  </si>
  <si>
    <t>C457</t>
  </si>
  <si>
    <t>Malcom-Ezindaleni Hydraulics - MAL01</t>
  </si>
  <si>
    <t>9583</t>
  </si>
  <si>
    <t>9582</t>
  </si>
  <si>
    <t>C458</t>
  </si>
  <si>
    <t>Equal Chance Trading 50</t>
  </si>
  <si>
    <t>PI0166</t>
  </si>
  <si>
    <t>PI0167</t>
  </si>
  <si>
    <t>PI0168</t>
  </si>
  <si>
    <t>PI0169</t>
  </si>
  <si>
    <t>PI0170</t>
  </si>
  <si>
    <t>PI0171</t>
  </si>
  <si>
    <t>PI0172</t>
  </si>
  <si>
    <t>PI0173</t>
  </si>
  <si>
    <t>PI0175</t>
  </si>
  <si>
    <t>II0165</t>
  </si>
  <si>
    <t>Elana Van Rensburg</t>
  </si>
  <si>
    <t>Mieniane Boerdery (JM Lourens)</t>
  </si>
  <si>
    <t>into PREMAC</t>
  </si>
  <si>
    <t>PI0176</t>
  </si>
  <si>
    <t>PI0177</t>
  </si>
  <si>
    <t>PI0178</t>
  </si>
  <si>
    <t>PI0179</t>
  </si>
  <si>
    <t>PI0180</t>
  </si>
  <si>
    <t>AI0174</t>
  </si>
  <si>
    <t xml:space="preserve">High Duty Castings </t>
  </si>
  <si>
    <t>PI0181</t>
  </si>
  <si>
    <t>PI0182</t>
  </si>
  <si>
    <t>TOTAL INVOICES - AUGUST 2012</t>
  </si>
  <si>
    <t>AI0183</t>
  </si>
  <si>
    <t>II0184</t>
  </si>
  <si>
    <t>30</t>
  </si>
  <si>
    <t>Elaine Martens</t>
  </si>
  <si>
    <t>AI0185</t>
  </si>
  <si>
    <t>AI0186</t>
  </si>
  <si>
    <t>AI0187</t>
  </si>
  <si>
    <t>AI0188</t>
  </si>
  <si>
    <t>Vierfontein Boerder - Owen Muller</t>
  </si>
  <si>
    <t>EG De Wet</t>
  </si>
  <si>
    <t>Vosbreedt Boerdery</t>
  </si>
  <si>
    <t>AI0189</t>
  </si>
  <si>
    <t>II0190</t>
  </si>
  <si>
    <t>PI0191</t>
  </si>
  <si>
    <t>PI0194</t>
  </si>
  <si>
    <t>PI0195</t>
  </si>
  <si>
    <t>N.W.K. Beperk</t>
  </si>
  <si>
    <t>Dolene Wait</t>
  </si>
  <si>
    <t>Fertex Solutions</t>
  </si>
  <si>
    <t>AI0192</t>
  </si>
  <si>
    <t>PI0196</t>
  </si>
  <si>
    <t>PI0197</t>
  </si>
  <si>
    <t>PI0198</t>
  </si>
  <si>
    <t>AI0193</t>
  </si>
  <si>
    <t>PJ Bezuidenhout Boerdery</t>
  </si>
  <si>
    <t>PI0202</t>
  </si>
  <si>
    <t>PI0203</t>
  </si>
  <si>
    <t>PI0204</t>
  </si>
  <si>
    <t>PI0205</t>
  </si>
  <si>
    <t>AI0201</t>
  </si>
  <si>
    <t>AI0199</t>
  </si>
  <si>
    <t>AI0200</t>
  </si>
  <si>
    <t>Goedbegin Boerdery</t>
  </si>
  <si>
    <t>To pay</t>
  </si>
  <si>
    <t>Vosstoffel Boerdery</t>
  </si>
  <si>
    <t>HJP Boerdery</t>
  </si>
  <si>
    <t>PI0206</t>
  </si>
  <si>
    <t>PI0207</t>
  </si>
  <si>
    <t>PI0208</t>
  </si>
  <si>
    <t>PI0209</t>
  </si>
  <si>
    <t>Boshoff Boerdery</t>
  </si>
  <si>
    <t>Paid R5040 on 10/08</t>
  </si>
  <si>
    <t>All Mining Components - AMC01</t>
  </si>
  <si>
    <t>PI0215</t>
  </si>
  <si>
    <t>AI0210</t>
  </si>
  <si>
    <t>AI0211</t>
  </si>
  <si>
    <t>PI0218</t>
  </si>
  <si>
    <t>PI0220</t>
  </si>
  <si>
    <t>Jozua F. Du Plessis Boerdery</t>
  </si>
  <si>
    <t>AI0212</t>
  </si>
  <si>
    <t>Omnia Fertilizer - Delmas</t>
  </si>
  <si>
    <t>AI0213</t>
  </si>
  <si>
    <t>NWK Beperk</t>
  </si>
  <si>
    <t>CP Potgieter</t>
  </si>
  <si>
    <t>AI0214</t>
  </si>
  <si>
    <t>AI0216</t>
  </si>
  <si>
    <t>AI0217</t>
  </si>
  <si>
    <t>Kraaines Familie Trust / Bart Diedericks</t>
  </si>
  <si>
    <t>AI0219</t>
  </si>
  <si>
    <t>Scheepers Boerdery</t>
  </si>
  <si>
    <t>PI0224</t>
  </si>
  <si>
    <t>PI0225</t>
  </si>
  <si>
    <t>Neutrek / JFR Neuhoff</t>
  </si>
  <si>
    <t>Coalseam Hydraulics &amp; Mining</t>
  </si>
  <si>
    <t>Paid to Premac</t>
  </si>
  <si>
    <t>Account</t>
  </si>
  <si>
    <t>AI0221</t>
  </si>
  <si>
    <t>AI0222</t>
  </si>
  <si>
    <t>AI0223</t>
  </si>
  <si>
    <t>JT Ferreira Boerdery</t>
  </si>
  <si>
    <t>29</t>
  </si>
  <si>
    <t>PI0226</t>
  </si>
  <si>
    <t>31</t>
  </si>
  <si>
    <t>TOTAL INVOICES - SEPTEMBER 2012</t>
  </si>
  <si>
    <t>PI0227</t>
  </si>
  <si>
    <t>PI0228</t>
  </si>
  <si>
    <t>PI0229</t>
  </si>
  <si>
    <t>Joy Global - JOY01</t>
  </si>
  <si>
    <t>AI0229</t>
  </si>
  <si>
    <t>AI0230</t>
  </si>
  <si>
    <t>AI0231</t>
  </si>
  <si>
    <t>AI0232</t>
  </si>
  <si>
    <t>AI0233</t>
  </si>
  <si>
    <t>AI0234</t>
  </si>
  <si>
    <t>K Mallan</t>
  </si>
  <si>
    <t>JW Cronje Landgoed</t>
  </si>
  <si>
    <t>G Roos</t>
  </si>
  <si>
    <t>PR Cilliers</t>
  </si>
  <si>
    <t>AI0235</t>
  </si>
  <si>
    <t>AI0237</t>
  </si>
  <si>
    <t>AI0238</t>
  </si>
  <si>
    <t>D Uys</t>
  </si>
  <si>
    <t>Frik Prinsloo</t>
  </si>
  <si>
    <t>SIS Farming Group</t>
  </si>
  <si>
    <t>PI0241</t>
  </si>
  <si>
    <t>PI0242</t>
  </si>
  <si>
    <t>PI0244</t>
  </si>
  <si>
    <t>PI0245</t>
  </si>
  <si>
    <t>PI0246</t>
  </si>
  <si>
    <t>PI0247</t>
  </si>
  <si>
    <t>PI0248</t>
  </si>
  <si>
    <t>PI0249</t>
  </si>
  <si>
    <t>PI0250</t>
  </si>
  <si>
    <t>AI0240</t>
  </si>
  <si>
    <t>AI0239</t>
  </si>
  <si>
    <t>Chris Mostert</t>
  </si>
  <si>
    <t>FS + JC Boerdery</t>
  </si>
  <si>
    <t>AI0243</t>
  </si>
  <si>
    <t>PI0252</t>
  </si>
  <si>
    <t>PI0254</t>
  </si>
  <si>
    <t>-</t>
  </si>
  <si>
    <t>smsed 10/09</t>
  </si>
  <si>
    <t>Paid 2K cash + internet</t>
  </si>
  <si>
    <t>O.M. Trading</t>
  </si>
  <si>
    <t>AI0251</t>
  </si>
  <si>
    <t>Liquigro</t>
  </si>
  <si>
    <t>AI0253</t>
  </si>
  <si>
    <t>PI0265</t>
  </si>
  <si>
    <t>PI0266</t>
  </si>
  <si>
    <t>PI0267</t>
  </si>
  <si>
    <t>AI0255</t>
  </si>
  <si>
    <t>AI0256</t>
  </si>
  <si>
    <t>AI0257</t>
  </si>
  <si>
    <t>AI0258</t>
  </si>
  <si>
    <t>AI0259</t>
  </si>
  <si>
    <t>AI0264</t>
  </si>
  <si>
    <t>AI0260</t>
  </si>
  <si>
    <t>AI0261</t>
  </si>
  <si>
    <t>AI0262</t>
  </si>
  <si>
    <t>AI0263</t>
  </si>
  <si>
    <t>EH Boon</t>
  </si>
  <si>
    <t>Frans Mostert</t>
  </si>
  <si>
    <t>JS Koch</t>
  </si>
  <si>
    <t>Grootbos Voerkrale</t>
  </si>
  <si>
    <t>DH Scholtz</t>
  </si>
  <si>
    <t>DRM Carstens</t>
  </si>
  <si>
    <t>Johan Botha</t>
  </si>
  <si>
    <t>PI0271</t>
  </si>
  <si>
    <t>PI0274</t>
  </si>
  <si>
    <t>PI0275</t>
  </si>
  <si>
    <t>PI0276</t>
  </si>
  <si>
    <t>AI0268</t>
  </si>
  <si>
    <t>Sewefontein Boerdery</t>
  </si>
  <si>
    <t>AI0269</t>
  </si>
  <si>
    <t>AI0270</t>
  </si>
  <si>
    <t>Omnia Delmas</t>
  </si>
  <si>
    <t>GA Potgieter</t>
  </si>
  <si>
    <t>Returned</t>
  </si>
  <si>
    <t>AI0272</t>
  </si>
  <si>
    <t>AI0273</t>
  </si>
  <si>
    <t>Breedt Grobler Boerdery</t>
  </si>
  <si>
    <t>AA Urquhart</t>
  </si>
  <si>
    <t>AI0278</t>
  </si>
  <si>
    <t>AI0277</t>
  </si>
  <si>
    <t>JBR Cameron</t>
  </si>
  <si>
    <t>AI0279</t>
  </si>
  <si>
    <t>E Campher Boerdery</t>
  </si>
  <si>
    <t>AI0280</t>
  </si>
  <si>
    <t>smsed 25/09</t>
  </si>
  <si>
    <t>AI0281</t>
  </si>
  <si>
    <t>AI0282</t>
  </si>
  <si>
    <t>AI0283</t>
  </si>
  <si>
    <t>AI0284</t>
  </si>
  <si>
    <t>AI0285</t>
  </si>
  <si>
    <t>J Taljaard</t>
  </si>
  <si>
    <t>H Van Wyk Boerdery</t>
  </si>
  <si>
    <t>PM Swart</t>
  </si>
  <si>
    <t>W Van Rensburg</t>
  </si>
  <si>
    <t>AI0286</t>
  </si>
  <si>
    <t>AI0287</t>
  </si>
  <si>
    <t>JH De Wet Boerdery</t>
  </si>
  <si>
    <t>F Klopper</t>
  </si>
  <si>
    <t>AI0288</t>
  </si>
  <si>
    <t>S.I.S. Farming Group</t>
  </si>
  <si>
    <t>AI0289</t>
  </si>
  <si>
    <t>C Wolhuter</t>
  </si>
  <si>
    <t>AI0291</t>
  </si>
  <si>
    <t>FA Venter</t>
  </si>
  <si>
    <t>PI0290</t>
  </si>
  <si>
    <t>AI0292</t>
  </si>
  <si>
    <t>JFR Neuhoff</t>
  </si>
  <si>
    <t>AI0293</t>
  </si>
  <si>
    <t>AI0294</t>
  </si>
  <si>
    <t>AI0295</t>
  </si>
  <si>
    <t>Syferfontein Farming / Sarel Viviers</t>
  </si>
  <si>
    <t>plus 4560 b/d 1156</t>
  </si>
  <si>
    <t>AI0296</t>
  </si>
  <si>
    <t>AI0297</t>
  </si>
  <si>
    <t>AI0299</t>
  </si>
  <si>
    <t>JJ Olivier</t>
  </si>
  <si>
    <t>AI0298</t>
  </si>
  <si>
    <t>Dirk Cilliers Familie Trust</t>
  </si>
  <si>
    <t>PI0300</t>
  </si>
  <si>
    <t>PI0301</t>
  </si>
  <si>
    <t>AI0302</t>
  </si>
  <si>
    <t>Johan Barnard</t>
  </si>
  <si>
    <t>VAT</t>
  </si>
  <si>
    <t>TOTAL INVOICES - OCTOBER 2012</t>
  </si>
  <si>
    <t>AI0303</t>
  </si>
  <si>
    <t>AI0304</t>
  </si>
  <si>
    <t>AI0305</t>
  </si>
  <si>
    <t>AI0306</t>
  </si>
  <si>
    <t>AI0307</t>
  </si>
  <si>
    <t>AI0308</t>
  </si>
  <si>
    <t>AI0309</t>
  </si>
  <si>
    <t>AI0310</t>
  </si>
  <si>
    <t>AI0311</t>
  </si>
  <si>
    <t>AI0312</t>
  </si>
  <si>
    <t>AI0313</t>
  </si>
  <si>
    <t>Buks Oosthuizen</t>
  </si>
  <si>
    <t>JPL Odendaal</t>
  </si>
  <si>
    <t>Welgedacht Boerdery / Willie de Klerk</t>
  </si>
  <si>
    <t>G Derksen</t>
  </si>
  <si>
    <t>Dawie Oosthuizen</t>
  </si>
  <si>
    <t>PA Roux</t>
  </si>
  <si>
    <t>Sarina Boerdery / Lourens Erasmus</t>
  </si>
  <si>
    <t>EP Roux</t>
  </si>
  <si>
    <t>Oswald Botes</t>
  </si>
  <si>
    <t>600SA Manufacturing - 600</t>
  </si>
  <si>
    <t>PI0314</t>
  </si>
  <si>
    <t>PI0315</t>
  </si>
  <si>
    <t>PI0316</t>
  </si>
  <si>
    <t>PI0317</t>
  </si>
  <si>
    <t>AI0318</t>
  </si>
  <si>
    <t>Omnia - Delmas</t>
  </si>
  <si>
    <t>PI0319</t>
  </si>
  <si>
    <t>PI0320</t>
  </si>
  <si>
    <t>PI0321</t>
  </si>
  <si>
    <t>PI0324</t>
  </si>
  <si>
    <t>AI0322</t>
  </si>
  <si>
    <t>AI0323</t>
  </si>
  <si>
    <t>AI0325</t>
  </si>
  <si>
    <t>Gerhard van Aard</t>
  </si>
  <si>
    <t>Marthinus Janse van Rensburg</t>
  </si>
  <si>
    <t>Paid PREMAC</t>
  </si>
  <si>
    <t>AI0326</t>
  </si>
  <si>
    <t>AI0327</t>
  </si>
  <si>
    <t>K Malan</t>
  </si>
  <si>
    <t>Rietfontein Boerdery / D Kuun</t>
  </si>
  <si>
    <t>AI0328</t>
  </si>
  <si>
    <t>Bosmanskraal Trust</t>
  </si>
  <si>
    <t>AI0329</t>
  </si>
  <si>
    <t>AI0330</t>
  </si>
  <si>
    <t>FJ Van Dyk</t>
  </si>
  <si>
    <t>AI0331</t>
  </si>
  <si>
    <t>RJ Muller</t>
  </si>
  <si>
    <t>AI0333</t>
  </si>
  <si>
    <t>Present Perfect Inv / Karel Smit</t>
  </si>
  <si>
    <t>Carrotech</t>
  </si>
  <si>
    <t>AI0334</t>
  </si>
  <si>
    <t>emailed 10/10</t>
  </si>
  <si>
    <t>AI0335</t>
  </si>
  <si>
    <t>PI0336</t>
  </si>
  <si>
    <t>Hubulk / Mike Hubble</t>
  </si>
  <si>
    <t>Fullimput</t>
  </si>
  <si>
    <t>AI0337</t>
  </si>
  <si>
    <t>JF Du Plessis</t>
  </si>
  <si>
    <t>AI0338</t>
  </si>
  <si>
    <t>AI0339</t>
  </si>
  <si>
    <t>PL Uys</t>
  </si>
  <si>
    <t>Dunn Boerdery / N Van Rensburg</t>
  </si>
  <si>
    <t>PI0340</t>
  </si>
  <si>
    <t>PI0330</t>
  </si>
  <si>
    <t>AI0341</t>
  </si>
  <si>
    <t>AI0342</t>
  </si>
  <si>
    <t>AI0343</t>
  </si>
  <si>
    <t>AI0344</t>
  </si>
  <si>
    <t>Imre Reckling</t>
  </si>
  <si>
    <t>PI0345</t>
  </si>
  <si>
    <t>PI0346</t>
  </si>
  <si>
    <t>PJ Bezuidenhout</t>
  </si>
  <si>
    <t>PI0347</t>
  </si>
  <si>
    <t>Hermansdal Landgoed</t>
  </si>
  <si>
    <t>AI0348</t>
  </si>
  <si>
    <t>AI0349</t>
  </si>
  <si>
    <t>CP Brits Boerdery</t>
  </si>
  <si>
    <t>AI0350</t>
  </si>
  <si>
    <t>Pioneer Hi-Bred Research</t>
  </si>
  <si>
    <t>Paid cash</t>
  </si>
  <si>
    <t>PI0351</t>
  </si>
  <si>
    <t xml:space="preserve"> + 1183 @ R3,420.00 = R7,250.40</t>
  </si>
  <si>
    <t>AI0352</t>
  </si>
  <si>
    <t>PI0353</t>
  </si>
  <si>
    <t>smsed 16/10</t>
  </si>
  <si>
    <t>smsed 25/09; 16/10</t>
  </si>
  <si>
    <t>Paid 1200</t>
  </si>
  <si>
    <t>Danie Opperman</t>
  </si>
  <si>
    <t>AI0354</t>
  </si>
  <si>
    <t>AI0355</t>
  </si>
  <si>
    <t>N Van Dyk</t>
  </si>
  <si>
    <t>AI0356</t>
  </si>
  <si>
    <t>AI0357</t>
  </si>
  <si>
    <t>ANR Roets Boerdery</t>
  </si>
  <si>
    <t>AI0359</t>
  </si>
  <si>
    <t>PI0358</t>
  </si>
  <si>
    <t>Pieter Brits</t>
  </si>
  <si>
    <t>Bouvest 2359</t>
  </si>
  <si>
    <t>AI0360</t>
  </si>
  <si>
    <t>AI0361</t>
  </si>
  <si>
    <t>Grimbeek Toerusting</t>
  </si>
  <si>
    <t>AI0362</t>
  </si>
  <si>
    <t>PI0363</t>
  </si>
  <si>
    <t>Credited against PI0249</t>
  </si>
  <si>
    <t>PI0364</t>
  </si>
  <si>
    <t>PI0365</t>
  </si>
  <si>
    <t>AI0366</t>
  </si>
  <si>
    <t>AI0367</t>
  </si>
  <si>
    <t>AI0368</t>
  </si>
  <si>
    <t>AI0369</t>
  </si>
  <si>
    <t>Rikus Strydom for DJ Potgieter</t>
  </si>
  <si>
    <t>paid 1368 on 18/10</t>
  </si>
  <si>
    <t>PI0371</t>
  </si>
  <si>
    <t>AI0370</t>
  </si>
  <si>
    <t>WA Saai Boerdery</t>
  </si>
  <si>
    <t>BHS Services</t>
  </si>
  <si>
    <t>AI0372</t>
  </si>
  <si>
    <t>AI0373</t>
  </si>
  <si>
    <t>Wentzel Yssel</t>
  </si>
  <si>
    <t>PI0374</t>
  </si>
  <si>
    <t>PI0375</t>
  </si>
  <si>
    <t>AI0376</t>
  </si>
  <si>
    <t>AI0377</t>
  </si>
  <si>
    <t>PI0378</t>
  </si>
  <si>
    <t>PI0379</t>
  </si>
  <si>
    <t>PI0380</t>
  </si>
  <si>
    <t>PI0381</t>
  </si>
  <si>
    <t>Power Transmission Tech. - POW01</t>
  </si>
  <si>
    <t>PI0382</t>
  </si>
  <si>
    <t>Wentzel Yssel / Adalia Boerdery</t>
  </si>
  <si>
    <t>AI0385</t>
  </si>
  <si>
    <t>AL Meyer</t>
  </si>
  <si>
    <t>AI0384</t>
  </si>
  <si>
    <t>AI0383</t>
  </si>
  <si>
    <t>Highland Night Investment</t>
  </si>
  <si>
    <t>Creditied</t>
  </si>
  <si>
    <t>Credit</t>
  </si>
  <si>
    <t>AI0332</t>
  </si>
  <si>
    <t>Chivic Boerdery</t>
  </si>
  <si>
    <r>
      <rPr>
        <b/>
        <sz val="10"/>
        <rFont val="Arial"/>
        <family val="2"/>
      </rPr>
      <t>Welbedaght Boerdery</t>
    </r>
    <r>
      <rPr>
        <sz val="10"/>
        <rFont val="Arial"/>
        <family val="2"/>
      </rPr>
      <t xml:space="preserve"> - pd 1200 - 12/10</t>
    </r>
  </si>
  <si>
    <t>O/S</t>
  </si>
  <si>
    <t>TOTAL INVOICES - NOVEMBER 2012</t>
  </si>
  <si>
    <t>AI0386</t>
  </si>
  <si>
    <t>AI0387</t>
  </si>
  <si>
    <t>Daan Mostert</t>
  </si>
  <si>
    <t>AI0388</t>
  </si>
  <si>
    <t>AI0389</t>
  </si>
  <si>
    <t>AI0390</t>
  </si>
  <si>
    <t>AI0391</t>
  </si>
  <si>
    <t>AI0392</t>
  </si>
  <si>
    <t>AI0393</t>
  </si>
  <si>
    <t>Charles Malherbe</t>
  </si>
  <si>
    <t>JT Ferreira</t>
  </si>
  <si>
    <t>PI0394</t>
  </si>
  <si>
    <t>Credited against AI0235</t>
  </si>
  <si>
    <t>Syferbult Dairies / L Cumin</t>
  </si>
  <si>
    <t>AI0395</t>
  </si>
  <si>
    <t>AI0396</t>
  </si>
  <si>
    <t>AI0397</t>
  </si>
  <si>
    <t>AI0398</t>
  </si>
  <si>
    <t>AI0399</t>
  </si>
  <si>
    <t>PI0400</t>
  </si>
  <si>
    <t>Jaco Swanepoel / Swan Vennootskap</t>
  </si>
  <si>
    <t>AI0401</t>
  </si>
  <si>
    <t>Sarina Boerdery</t>
  </si>
  <si>
    <t>AI0402</t>
  </si>
  <si>
    <t>PI0403</t>
  </si>
  <si>
    <t>PI0404</t>
  </si>
  <si>
    <t>Terblanche Engineering</t>
  </si>
  <si>
    <t>PI0405</t>
  </si>
  <si>
    <t>PI0406</t>
  </si>
  <si>
    <t>AI0407</t>
  </si>
  <si>
    <t>NWK Bpk</t>
  </si>
  <si>
    <t>PI0408</t>
  </si>
  <si>
    <t>Rikus Strydom</t>
  </si>
  <si>
    <t>AI0409</t>
  </si>
  <si>
    <t>pd R2150 12/11</t>
  </si>
  <si>
    <t>PI0410</t>
  </si>
  <si>
    <t>PI0411</t>
  </si>
  <si>
    <t>FLP Diesel</t>
  </si>
  <si>
    <t>PI0412</t>
  </si>
  <si>
    <t>AI0413</t>
  </si>
  <si>
    <t>LDR Precision Retail Services</t>
  </si>
  <si>
    <t>PI0414</t>
  </si>
  <si>
    <t>Craft Hydraulics</t>
  </si>
  <si>
    <t>Hans Van Rensburg Boerdery</t>
  </si>
  <si>
    <t>AI0415</t>
  </si>
  <si>
    <t>PI0416</t>
  </si>
  <si>
    <t>Wynand Wessels / Jan Rawenhorst</t>
  </si>
  <si>
    <t>AI0417</t>
  </si>
  <si>
    <t>Credited against AI0393</t>
  </si>
  <si>
    <t>PI0418</t>
  </si>
  <si>
    <t>PI0419</t>
  </si>
  <si>
    <t>PI0420</t>
  </si>
  <si>
    <t>PI0421</t>
  </si>
  <si>
    <t>PI0422</t>
  </si>
  <si>
    <t>PI0423</t>
  </si>
  <si>
    <t>PI0424</t>
  </si>
  <si>
    <t>PI0425</t>
  </si>
  <si>
    <t>PI0426</t>
  </si>
  <si>
    <t>AI0427</t>
  </si>
  <si>
    <t>Marthinus van Rensburg</t>
  </si>
  <si>
    <t>PI0428</t>
  </si>
  <si>
    <t>Enright Tool &amp; Die Services</t>
  </si>
  <si>
    <t>AI0429</t>
  </si>
  <si>
    <t>PI0430</t>
  </si>
  <si>
    <t>Elgin Flameproofing</t>
  </si>
  <si>
    <t>AI0431</t>
  </si>
  <si>
    <t>AI0432</t>
  </si>
  <si>
    <t>AI0433</t>
  </si>
  <si>
    <t>JN Van Schalkwyk</t>
  </si>
  <si>
    <t>MJ Lourens</t>
  </si>
  <si>
    <t>PI0434</t>
  </si>
  <si>
    <t>PI0435</t>
  </si>
  <si>
    <t>TOTAL INVOICES - DECEMBER 2012</t>
  </si>
  <si>
    <t>AI0436</t>
  </si>
  <si>
    <t>PI0440</t>
  </si>
  <si>
    <t>PI0439</t>
  </si>
  <si>
    <t>PI0438</t>
  </si>
  <si>
    <t>Sky Enterprises</t>
  </si>
  <si>
    <t>AI0437</t>
  </si>
  <si>
    <t>WM Le Roux</t>
  </si>
  <si>
    <t>Voided</t>
  </si>
  <si>
    <t>PI0441</t>
  </si>
  <si>
    <t>PI0442</t>
  </si>
  <si>
    <t>PI0443</t>
  </si>
  <si>
    <t>AI0444</t>
  </si>
  <si>
    <t>Impondo</t>
  </si>
  <si>
    <t>AI0445</t>
  </si>
  <si>
    <t>Sandvik M &amp; C Delmas - SAN01</t>
  </si>
  <si>
    <t>PI0447</t>
  </si>
  <si>
    <t>PI0446</t>
  </si>
  <si>
    <t>PI0448</t>
  </si>
  <si>
    <t>PI0449</t>
  </si>
  <si>
    <t>emailed 26/11; 10/12</t>
  </si>
  <si>
    <t>smsed 10/09; 25/09; 16/10; 10/12</t>
  </si>
  <si>
    <t>smsed 10/09; 16/10   posted 10/12</t>
  </si>
  <si>
    <t>smsed 16/10   posted 10/12</t>
  </si>
  <si>
    <t xml:space="preserve">  smsed 10/12</t>
  </si>
  <si>
    <t>smsed 25/09; 16/10  posted 10/12</t>
  </si>
  <si>
    <t>Goedbegin Boerdery / J Schalekamp</t>
  </si>
  <si>
    <t xml:space="preserve">  emailed 10/12</t>
  </si>
  <si>
    <t xml:space="preserve">  emailed 26/11; 10/12</t>
  </si>
  <si>
    <t>PI0450</t>
  </si>
  <si>
    <t>PI0451</t>
  </si>
  <si>
    <t>Dosco Hydraulics MP - DOS01</t>
  </si>
  <si>
    <t xml:space="preserve">  smsed + emailed 10/12</t>
  </si>
  <si>
    <t>emailed 10/10; 10/12</t>
  </si>
  <si>
    <t>PI0452</t>
  </si>
  <si>
    <t>AI0453</t>
  </si>
  <si>
    <t>AI0455</t>
  </si>
  <si>
    <t>PI0456</t>
  </si>
  <si>
    <t>Tshwane Hydraulics - TSH01</t>
  </si>
  <si>
    <t>DJ Van Sittert</t>
  </si>
  <si>
    <t>IXIA Trading</t>
  </si>
  <si>
    <t>Quantum Field Services</t>
  </si>
  <si>
    <t>AI0457</t>
  </si>
  <si>
    <t>PI0458</t>
  </si>
  <si>
    <t>PI0459</t>
  </si>
  <si>
    <t>Vosbreet Boerdery / J De Vos</t>
  </si>
  <si>
    <t>AI0460</t>
  </si>
  <si>
    <t>AI0461</t>
  </si>
  <si>
    <t>Marthinus Van Rensburg</t>
  </si>
  <si>
    <t>PI0462</t>
  </si>
  <si>
    <t>Contour Parts and Engineering</t>
  </si>
  <si>
    <t>PI0463</t>
  </si>
  <si>
    <t>PI0464</t>
  </si>
  <si>
    <t>PI0465</t>
  </si>
  <si>
    <t>PI0466</t>
  </si>
  <si>
    <t>Sandvik Logistics Delmas - SAN01</t>
  </si>
  <si>
    <t>PI0467</t>
  </si>
  <si>
    <t>PI0469</t>
  </si>
  <si>
    <t>PI0468</t>
  </si>
  <si>
    <t>PI0470</t>
  </si>
  <si>
    <t>TOTAL INVOICES - JANUARY 2013</t>
  </si>
  <si>
    <t>PI0471</t>
  </si>
  <si>
    <t>PI0472</t>
  </si>
  <si>
    <t>17-Oct/18-Dec</t>
  </si>
  <si>
    <t>Credit Note</t>
  </si>
  <si>
    <t>Credited</t>
  </si>
  <si>
    <t>INFANT MED</t>
  </si>
  <si>
    <t>PI0473</t>
  </si>
  <si>
    <t>PI0474</t>
  </si>
  <si>
    <t>Sandvik M&amp;C Delmas - SAN01</t>
  </si>
  <si>
    <t xml:space="preserve">Account </t>
  </si>
  <si>
    <t>AI0475</t>
  </si>
  <si>
    <t>F.J. Van Sittert</t>
  </si>
  <si>
    <t>PI0476</t>
  </si>
  <si>
    <t>PI0477</t>
  </si>
  <si>
    <t>PI0478</t>
  </si>
  <si>
    <t>PI0479</t>
  </si>
  <si>
    <t>PI0480</t>
  </si>
  <si>
    <t>Vryheid Cranes &amp; Hydraulics - VRY01</t>
  </si>
  <si>
    <t>PI0481</t>
  </si>
  <si>
    <t>PI0482</t>
  </si>
  <si>
    <t>PI0483</t>
  </si>
  <si>
    <t>PI0484</t>
  </si>
  <si>
    <t>AngloGold Ashanti - ANG01</t>
  </si>
  <si>
    <t>Power Transmission Tech - POW01</t>
  </si>
  <si>
    <t>PI0485</t>
  </si>
  <si>
    <t>PI0486</t>
  </si>
  <si>
    <t>PI0487</t>
  </si>
  <si>
    <t>PI0488</t>
  </si>
  <si>
    <t>PI0489</t>
  </si>
  <si>
    <t>PI0490</t>
  </si>
  <si>
    <t>AW Automotive</t>
  </si>
  <si>
    <t>Hydropower Hydraulics</t>
  </si>
  <si>
    <t>emailed 29/01</t>
  </si>
  <si>
    <t>JJ Grey - NWK</t>
  </si>
  <si>
    <t>Sandvik Logistics - SAN01</t>
  </si>
  <si>
    <t>PI0491</t>
  </si>
  <si>
    <t>SA Tube &amp; Honing</t>
  </si>
  <si>
    <t>PI0492</t>
  </si>
  <si>
    <t>PI0493</t>
  </si>
  <si>
    <t>PI0494</t>
  </si>
  <si>
    <t>Full Imput</t>
  </si>
  <si>
    <t>PI0495</t>
  </si>
  <si>
    <t>Equal Chance Trading</t>
  </si>
  <si>
    <t>PI0497</t>
  </si>
  <si>
    <t>PI0496</t>
  </si>
  <si>
    <t>High Duty Castings</t>
  </si>
  <si>
    <t>written off against AP</t>
  </si>
  <si>
    <t>PI0498</t>
  </si>
  <si>
    <t>Tshwane Hydraulcs - TSH01</t>
  </si>
  <si>
    <t>C/O from October</t>
  </si>
  <si>
    <t>C/O Nov</t>
  </si>
  <si>
    <t>C/O from Dec</t>
  </si>
  <si>
    <t>C/O Jan</t>
  </si>
  <si>
    <t>PI0499</t>
  </si>
  <si>
    <t>smsed 10/12; 11/02</t>
  </si>
  <si>
    <t>smsed 16/10; 11/02   posted 10/12</t>
  </si>
  <si>
    <t xml:space="preserve">  smsed 10/12; 11/02</t>
  </si>
  <si>
    <t>PI0500</t>
  </si>
  <si>
    <t>smsed 10/12</t>
  </si>
  <si>
    <t>smsed 11/02</t>
  </si>
  <si>
    <t>emailed 10/12</t>
  </si>
  <si>
    <t>emailed 26/11; 10/12; 29/01; 11/02</t>
  </si>
  <si>
    <t>PI0501</t>
  </si>
  <si>
    <t>AI0502</t>
  </si>
  <si>
    <t>PI0504</t>
  </si>
  <si>
    <t>PI0505</t>
  </si>
  <si>
    <t>PI0506</t>
  </si>
  <si>
    <t>AI0507</t>
  </si>
  <si>
    <t>PI0508</t>
  </si>
  <si>
    <t>PI0509</t>
  </si>
  <si>
    <t>PI0507</t>
  </si>
  <si>
    <t>PI0510</t>
  </si>
  <si>
    <t>PI0511</t>
  </si>
  <si>
    <t>PI0512</t>
  </si>
  <si>
    <t>PI0513</t>
  </si>
  <si>
    <t>PI0514</t>
  </si>
  <si>
    <t>PI0515</t>
  </si>
  <si>
    <t>PI0516</t>
  </si>
  <si>
    <t>PI0517</t>
  </si>
  <si>
    <t>PI0518</t>
  </si>
  <si>
    <t>PI0519</t>
  </si>
  <si>
    <t>TOTAL INVOICES - FEBRUARY 2013</t>
  </si>
  <si>
    <t>Class A Tr. / Johan Greylng / Dwarsfontein</t>
  </si>
  <si>
    <t>PI0520</t>
  </si>
  <si>
    <t>Best for Baby</t>
  </si>
  <si>
    <t>Queck Baby</t>
  </si>
  <si>
    <t>II0074</t>
  </si>
  <si>
    <t>II0028</t>
  </si>
  <si>
    <t>pd 2013/07/05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</si>
</sst>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;&quot;R&quot;\ \-#,##0.00"/>
    <numFmt numFmtId="165" formatCode="_ &quot;R&quot;\ * #,##0.00_ ;_ &quot;R&quot;\ * \-#,##0.00_ ;_ &quot;R&quot;\ * &quot;-&quot;??_ ;_ @_ "/>
    <numFmt numFmtId="166" formatCode="&quot;R&quot;\ #,##0.00"/>
    <numFmt numFmtId="167" formatCode="&quot;R&quot;#,##0.0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 val="singleAccounting"/>
      <sz val="10"/>
      <name val="Calibri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i/>
      <sz val="8.5"/>
      <name val="Arial"/>
      <family val="2"/>
    </font>
    <font>
      <i/>
      <sz val="9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621">
    <xf numFmtId="0" fontId="0" fillId="0" borderId="0" xfId="0"/>
    <xf numFmtId="165" fontId="1" fillId="0" borderId="0" xfId="1"/>
    <xf numFmtId="49" fontId="2" fillId="0" borderId="0" xfId="0" applyNumberFormat="1" applyFont="1" applyAlignment="1">
      <alignment horizontal="center"/>
    </xf>
    <xf numFmtId="165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4" fillId="0" borderId="1" xfId="1" applyFont="1" applyBorder="1"/>
    <xf numFmtId="165" fontId="4" fillId="0" borderId="0" xfId="0" applyNumberFormat="1" applyFont="1"/>
    <xf numFmtId="165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/>
    <xf numFmtId="165" fontId="5" fillId="0" borderId="0" xfId="0" applyNumberFormat="1" applyFont="1" applyBorder="1"/>
    <xf numFmtId="17" fontId="5" fillId="0" borderId="0" xfId="0" applyNumberFormat="1" applyFont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17" fontId="5" fillId="0" borderId="26" xfId="0" applyNumberFormat="1" applyFont="1" applyBorder="1" applyAlignment="1">
      <alignment horizontal="center" vertical="center"/>
    </xf>
    <xf numFmtId="17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5" fontId="6" fillId="0" borderId="13" xfId="1" applyFont="1" applyBorder="1" applyAlignment="1">
      <alignment vertical="center"/>
    </xf>
    <xf numFmtId="165" fontId="6" fillId="0" borderId="9" xfId="1" applyFont="1" applyBorder="1" applyAlignment="1">
      <alignment vertical="center"/>
    </xf>
    <xf numFmtId="165" fontId="6" fillId="0" borderId="29" xfId="1" applyFont="1" applyBorder="1" applyAlignment="1">
      <alignment vertical="center"/>
    </xf>
    <xf numFmtId="165" fontId="6" fillId="0" borderId="30" xfId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165" fontId="6" fillId="0" borderId="11" xfId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165" fontId="6" fillId="0" borderId="32" xfId="1" applyFont="1" applyBorder="1" applyAlignment="1">
      <alignment vertical="center"/>
    </xf>
    <xf numFmtId="165" fontId="6" fillId="0" borderId="33" xfId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165" fontId="6" fillId="0" borderId="35" xfId="1" applyFont="1" applyBorder="1" applyAlignment="1">
      <alignment vertical="center"/>
    </xf>
    <xf numFmtId="165" fontId="6" fillId="0" borderId="8" xfId="1" applyFont="1" applyBorder="1" applyAlignment="1">
      <alignment vertical="center"/>
    </xf>
    <xf numFmtId="165" fontId="6" fillId="0" borderId="36" xfId="1" applyFont="1" applyBorder="1" applyAlignment="1">
      <alignment vertical="center"/>
    </xf>
    <xf numFmtId="165" fontId="6" fillId="0" borderId="37" xfId="1" applyFont="1" applyBorder="1" applyAlignment="1">
      <alignment vertical="center"/>
    </xf>
    <xf numFmtId="165" fontId="6" fillId="0" borderId="38" xfId="1" applyFont="1" applyBorder="1" applyAlignment="1">
      <alignment vertical="center"/>
    </xf>
    <xf numFmtId="165" fontId="6" fillId="0" borderId="39" xfId="1" applyFont="1" applyBorder="1" applyAlignment="1">
      <alignment vertical="center"/>
    </xf>
    <xf numFmtId="165" fontId="6" fillId="0" borderId="39" xfId="1" applyFont="1" applyBorder="1" applyAlignment="1">
      <alignment horizontal="center" vertical="center"/>
    </xf>
    <xf numFmtId="165" fontId="6" fillId="0" borderId="0" xfId="1" applyFont="1" applyBorder="1" applyAlignment="1">
      <alignment vertical="center"/>
    </xf>
    <xf numFmtId="165" fontId="6" fillId="0" borderId="0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2" fillId="0" borderId="0" xfId="1" applyFont="1" applyFill="1" applyBorder="1" applyAlignment="1">
      <alignment horizontal="right" vertical="center"/>
    </xf>
    <xf numFmtId="165" fontId="2" fillId="0" borderId="0" xfId="1" applyFont="1" applyBorder="1" applyAlignment="1">
      <alignment vertical="center"/>
    </xf>
    <xf numFmtId="165" fontId="6" fillId="0" borderId="45" xfId="1" applyFont="1" applyBorder="1" applyAlignment="1">
      <alignment vertical="center"/>
    </xf>
    <xf numFmtId="165" fontId="9" fillId="0" borderId="27" xfId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165" fontId="9" fillId="0" borderId="0" xfId="1" applyFont="1" applyBorder="1" applyAlignment="1">
      <alignment horizontal="center" vertical="center"/>
    </xf>
    <xf numFmtId="0" fontId="4" fillId="0" borderId="47" xfId="0" applyFont="1" applyBorder="1" applyAlignment="1"/>
    <xf numFmtId="0" fontId="4" fillId="0" borderId="7" xfId="0" applyFont="1" applyBorder="1" applyAlignment="1"/>
    <xf numFmtId="0" fontId="10" fillId="0" borderId="0" xfId="0" applyFont="1" applyAlignment="1">
      <alignment vertical="center"/>
    </xf>
    <xf numFmtId="165" fontId="10" fillId="0" borderId="0" xfId="1" applyFont="1" applyBorder="1" applyAlignment="1">
      <alignment vertical="center"/>
    </xf>
    <xf numFmtId="165" fontId="10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0" fillId="0" borderId="0" xfId="1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165" fontId="10" fillId="0" borderId="0" xfId="1" applyFont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165" fontId="6" fillId="0" borderId="23" xfId="1" applyFont="1" applyBorder="1" applyAlignment="1">
      <alignment vertical="center"/>
    </xf>
    <xf numFmtId="165" fontId="6" fillId="0" borderId="3" xfId="1" applyFont="1" applyBorder="1" applyAlignment="1">
      <alignment vertical="center"/>
    </xf>
    <xf numFmtId="165" fontId="6" fillId="0" borderId="57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165" fontId="2" fillId="0" borderId="25" xfId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1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0" fontId="0" fillId="0" borderId="32" xfId="0" applyBorder="1" applyAlignment="1">
      <alignment horizontal="center" vertical="center"/>
    </xf>
    <xf numFmtId="165" fontId="0" fillId="0" borderId="11" xfId="1" applyFont="1" applyBorder="1" applyAlignment="1">
      <alignment horizontal="right" vertical="center"/>
    </xf>
    <xf numFmtId="165" fontId="0" fillId="0" borderId="10" xfId="1" applyFont="1" applyBorder="1" applyAlignment="1">
      <alignment horizontal="right" vertical="center"/>
    </xf>
    <xf numFmtId="165" fontId="0" fillId="0" borderId="23" xfId="1" applyFont="1" applyBorder="1" applyAlignment="1">
      <alignment horizontal="right" vertical="center"/>
    </xf>
    <xf numFmtId="165" fontId="0" fillId="0" borderId="42" xfId="1" applyFont="1" applyBorder="1" applyAlignment="1">
      <alignment horizontal="right" vertical="center"/>
    </xf>
    <xf numFmtId="165" fontId="0" fillId="0" borderId="40" xfId="1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165" fontId="2" fillId="0" borderId="21" xfId="1" applyFont="1" applyFill="1" applyBorder="1" applyAlignment="1">
      <alignment horizontal="right" vertical="center"/>
    </xf>
    <xf numFmtId="165" fontId="2" fillId="0" borderId="17" xfId="1" applyFont="1" applyFill="1" applyBorder="1" applyAlignment="1">
      <alignment horizontal="right" vertical="center"/>
    </xf>
    <xf numFmtId="165" fontId="0" fillId="0" borderId="35" xfId="1" applyFont="1" applyBorder="1" applyAlignment="1">
      <alignment horizontal="right" vertical="center"/>
    </xf>
    <xf numFmtId="165" fontId="0" fillId="0" borderId="22" xfId="1" applyFont="1" applyBorder="1" applyAlignment="1">
      <alignment horizontal="right" vertical="center"/>
    </xf>
    <xf numFmtId="0" fontId="4" fillId="0" borderId="2" xfId="0" applyFont="1" applyBorder="1" applyAlignment="1"/>
    <xf numFmtId="0" fontId="4" fillId="0" borderId="40" xfId="0" applyFont="1" applyBorder="1" applyAlignment="1"/>
    <xf numFmtId="165" fontId="9" fillId="0" borderId="38" xfId="1" applyFont="1" applyBorder="1" applyAlignment="1">
      <alignment horizontal="center" vertical="center"/>
    </xf>
    <xf numFmtId="165" fontId="9" fillId="0" borderId="44" xfId="1" applyFont="1" applyBorder="1" applyAlignment="1">
      <alignment horizontal="center" vertical="center"/>
    </xf>
    <xf numFmtId="165" fontId="18" fillId="0" borderId="66" xfId="1" applyFont="1" applyBorder="1" applyAlignment="1">
      <alignment vertical="center"/>
    </xf>
    <xf numFmtId="165" fontId="18" fillId="0" borderId="67" xfId="1" applyFont="1" applyBorder="1" applyAlignment="1">
      <alignment vertical="center"/>
    </xf>
    <xf numFmtId="165" fontId="17" fillId="0" borderId="23" xfId="1" applyFont="1" applyBorder="1" applyAlignment="1">
      <alignment vertical="center"/>
    </xf>
    <xf numFmtId="165" fontId="17" fillId="0" borderId="42" xfId="1" applyFont="1" applyBorder="1" applyAlignment="1">
      <alignment vertical="center"/>
    </xf>
    <xf numFmtId="165" fontId="17" fillId="0" borderId="11" xfId="1" applyFont="1" applyBorder="1" applyAlignment="1">
      <alignment vertical="center"/>
    </xf>
    <xf numFmtId="165" fontId="17" fillId="0" borderId="10" xfId="1" applyFont="1" applyBorder="1" applyAlignment="1">
      <alignment vertical="center"/>
    </xf>
    <xf numFmtId="0" fontId="19" fillId="0" borderId="0" xfId="0" applyFont="1"/>
    <xf numFmtId="165" fontId="17" fillId="0" borderId="1" xfId="1" applyFont="1" applyBorder="1" applyAlignment="1">
      <alignment vertical="center"/>
    </xf>
    <xf numFmtId="165" fontId="17" fillId="0" borderId="9" xfId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165" fontId="17" fillId="0" borderId="28" xfId="1" applyFont="1" applyBorder="1" applyAlignment="1">
      <alignment vertical="center"/>
    </xf>
    <xf numFmtId="165" fontId="17" fillId="0" borderId="31" xfId="1" applyFont="1" applyBorder="1" applyAlignment="1">
      <alignment vertical="center"/>
    </xf>
    <xf numFmtId="165" fontId="18" fillId="0" borderId="71" xfId="1" applyFont="1" applyBorder="1" applyAlignment="1">
      <alignment vertical="center"/>
    </xf>
    <xf numFmtId="165" fontId="17" fillId="0" borderId="7" xfId="0" applyNumberFormat="1" applyFont="1" applyBorder="1" applyAlignment="1"/>
    <xf numFmtId="166" fontId="2" fillId="0" borderId="9" xfId="1" applyNumberFormat="1" applyFont="1" applyBorder="1" applyAlignment="1">
      <alignment horizontal="center"/>
    </xf>
    <xf numFmtId="166" fontId="6" fillId="0" borderId="0" xfId="0" applyNumberFormat="1" applyFont="1"/>
    <xf numFmtId="49" fontId="2" fillId="0" borderId="72" xfId="0" applyNumberFormat="1" applyFont="1" applyBorder="1" applyAlignment="1">
      <alignment horizontal="center"/>
    </xf>
    <xf numFmtId="165" fontId="17" fillId="0" borderId="7" xfId="1" applyFont="1" applyBorder="1" applyAlignment="1">
      <alignment vertical="center"/>
    </xf>
    <xf numFmtId="165" fontId="17" fillId="0" borderId="49" xfId="1" applyFont="1" applyBorder="1" applyAlignment="1">
      <alignment vertical="center"/>
    </xf>
    <xf numFmtId="165" fontId="17" fillId="0" borderId="47" xfId="1" applyFont="1" applyBorder="1" applyAlignment="1">
      <alignment vertical="center"/>
    </xf>
    <xf numFmtId="165" fontId="17" fillId="0" borderId="13" xfId="1" applyFont="1" applyBorder="1" applyAlignment="1">
      <alignment horizontal="center"/>
    </xf>
    <xf numFmtId="165" fontId="17" fillId="0" borderId="70" xfId="1" applyFont="1" applyBorder="1" applyAlignment="1">
      <alignment horizontal="center"/>
    </xf>
    <xf numFmtId="165" fontId="17" fillId="0" borderId="9" xfId="1" applyFont="1" applyBorder="1"/>
    <xf numFmtId="165" fontId="17" fillId="0" borderId="14" xfId="1" applyFont="1" applyBorder="1"/>
    <xf numFmtId="165" fontId="17" fillId="0" borderId="11" xfId="1" applyFont="1" applyBorder="1" applyAlignment="1">
      <alignment horizontal="center"/>
    </xf>
    <xf numFmtId="165" fontId="17" fillId="0" borderId="7" xfId="1" applyFont="1" applyBorder="1" applyAlignment="1">
      <alignment horizontal="center"/>
    </xf>
    <xf numFmtId="165" fontId="17" fillId="0" borderId="1" xfId="1" applyFont="1" applyBorder="1"/>
    <xf numFmtId="165" fontId="17" fillId="0" borderId="10" xfId="1" applyFont="1" applyBorder="1"/>
    <xf numFmtId="165" fontId="17" fillId="0" borderId="11" xfId="1" applyFont="1" applyBorder="1"/>
    <xf numFmtId="165" fontId="17" fillId="0" borderId="7" xfId="1" applyFont="1" applyBorder="1"/>
    <xf numFmtId="165" fontId="17" fillId="0" borderId="1" xfId="1" applyFont="1" applyBorder="1" applyAlignment="1">
      <alignment horizontal="center"/>
    </xf>
    <xf numFmtId="165" fontId="17" fillId="0" borderId="21" xfId="1" applyFont="1" applyBorder="1"/>
    <xf numFmtId="165" fontId="17" fillId="0" borderId="43" xfId="1" applyFont="1" applyBorder="1"/>
    <xf numFmtId="165" fontId="17" fillId="0" borderId="44" xfId="1" applyFont="1" applyBorder="1"/>
    <xf numFmtId="0" fontId="5" fillId="0" borderId="41" xfId="0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5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1" fillId="0" borderId="0" xfId="0" applyFont="1" applyAlignment="1">
      <alignment vertical="top"/>
    </xf>
    <xf numFmtId="165" fontId="2" fillId="0" borderId="64" xfId="1" applyFont="1" applyBorder="1" applyAlignment="1">
      <alignment vertical="center"/>
    </xf>
    <xf numFmtId="165" fontId="0" fillId="0" borderId="59" xfId="1" applyFont="1" applyBorder="1" applyAlignment="1">
      <alignment horizontal="right" vertical="center"/>
    </xf>
    <xf numFmtId="165" fontId="0" fillId="0" borderId="31" xfId="1" applyFont="1" applyBorder="1" applyAlignment="1">
      <alignment horizontal="right" vertical="center"/>
    </xf>
    <xf numFmtId="165" fontId="0" fillId="0" borderId="74" xfId="1" applyFont="1" applyBorder="1" applyAlignment="1">
      <alignment horizontal="right" vertical="center"/>
    </xf>
    <xf numFmtId="166" fontId="20" fillId="0" borderId="75" xfId="1" applyNumberFormat="1" applyFont="1" applyFill="1" applyBorder="1" applyAlignment="1">
      <alignment horizontal="center" vertical="center"/>
    </xf>
    <xf numFmtId="165" fontId="2" fillId="0" borderId="27" xfId="1" applyFont="1" applyFill="1" applyBorder="1" applyAlignment="1">
      <alignment horizontal="right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17" fillId="0" borderId="16" xfId="1" applyFont="1" applyBorder="1" applyAlignment="1">
      <alignment horizontal="center"/>
    </xf>
    <xf numFmtId="165" fontId="17" fillId="0" borderId="76" xfId="1" applyFont="1" applyBorder="1" applyAlignment="1">
      <alignment horizontal="center"/>
    </xf>
    <xf numFmtId="165" fontId="17" fillId="0" borderId="77" xfId="1" applyFont="1" applyBorder="1"/>
    <xf numFmtId="165" fontId="2" fillId="0" borderId="20" xfId="1" applyFont="1" applyBorder="1" applyAlignment="1">
      <alignment horizontal="center"/>
    </xf>
    <xf numFmtId="165" fontId="17" fillId="0" borderId="78" xfId="1" applyFont="1" applyBorder="1"/>
    <xf numFmtId="0" fontId="4" fillId="0" borderId="1" xfId="0" quotePrefix="1" applyFont="1" applyBorder="1" applyAlignment="1">
      <alignment vertical="center"/>
    </xf>
    <xf numFmtId="165" fontId="17" fillId="0" borderId="5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8" fillId="0" borderId="0" xfId="0" applyNumberFormat="1" applyFont="1" applyAlignment="1">
      <alignment horizontal="center"/>
    </xf>
    <xf numFmtId="165" fontId="2" fillId="0" borderId="0" xfId="1" applyFont="1" applyBorder="1" applyAlignment="1">
      <alignment horizontal="center"/>
    </xf>
    <xf numFmtId="165" fontId="17" fillId="0" borderId="0" xfId="1" applyFont="1" applyBorder="1"/>
    <xf numFmtId="165" fontId="17" fillId="0" borderId="0" xfId="1" applyFont="1" applyBorder="1" applyAlignment="1">
      <alignment vertical="center"/>
    </xf>
    <xf numFmtId="49" fontId="4" fillId="0" borderId="3" xfId="0" quotePrefix="1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7" fillId="0" borderId="9" xfId="1" applyFont="1" applyBorder="1" applyAlignment="1">
      <alignment horizontal="center"/>
    </xf>
    <xf numFmtId="165" fontId="17" fillId="0" borderId="77" xfId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9" fillId="0" borderId="79" xfId="1" applyFont="1" applyBorder="1" applyAlignment="1">
      <alignment horizontal="center" vertical="center"/>
    </xf>
    <xf numFmtId="165" fontId="9" fillId="0" borderId="80" xfId="1" applyFont="1" applyBorder="1" applyAlignment="1">
      <alignment horizontal="center" vertical="center"/>
    </xf>
    <xf numFmtId="165" fontId="17" fillId="0" borderId="32" xfId="1" applyFont="1" applyBorder="1" applyAlignment="1">
      <alignment vertical="center"/>
    </xf>
    <xf numFmtId="165" fontId="18" fillId="0" borderId="45" xfId="1" applyFont="1" applyBorder="1" applyAlignment="1">
      <alignment vertical="center"/>
    </xf>
    <xf numFmtId="165" fontId="17" fillId="0" borderId="48" xfId="1" applyFont="1" applyBorder="1" applyAlignment="1">
      <alignment vertical="center"/>
    </xf>
    <xf numFmtId="165" fontId="18" fillId="0" borderId="81" xfId="1" applyFont="1" applyBorder="1" applyAlignment="1">
      <alignment vertical="center"/>
    </xf>
    <xf numFmtId="0" fontId="5" fillId="0" borderId="44" xfId="0" applyFont="1" applyBorder="1" applyAlignment="1">
      <alignment horizontal="center"/>
    </xf>
    <xf numFmtId="165" fontId="17" fillId="0" borderId="13" xfId="1" applyFont="1" applyBorder="1" applyAlignment="1">
      <alignment vertical="center"/>
    </xf>
    <xf numFmtId="165" fontId="17" fillId="0" borderId="29" xfId="1" applyFont="1" applyBorder="1" applyAlignment="1">
      <alignment vertical="center"/>
    </xf>
    <xf numFmtId="165" fontId="17" fillId="0" borderId="14" xfId="1" applyFont="1" applyBorder="1" applyAlignment="1">
      <alignment vertical="center"/>
    </xf>
    <xf numFmtId="165" fontId="17" fillId="0" borderId="52" xfId="1" applyFont="1" applyBorder="1" applyAlignment="1">
      <alignment vertical="center"/>
    </xf>
    <xf numFmtId="165" fontId="17" fillId="0" borderId="77" xfId="1" applyFont="1" applyBorder="1" applyAlignment="1">
      <alignment vertical="center"/>
    </xf>
    <xf numFmtId="165" fontId="17" fillId="0" borderId="78" xfId="1" applyFont="1" applyBorder="1" applyAlignment="1">
      <alignment vertical="center"/>
    </xf>
    <xf numFmtId="49" fontId="2" fillId="0" borderId="4" xfId="0" applyNumberFormat="1" applyFont="1" applyBorder="1" applyAlignment="1">
      <alignment horizontal="center"/>
    </xf>
    <xf numFmtId="49" fontId="2" fillId="0" borderId="82" xfId="0" applyNumberFormat="1" applyFont="1" applyBorder="1" applyAlignment="1">
      <alignment horizontal="center"/>
    </xf>
    <xf numFmtId="165" fontId="2" fillId="0" borderId="26" xfId="1" applyFont="1" applyBorder="1" applyAlignment="1">
      <alignment horizontal="center"/>
    </xf>
    <xf numFmtId="165" fontId="2" fillId="0" borderId="6" xfId="1" applyFont="1" applyBorder="1" applyAlignment="1">
      <alignment horizontal="center"/>
    </xf>
    <xf numFmtId="165" fontId="17" fillId="0" borderId="4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/>
    </xf>
    <xf numFmtId="165" fontId="17" fillId="0" borderId="48" xfId="1" applyFont="1" applyBorder="1"/>
    <xf numFmtId="49" fontId="2" fillId="0" borderId="2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vertical="center"/>
    </xf>
    <xf numFmtId="165" fontId="24" fillId="0" borderId="48" xfId="1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57" xfId="0" applyFont="1" applyBorder="1" applyAlignment="1">
      <alignment horizontal="center"/>
    </xf>
    <xf numFmtId="165" fontId="24" fillId="0" borderId="11" xfId="1" applyFont="1" applyBorder="1" applyAlignment="1">
      <alignment vertical="center"/>
    </xf>
    <xf numFmtId="165" fontId="24" fillId="0" borderId="32" xfId="1" applyFont="1" applyBorder="1" applyAlignment="1">
      <alignment vertical="center"/>
    </xf>
    <xf numFmtId="165" fontId="24" fillId="0" borderId="10" xfId="1" applyFont="1" applyBorder="1" applyAlignment="1">
      <alignment vertical="center"/>
    </xf>
    <xf numFmtId="0" fontId="25" fillId="0" borderId="47" xfId="0" applyFont="1" applyBorder="1" applyAlignment="1"/>
    <xf numFmtId="0" fontId="25" fillId="0" borderId="7" xfId="0" applyFont="1" applyBorder="1" applyAlignment="1"/>
    <xf numFmtId="16" fontId="13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49" fontId="2" fillId="0" borderId="6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19" xfId="0" quotePrefix="1" applyNumberFormat="1" applyFont="1" applyBorder="1" applyAlignment="1">
      <alignment vertical="center"/>
    </xf>
    <xf numFmtId="165" fontId="17" fillId="0" borderId="24" xfId="0" applyNumberFormat="1" applyFont="1" applyBorder="1" applyAlignment="1"/>
    <xf numFmtId="165" fontId="17" fillId="0" borderId="23" xfId="0" applyNumberFormat="1" applyFont="1" applyBorder="1" applyAlignment="1"/>
    <xf numFmtId="0" fontId="4" fillId="0" borderId="83" xfId="0" applyFont="1" applyBorder="1" applyAlignment="1">
      <alignment horizontal="center"/>
    </xf>
    <xf numFmtId="165" fontId="17" fillId="0" borderId="24" xfId="1" applyFont="1" applyBorder="1" applyAlignment="1">
      <alignment vertical="center"/>
    </xf>
    <xf numFmtId="165" fontId="17" fillId="0" borderId="25" xfId="1" applyFont="1" applyBorder="1" applyAlignment="1">
      <alignment vertical="center"/>
    </xf>
    <xf numFmtId="165" fontId="17" fillId="0" borderId="20" xfId="1" applyFont="1" applyBorder="1" applyAlignment="1">
      <alignment vertical="center"/>
    </xf>
    <xf numFmtId="165" fontId="17" fillId="0" borderId="58" xfId="1" applyFont="1" applyBorder="1" applyAlignment="1">
      <alignment vertical="center"/>
    </xf>
    <xf numFmtId="165" fontId="17" fillId="0" borderId="57" xfId="1" applyFont="1" applyBorder="1" applyAlignment="1">
      <alignment vertical="center"/>
    </xf>
    <xf numFmtId="165" fontId="17" fillId="0" borderId="6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65" fontId="17" fillId="0" borderId="11" xfId="0" applyNumberFormat="1" applyFont="1" applyBorder="1" applyAlignment="1"/>
    <xf numFmtId="49" fontId="2" fillId="0" borderId="19" xfId="0" applyNumberFormat="1" applyFont="1" applyBorder="1" applyAlignment="1">
      <alignment horizontal="center"/>
    </xf>
    <xf numFmtId="165" fontId="17" fillId="0" borderId="84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6" fillId="0" borderId="0" xfId="0" applyNumberFormat="1" applyFont="1"/>
    <xf numFmtId="165" fontId="26" fillId="0" borderId="11" xfId="1" applyFont="1" applyBorder="1" applyAlignment="1">
      <alignment vertical="center"/>
    </xf>
    <xf numFmtId="165" fontId="18" fillId="0" borderId="11" xfId="1" applyFont="1" applyBorder="1" applyAlignment="1">
      <alignment vertical="center"/>
    </xf>
    <xf numFmtId="165" fontId="26" fillId="0" borderId="10" xfId="1" applyFont="1" applyBorder="1" applyAlignment="1">
      <alignment vertical="center"/>
    </xf>
    <xf numFmtId="165" fontId="2" fillId="0" borderId="5" xfId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32" xfId="1" applyFont="1" applyBorder="1"/>
    <xf numFmtId="165" fontId="17" fillId="0" borderId="85" xfId="1" applyFont="1" applyBorder="1"/>
    <xf numFmtId="0" fontId="4" fillId="0" borderId="32" xfId="0" quotePrefix="1" applyFont="1" applyBorder="1" applyAlignment="1">
      <alignment horizontal="center"/>
    </xf>
    <xf numFmtId="0" fontId="27" fillId="0" borderId="86" xfId="0" applyFont="1" applyBorder="1" applyAlignment="1">
      <alignment vertical="center"/>
    </xf>
    <xf numFmtId="165" fontId="1" fillId="0" borderId="0" xfId="1" applyFont="1"/>
    <xf numFmtId="0" fontId="4" fillId="0" borderId="32" xfId="0" applyFont="1" applyBorder="1" applyAlignment="1">
      <alignment horizontal="left"/>
    </xf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165" fontId="17" fillId="0" borderId="2" xfId="1" applyFont="1" applyBorder="1" applyAlignment="1">
      <alignment horizontal="center"/>
    </xf>
    <xf numFmtId="165" fontId="17" fillId="0" borderId="47" xfId="1" applyFont="1" applyBorder="1" applyAlignment="1">
      <alignment horizontal="center"/>
    </xf>
    <xf numFmtId="165" fontId="26" fillId="0" borderId="48" xfId="1" applyFont="1" applyBorder="1" applyAlignment="1">
      <alignment vertical="center"/>
    </xf>
    <xf numFmtId="165" fontId="17" fillId="0" borderId="3" xfId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4" fillId="0" borderId="57" xfId="0" applyFont="1" applyBorder="1" applyAlignment="1">
      <alignment horizontal="left"/>
    </xf>
    <xf numFmtId="165" fontId="17" fillId="0" borderId="57" xfId="1" applyFont="1" applyBorder="1"/>
    <xf numFmtId="165" fontId="17" fillId="0" borderId="15" xfId="1" applyFont="1" applyBorder="1" applyAlignment="1">
      <alignment horizontal="center"/>
    </xf>
    <xf numFmtId="165" fontId="17" fillId="0" borderId="18" xfId="1" applyFont="1" applyBorder="1" applyAlignment="1">
      <alignment horizontal="center"/>
    </xf>
    <xf numFmtId="165" fontId="17" fillId="0" borderId="12" xfId="1" applyFont="1" applyBorder="1"/>
    <xf numFmtId="165" fontId="17" fillId="0" borderId="83" xfId="1" applyFont="1" applyBorder="1"/>
    <xf numFmtId="165" fontId="17" fillId="0" borderId="87" xfId="1" applyFont="1" applyBorder="1"/>
    <xf numFmtId="165" fontId="17" fillId="0" borderId="87" xfId="1" applyFont="1" applyBorder="1" applyAlignment="1">
      <alignment vertical="center"/>
    </xf>
    <xf numFmtId="165" fontId="17" fillId="0" borderId="88" xfId="1" applyFont="1" applyBorder="1"/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17" fillId="0" borderId="18" xfId="1" applyFont="1" applyBorder="1" applyAlignment="1">
      <alignment vertical="center"/>
    </xf>
    <xf numFmtId="165" fontId="1" fillId="0" borderId="0" xfId="1" applyBorder="1" applyAlignment="1">
      <alignment horizontal="center"/>
    </xf>
    <xf numFmtId="165" fontId="1" fillId="0" borderId="0" xfId="1" applyBorder="1"/>
    <xf numFmtId="165" fontId="9" fillId="0" borderId="41" xfId="1" applyFont="1" applyBorder="1" applyAlignment="1">
      <alignment horizontal="center" vertical="center"/>
    </xf>
    <xf numFmtId="0" fontId="0" fillId="0" borderId="0" xfId="0" applyBorder="1"/>
    <xf numFmtId="49" fontId="4" fillId="0" borderId="3" xfId="0" applyNumberFormat="1" applyFont="1" applyBorder="1" applyAlignment="1">
      <alignment horizontal="center" vertical="center"/>
    </xf>
    <xf numFmtId="165" fontId="26" fillId="0" borderId="23" xfId="1" applyFont="1" applyBorder="1" applyAlignment="1">
      <alignment vertical="center"/>
    </xf>
    <xf numFmtId="165" fontId="17" fillId="0" borderId="40" xfId="0" applyNumberFormat="1" applyFont="1" applyBorder="1" applyAlignment="1">
      <alignment horizontal="center"/>
    </xf>
    <xf numFmtId="166" fontId="0" fillId="0" borderId="0" xfId="0" applyNumberFormat="1"/>
    <xf numFmtId="165" fontId="17" fillId="0" borderId="40" xfId="0" applyNumberFormat="1" applyFont="1" applyBorder="1" applyAlignment="1">
      <alignment horizontal="center"/>
    </xf>
    <xf numFmtId="165" fontId="17" fillId="0" borderId="40" xfId="0" applyNumberFormat="1" applyFont="1" applyBorder="1" applyAlignment="1">
      <alignment horizontal="center"/>
    </xf>
    <xf numFmtId="165" fontId="17" fillId="0" borderId="4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28" fillId="0" borderId="0" xfId="0" applyFont="1"/>
    <xf numFmtId="165" fontId="26" fillId="0" borderId="61" xfId="1" applyFont="1" applyBorder="1" applyAlignment="1">
      <alignment vertical="center"/>
    </xf>
    <xf numFmtId="165" fontId="17" fillId="0" borderId="4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87" xfId="0" applyFont="1" applyBorder="1" applyAlignment="1"/>
    <xf numFmtId="49" fontId="4" fillId="0" borderId="3" xfId="0" applyNumberFormat="1" applyFont="1" applyBorder="1" applyAlignment="1">
      <alignment horizontal="center" vertical="center"/>
    </xf>
    <xf numFmtId="165" fontId="17" fillId="0" borderId="40" xfId="0" applyNumberFormat="1" applyFont="1" applyBorder="1" applyAlignment="1">
      <alignment horizontal="center"/>
    </xf>
    <xf numFmtId="0" fontId="2" fillId="0" borderId="0" xfId="0" applyFont="1"/>
    <xf numFmtId="165" fontId="17" fillId="0" borderId="89" xfId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17" fillId="0" borderId="88" xfId="1" applyFont="1" applyBorder="1" applyAlignment="1">
      <alignment vertical="center"/>
    </xf>
    <xf numFmtId="165" fontId="17" fillId="0" borderId="69" xfId="1" applyFont="1" applyBorder="1" applyAlignment="1">
      <alignment vertical="center"/>
    </xf>
    <xf numFmtId="165" fontId="18" fillId="0" borderId="7" xfId="1" applyFont="1" applyBorder="1" applyAlignment="1">
      <alignment vertical="center"/>
    </xf>
    <xf numFmtId="165" fontId="18" fillId="0" borderId="90" xfId="1" applyFont="1" applyBorder="1" applyAlignment="1">
      <alignment vertical="center"/>
    </xf>
    <xf numFmtId="165" fontId="24" fillId="0" borderId="87" xfId="1" applyFont="1" applyBorder="1" applyAlignment="1">
      <alignment vertical="center"/>
    </xf>
    <xf numFmtId="165" fontId="26" fillId="0" borderId="32" xfId="1" applyFont="1" applyBorder="1" applyAlignment="1">
      <alignment vertical="center"/>
    </xf>
    <xf numFmtId="165" fontId="17" fillId="0" borderId="73" xfId="1" applyFont="1" applyBorder="1" applyAlignment="1">
      <alignment vertical="center"/>
    </xf>
    <xf numFmtId="165" fontId="26" fillId="0" borderId="31" xfId="1" applyFont="1" applyBorder="1" applyAlignment="1">
      <alignment vertical="center"/>
    </xf>
    <xf numFmtId="0" fontId="29" fillId="0" borderId="0" xfId="0" applyFont="1"/>
    <xf numFmtId="165" fontId="17" fillId="0" borderId="56" xfId="1" applyFont="1" applyBorder="1" applyAlignment="1">
      <alignment horizontal="center"/>
    </xf>
    <xf numFmtId="165" fontId="26" fillId="0" borderId="7" xfId="1" applyFont="1" applyBorder="1" applyAlignment="1">
      <alignment vertical="center"/>
    </xf>
    <xf numFmtId="165" fontId="0" fillId="0" borderId="0" xfId="0" applyNumberFormat="1"/>
    <xf numFmtId="16" fontId="0" fillId="0" borderId="1" xfId="0" applyNumberForma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16" fontId="0" fillId="0" borderId="3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5" fontId="17" fillId="0" borderId="12" xfId="1" applyFont="1" applyBorder="1" applyAlignment="1">
      <alignment horizontal="center"/>
    </xf>
    <xf numFmtId="0" fontId="5" fillId="0" borderId="32" xfId="0" applyFont="1" applyBorder="1" applyAlignment="1">
      <alignment vertical="center"/>
    </xf>
    <xf numFmtId="165" fontId="17" fillId="0" borderId="7" xfId="1" applyFont="1" applyBorder="1" applyAlignment="1">
      <alignment horizontal="center" vertical="center"/>
    </xf>
    <xf numFmtId="16" fontId="0" fillId="0" borderId="0" xfId="0" applyNumberFormat="1" applyBorder="1" applyAlignment="1">
      <alignment horizontal="center"/>
    </xf>
    <xf numFmtId="165" fontId="18" fillId="0" borderId="11" xfId="1" applyFont="1" applyBorder="1" applyAlignment="1">
      <alignment horizontal="center" vertical="center"/>
    </xf>
    <xf numFmtId="165" fontId="17" fillId="0" borderId="69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7" fontId="0" fillId="0" borderId="0" xfId="0" applyNumberFormat="1"/>
    <xf numFmtId="0" fontId="27" fillId="0" borderId="9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/>
    </xf>
    <xf numFmtId="165" fontId="17" fillId="0" borderId="23" xfId="1" applyFont="1" applyBorder="1" applyAlignment="1">
      <alignment horizontal="center"/>
    </xf>
    <xf numFmtId="165" fontId="17" fillId="0" borderId="57" xfId="1" applyFont="1" applyBorder="1" applyAlignment="1">
      <alignment horizontal="center"/>
    </xf>
    <xf numFmtId="165" fontId="17" fillId="0" borderId="32" xfId="1" applyFont="1" applyBorder="1" applyAlignment="1">
      <alignment horizontal="center"/>
    </xf>
    <xf numFmtId="165" fontId="17" fillId="0" borderId="0" xfId="1" applyFont="1" applyBorder="1" applyAlignment="1">
      <alignment horizontal="center"/>
    </xf>
    <xf numFmtId="165" fontId="17" fillId="0" borderId="54" xfId="1" applyFont="1" applyBorder="1" applyAlignment="1">
      <alignment horizontal="center"/>
    </xf>
    <xf numFmtId="44" fontId="0" fillId="0" borderId="0" xfId="0" applyNumberFormat="1" applyAlignment="1">
      <alignment vertical="center"/>
    </xf>
    <xf numFmtId="44" fontId="0" fillId="0" borderId="0" xfId="0" applyNumberFormat="1"/>
    <xf numFmtId="0" fontId="30" fillId="0" borderId="0" xfId="0" applyFont="1"/>
    <xf numFmtId="44" fontId="30" fillId="0" borderId="0" xfId="0" applyNumberFormat="1" applyFont="1"/>
    <xf numFmtId="44" fontId="30" fillId="0" borderId="2" xfId="0" applyNumberFormat="1" applyFont="1" applyBorder="1"/>
    <xf numFmtId="0" fontId="1" fillId="0" borderId="0" xfId="0" applyFont="1" applyFill="1" applyBorder="1" applyAlignment="1">
      <alignment horizontal="left" indent="1"/>
    </xf>
    <xf numFmtId="165" fontId="17" fillId="0" borderId="41" xfId="1" applyFont="1" applyBorder="1"/>
    <xf numFmtId="165" fontId="17" fillId="0" borderId="46" xfId="1" applyFont="1" applyBorder="1" applyAlignment="1">
      <alignment horizontal="center"/>
    </xf>
    <xf numFmtId="165" fontId="17" fillId="0" borderId="5" xfId="1" applyFont="1" applyBorder="1"/>
    <xf numFmtId="0" fontId="1" fillId="0" borderId="0" xfId="0" quotePrefix="1" applyFont="1"/>
    <xf numFmtId="49" fontId="4" fillId="0" borderId="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/>
    </xf>
    <xf numFmtId="165" fontId="17" fillId="0" borderId="83" xfId="1" applyFont="1" applyBorder="1" applyAlignment="1">
      <alignment vertical="center"/>
    </xf>
    <xf numFmtId="165" fontId="17" fillId="0" borderId="89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30" fillId="0" borderId="0" xfId="0" applyNumberFormat="1" applyFont="1"/>
    <xf numFmtId="44" fontId="2" fillId="0" borderId="0" xfId="0" applyNumberFormat="1" applyFont="1"/>
    <xf numFmtId="165" fontId="2" fillId="0" borderId="1" xfId="0" applyNumberFormat="1" applyFont="1" applyBorder="1"/>
    <xf numFmtId="0" fontId="1" fillId="0" borderId="0" xfId="0" quotePrefix="1" applyFont="1" applyBorder="1"/>
    <xf numFmtId="0" fontId="1" fillId="0" borderId="0" xfId="0" applyFont="1" applyBorder="1"/>
    <xf numFmtId="165" fontId="0" fillId="0" borderId="0" xfId="0" applyNumberFormat="1" applyBorder="1"/>
    <xf numFmtId="165" fontId="2" fillId="0" borderId="0" xfId="0" applyNumberFormat="1" applyFont="1" applyBorder="1"/>
    <xf numFmtId="44" fontId="0" fillId="0" borderId="0" xfId="0" applyNumberFormat="1" applyBorder="1"/>
    <xf numFmtId="165" fontId="17" fillId="0" borderId="56" xfId="1" applyFont="1" applyBorder="1"/>
    <xf numFmtId="165" fontId="17" fillId="0" borderId="92" xfId="1" applyFont="1" applyBorder="1"/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17" fillId="0" borderId="65" xfId="0" applyNumberFormat="1" applyFont="1" applyBorder="1" applyAlignment="1"/>
    <xf numFmtId="165" fontId="17" fillId="0" borderId="11" xfId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quotePrefix="1" applyFont="1"/>
    <xf numFmtId="165" fontId="2" fillId="0" borderId="19" xfId="1" applyFont="1" applyBorder="1" applyAlignment="1">
      <alignment horizontal="center"/>
    </xf>
    <xf numFmtId="165" fontId="17" fillId="0" borderId="17" xfId="1" applyFont="1" applyBorder="1"/>
    <xf numFmtId="165" fontId="17" fillId="0" borderId="12" xfId="1" applyFont="1" applyBorder="1" applyAlignment="1">
      <alignment vertical="center"/>
    </xf>
    <xf numFmtId="165" fontId="17" fillId="0" borderId="55" xfId="1" applyFont="1" applyBorder="1"/>
    <xf numFmtId="165" fontId="17" fillId="0" borderId="2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32" xfId="0" applyFont="1" applyFill="1" applyBorder="1" applyAlignment="1">
      <alignment horizontal="center"/>
    </xf>
    <xf numFmtId="165" fontId="18" fillId="0" borderId="11" xfId="1" applyFont="1" applyFill="1" applyBorder="1" applyAlignment="1">
      <alignment vertical="center"/>
    </xf>
    <xf numFmtId="165" fontId="17" fillId="0" borderId="10" xfId="1" applyFont="1" applyFill="1" applyBorder="1" applyAlignment="1">
      <alignment vertical="center"/>
    </xf>
    <xf numFmtId="165" fontId="18" fillId="0" borderId="7" xfId="1" applyFont="1" applyFill="1" applyBorder="1" applyAlignment="1">
      <alignment vertical="center"/>
    </xf>
    <xf numFmtId="165" fontId="17" fillId="0" borderId="32" xfId="1" applyFont="1" applyFill="1" applyBorder="1" applyAlignment="1">
      <alignment vertical="center"/>
    </xf>
    <xf numFmtId="165" fontId="17" fillId="0" borderId="31" xfId="1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4" fillId="0" borderId="47" xfId="0" applyFont="1" applyFill="1" applyBorder="1" applyAlignment="1"/>
    <xf numFmtId="0" fontId="4" fillId="0" borderId="7" xfId="0" applyFont="1" applyFill="1" applyBorder="1" applyAlignment="1"/>
    <xf numFmtId="0" fontId="2" fillId="0" borderId="0" xfId="0" applyFont="1" applyFill="1"/>
    <xf numFmtId="0" fontId="0" fillId="0" borderId="0" xfId="0" applyFill="1"/>
    <xf numFmtId="16" fontId="0" fillId="0" borderId="1" xfId="0" applyNumberForma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165" fontId="18" fillId="0" borderId="13" xfId="1" applyFont="1" applyFill="1" applyBorder="1" applyAlignment="1">
      <alignment vertical="center"/>
    </xf>
    <xf numFmtId="165" fontId="17" fillId="0" borderId="14" xfId="1" applyFont="1" applyFill="1" applyBorder="1" applyAlignment="1">
      <alignment vertical="center"/>
    </xf>
    <xf numFmtId="165" fontId="18" fillId="0" borderId="70" xfId="1" applyFont="1" applyFill="1" applyBorder="1" applyAlignment="1">
      <alignment vertical="center"/>
    </xf>
    <xf numFmtId="165" fontId="17" fillId="0" borderId="29" xfId="1" applyFont="1" applyFill="1" applyBorder="1" applyAlignment="1">
      <alignment vertical="center"/>
    </xf>
    <xf numFmtId="165" fontId="17" fillId="0" borderId="28" xfId="1" applyFont="1" applyFill="1" applyBorder="1" applyAlignment="1">
      <alignment vertical="center"/>
    </xf>
    <xf numFmtId="0" fontId="4" fillId="0" borderId="51" xfId="0" applyFont="1" applyFill="1" applyBorder="1" applyAlignment="1"/>
    <xf numFmtId="0" fontId="4" fillId="0" borderId="52" xfId="0" applyFont="1" applyFill="1" applyBorder="1" applyAlignment="1"/>
    <xf numFmtId="0" fontId="4" fillId="0" borderId="48" xfId="0" applyFont="1" applyFill="1" applyBorder="1" applyAlignment="1"/>
    <xf numFmtId="165" fontId="26" fillId="0" borderId="7" xfId="1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1" fillId="0" borderId="0" xfId="0" applyFont="1" applyFill="1"/>
    <xf numFmtId="16" fontId="0" fillId="0" borderId="0" xfId="0" applyNumberFormat="1" applyFill="1" applyBorder="1" applyAlignment="1">
      <alignment horizontal="center"/>
    </xf>
    <xf numFmtId="0" fontId="1" fillId="0" borderId="0" xfId="0" quotePrefix="1" applyFont="1" applyFill="1"/>
    <xf numFmtId="0" fontId="1" fillId="0" borderId="0" xfId="0" quotePrefix="1" applyFont="1" applyFill="1" applyBorder="1"/>
    <xf numFmtId="16" fontId="0" fillId="0" borderId="3" xfId="0" applyNumberFormat="1" applyFill="1" applyBorder="1" applyAlignment="1">
      <alignment horizontal="center"/>
    </xf>
    <xf numFmtId="16" fontId="1" fillId="0" borderId="3" xfId="0" applyNumberFormat="1" applyFont="1" applyFill="1" applyBorder="1" applyAlignment="1">
      <alignment horizontal="center"/>
    </xf>
    <xf numFmtId="165" fontId="17" fillId="0" borderId="11" xfId="1" applyFont="1" applyFill="1" applyBorder="1" applyAlignment="1">
      <alignment vertical="center"/>
    </xf>
    <xf numFmtId="165" fontId="17" fillId="0" borderId="7" xfId="1" applyFont="1" applyFill="1" applyBorder="1" applyAlignment="1">
      <alignment vertical="center"/>
    </xf>
    <xf numFmtId="0" fontId="4" fillId="0" borderId="85" xfId="0" applyFont="1" applyFill="1" applyBorder="1" applyAlignment="1">
      <alignment horizontal="center"/>
    </xf>
    <xf numFmtId="165" fontId="18" fillId="0" borderId="16" xfId="1" applyFont="1" applyFill="1" applyBorder="1" applyAlignment="1">
      <alignment vertical="center"/>
    </xf>
    <xf numFmtId="165" fontId="17" fillId="0" borderId="78" xfId="1" applyFont="1" applyFill="1" applyBorder="1" applyAlignment="1">
      <alignment vertical="center"/>
    </xf>
    <xf numFmtId="165" fontId="26" fillId="0" borderId="76" xfId="1" applyFont="1" applyFill="1" applyBorder="1" applyAlignment="1">
      <alignment vertical="center"/>
    </xf>
    <xf numFmtId="165" fontId="17" fillId="0" borderId="85" xfId="1" applyFont="1" applyFill="1" applyBorder="1" applyAlignment="1">
      <alignment vertical="center"/>
    </xf>
    <xf numFmtId="165" fontId="17" fillId="0" borderId="34" xfId="1" applyFont="1" applyFill="1" applyBorder="1" applyAlignment="1">
      <alignment vertical="center"/>
    </xf>
    <xf numFmtId="0" fontId="4" fillId="0" borderId="85" xfId="0" applyFont="1" applyFill="1" applyBorder="1" applyAlignment="1">
      <alignment vertical="center"/>
    </xf>
    <xf numFmtId="0" fontId="4" fillId="0" borderId="54" xfId="0" applyFont="1" applyFill="1" applyBorder="1" applyAlignment="1"/>
    <xf numFmtId="0" fontId="4" fillId="0" borderId="55" xfId="0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44" fontId="0" fillId="0" borderId="0" xfId="0" applyNumberFormat="1" applyFill="1"/>
    <xf numFmtId="165" fontId="17" fillId="0" borderId="50" xfId="1" applyFont="1" applyFill="1" applyBorder="1" applyAlignment="1">
      <alignment vertical="center"/>
    </xf>
    <xf numFmtId="0" fontId="0" fillId="0" borderId="0" xfId="0" applyFill="1" applyBorder="1"/>
    <xf numFmtId="165" fontId="0" fillId="0" borderId="0" xfId="0" applyNumberFormat="1" applyFill="1" applyBorder="1"/>
    <xf numFmtId="165" fontId="17" fillId="0" borderId="49" xfId="1" applyFont="1" applyFill="1" applyBorder="1" applyAlignment="1">
      <alignment vertical="center"/>
    </xf>
    <xf numFmtId="165" fontId="17" fillId="0" borderId="16" xfId="1" applyFont="1" applyFill="1" applyBorder="1" applyAlignment="1">
      <alignment vertical="center"/>
    </xf>
    <xf numFmtId="165" fontId="18" fillId="0" borderId="76" xfId="1" applyFont="1" applyFill="1" applyBorder="1" applyAlignment="1">
      <alignment vertical="center"/>
    </xf>
    <xf numFmtId="165" fontId="17" fillId="0" borderId="53" xfId="1" applyFont="1" applyFill="1" applyBorder="1" applyAlignment="1">
      <alignment vertical="center"/>
    </xf>
    <xf numFmtId="165" fontId="1" fillId="0" borderId="0" xfId="1" applyFill="1" applyAlignment="1">
      <alignment horizontal="center"/>
    </xf>
    <xf numFmtId="165" fontId="1" fillId="0" borderId="0" xfId="1" applyFill="1"/>
    <xf numFmtId="165" fontId="1" fillId="0" borderId="0" xfId="1" applyFill="1" applyBorder="1" applyAlignment="1">
      <alignment horizontal="center"/>
    </xf>
    <xf numFmtId="165" fontId="1" fillId="0" borderId="0" xfId="1" applyFill="1" applyBorder="1"/>
    <xf numFmtId="165" fontId="9" fillId="0" borderId="38" xfId="1" applyFont="1" applyFill="1" applyBorder="1" applyAlignment="1">
      <alignment horizontal="center" vertical="center"/>
    </xf>
    <xf numFmtId="165" fontId="9" fillId="0" borderId="41" xfId="1" applyFont="1" applyFill="1" applyBorder="1" applyAlignment="1">
      <alignment horizontal="center" vertical="center"/>
    </xf>
    <xf numFmtId="165" fontId="9" fillId="0" borderId="44" xfId="1" applyFont="1" applyFill="1" applyBorder="1" applyAlignment="1">
      <alignment horizontal="center" vertical="center"/>
    </xf>
    <xf numFmtId="165" fontId="26" fillId="0" borderId="11" xfId="1" applyFont="1" applyFill="1" applyBorder="1" applyAlignment="1">
      <alignment vertical="center"/>
    </xf>
    <xf numFmtId="165" fontId="18" fillId="0" borderId="71" xfId="1" applyFont="1" applyFill="1" applyBorder="1" applyAlignment="1">
      <alignment vertical="center"/>
    </xf>
    <xf numFmtId="165" fontId="5" fillId="0" borderId="0" xfId="1" applyFont="1" applyFill="1" applyBorder="1"/>
    <xf numFmtId="165" fontId="1" fillId="0" borderId="0" xfId="1" applyFont="1" applyFill="1"/>
    <xf numFmtId="49" fontId="2" fillId="0" borderId="24" xfId="0" applyNumberFormat="1" applyFont="1" applyFill="1" applyBorder="1" applyAlignment="1">
      <alignment horizontal="center"/>
    </xf>
    <xf numFmtId="165" fontId="2" fillId="0" borderId="19" xfId="1" applyFont="1" applyFill="1" applyBorder="1" applyAlignment="1">
      <alignment horizontal="center"/>
    </xf>
    <xf numFmtId="165" fontId="17" fillId="0" borderId="13" xfId="1" applyFont="1" applyFill="1" applyBorder="1" applyAlignment="1">
      <alignment horizontal="center"/>
    </xf>
    <xf numFmtId="165" fontId="17" fillId="0" borderId="9" xfId="1" applyFont="1" applyFill="1" applyBorder="1" applyAlignment="1">
      <alignment horizontal="center"/>
    </xf>
    <xf numFmtId="165" fontId="17" fillId="0" borderId="9" xfId="1" applyFont="1" applyFill="1" applyBorder="1" applyAlignment="1">
      <alignment vertical="center"/>
    </xf>
    <xf numFmtId="165" fontId="17" fillId="0" borderId="11" xfId="1" applyFont="1" applyFill="1" applyBorder="1" applyAlignment="1">
      <alignment horizontal="center"/>
    </xf>
    <xf numFmtId="165" fontId="17" fillId="0" borderId="1" xfId="1" applyFont="1" applyFill="1" applyBorder="1" applyAlignment="1">
      <alignment horizontal="center"/>
    </xf>
    <xf numFmtId="165" fontId="17" fillId="0" borderId="1" xfId="1" applyFont="1" applyFill="1" applyBorder="1" applyAlignment="1">
      <alignment vertical="center"/>
    </xf>
    <xf numFmtId="165" fontId="17" fillId="0" borderId="15" xfId="1" applyFont="1" applyFill="1" applyBorder="1" applyAlignment="1">
      <alignment horizontal="center"/>
    </xf>
    <xf numFmtId="165" fontId="17" fillId="0" borderId="12" xfId="1" applyFont="1" applyFill="1" applyBorder="1" applyAlignment="1">
      <alignment horizontal="center"/>
    </xf>
    <xf numFmtId="165" fontId="17" fillId="0" borderId="12" xfId="1" applyFont="1" applyFill="1" applyBorder="1" applyAlignment="1">
      <alignment vertical="center"/>
    </xf>
    <xf numFmtId="165" fontId="17" fillId="0" borderId="16" xfId="1" applyFont="1" applyFill="1" applyBorder="1" applyAlignment="1">
      <alignment horizontal="center"/>
    </xf>
    <xf numFmtId="165" fontId="17" fillId="0" borderId="77" xfId="1" applyFont="1" applyFill="1" applyBorder="1" applyAlignment="1">
      <alignment horizontal="center"/>
    </xf>
    <xf numFmtId="165" fontId="17" fillId="0" borderId="77" xfId="1" applyFont="1" applyFill="1" applyBorder="1"/>
    <xf numFmtId="165" fontId="17" fillId="0" borderId="21" xfId="1" applyFont="1" applyFill="1" applyBorder="1"/>
    <xf numFmtId="165" fontId="17" fillId="0" borderId="84" xfId="1" applyFont="1" applyFill="1" applyBorder="1"/>
    <xf numFmtId="0" fontId="1" fillId="0" borderId="0" xfId="0" applyFont="1" applyFill="1" applyBorder="1"/>
    <xf numFmtId="165" fontId="17" fillId="0" borderId="23" xfId="0" applyNumberFormat="1" applyFont="1" applyBorder="1" applyAlignment="1">
      <alignment horizontal="center"/>
    </xf>
    <xf numFmtId="49" fontId="2" fillId="0" borderId="68" xfId="0" applyNumberFormat="1" applyFont="1" applyBorder="1" applyAlignment="1">
      <alignment horizontal="center"/>
    </xf>
    <xf numFmtId="165" fontId="17" fillId="0" borderId="15" xfId="0" applyNumberFormat="1" applyFont="1" applyBorder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165" fontId="9" fillId="0" borderId="0" xfId="1" applyFont="1" applyFill="1" applyBorder="1" applyAlignment="1">
      <alignment horizontal="center" wrapText="1"/>
    </xf>
    <xf numFmtId="165" fontId="2" fillId="0" borderId="20" xfId="1" applyFont="1" applyFill="1" applyBorder="1" applyAlignment="1">
      <alignment horizontal="center"/>
    </xf>
    <xf numFmtId="165" fontId="17" fillId="0" borderId="14" xfId="1" applyFont="1" applyFill="1" applyBorder="1"/>
    <xf numFmtId="165" fontId="17" fillId="0" borderId="10" xfId="1" applyFont="1" applyFill="1" applyBorder="1"/>
    <xf numFmtId="165" fontId="17" fillId="0" borderId="48" xfId="1" applyFont="1" applyFill="1" applyBorder="1"/>
    <xf numFmtId="165" fontId="17" fillId="0" borderId="55" xfId="1" applyFont="1" applyFill="1" applyBorder="1"/>
    <xf numFmtId="165" fontId="17" fillId="0" borderId="17" xfId="1" applyFont="1" applyFill="1" applyBorder="1"/>
    <xf numFmtId="0" fontId="5" fillId="0" borderId="47" xfId="0" applyFont="1" applyFill="1" applyBorder="1" applyAlignment="1">
      <alignment vertical="center"/>
    </xf>
    <xf numFmtId="165" fontId="18" fillId="0" borderId="40" xfId="1" applyFont="1" applyBorder="1" applyAlignment="1">
      <alignment vertical="center"/>
    </xf>
    <xf numFmtId="165" fontId="18" fillId="0" borderId="78" xfId="1" applyFont="1" applyFill="1" applyBorder="1" applyAlignment="1">
      <alignment vertical="center"/>
    </xf>
    <xf numFmtId="165" fontId="18" fillId="0" borderId="85" xfId="1" applyFont="1" applyFill="1" applyBorder="1" applyAlignment="1">
      <alignment vertical="center"/>
    </xf>
    <xf numFmtId="165" fontId="18" fillId="0" borderId="34" xfId="1" applyFont="1" applyFill="1" applyBorder="1" applyAlignment="1">
      <alignment vertical="center"/>
    </xf>
    <xf numFmtId="0" fontId="5" fillId="0" borderId="54" xfId="0" applyFont="1" applyFill="1" applyBorder="1" applyAlignment="1"/>
    <xf numFmtId="0" fontId="5" fillId="0" borderId="55" xfId="0" applyFont="1" applyFill="1" applyBorder="1" applyAlignment="1"/>
    <xf numFmtId="49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78" xfId="0" applyFont="1" applyBorder="1" applyAlignment="1">
      <alignment horizontal="center"/>
    </xf>
    <xf numFmtId="0" fontId="5" fillId="0" borderId="41" xfId="0" applyFont="1" applyBorder="1" applyAlignment="1"/>
    <xf numFmtId="165" fontId="8" fillId="0" borderId="0" xfId="0" applyNumberFormat="1" applyFont="1" applyBorder="1"/>
    <xf numFmtId="43" fontId="29" fillId="0" borderId="0" xfId="2" applyFont="1" applyBorder="1" applyAlignment="1">
      <alignment horizontal="center"/>
    </xf>
    <xf numFmtId="0" fontId="8" fillId="0" borderId="0" xfId="0" applyFont="1" applyBorder="1"/>
    <xf numFmtId="49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0" borderId="0" xfId="0" applyNumberFormat="1" applyFont="1" applyFill="1" applyBorder="1" applyAlignment="1">
      <alignment horizontal="left" indent="1"/>
    </xf>
    <xf numFmtId="0" fontId="2" fillId="0" borderId="0" xfId="0" quotePrefix="1" applyNumberFormat="1" applyFont="1" applyFill="1" applyAlignment="1">
      <alignment horizontal="left" indent="1"/>
    </xf>
    <xf numFmtId="0" fontId="0" fillId="0" borderId="0" xfId="0" applyNumberFormat="1" applyFill="1" applyAlignment="1">
      <alignment horizontal="left" indent="1"/>
    </xf>
    <xf numFmtId="0" fontId="0" fillId="0" borderId="0" xfId="0" applyNumberFormat="1" applyFill="1" applyBorder="1" applyAlignment="1">
      <alignment horizontal="left" indent="1"/>
    </xf>
    <xf numFmtId="0" fontId="1" fillId="0" borderId="0" xfId="0" applyNumberFormat="1" applyFont="1" applyFill="1" applyBorder="1" applyAlignment="1">
      <alignment horizontal="left" indent="1"/>
    </xf>
    <xf numFmtId="0" fontId="0" fillId="0" borderId="0" xfId="0" quotePrefix="1" applyNumberForma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13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16" fontId="0" fillId="0" borderId="0" xfId="0" applyNumberFormat="1" applyAlignment="1">
      <alignment horizontal="left" indent="1"/>
    </xf>
    <xf numFmtId="165" fontId="17" fillId="0" borderId="23" xfId="0" applyNumberFormat="1" applyFont="1" applyBorder="1" applyAlignment="1">
      <alignment horizontal="center"/>
    </xf>
    <xf numFmtId="0" fontId="1" fillId="0" borderId="0" xfId="0" quotePrefix="1" applyNumberFormat="1" applyFont="1" applyFill="1" applyAlignment="1">
      <alignment horizontal="left" indent="1"/>
    </xf>
    <xf numFmtId="165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/>
    </xf>
    <xf numFmtId="0" fontId="4" fillId="0" borderId="54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16" fontId="0" fillId="0" borderId="2" xfId="0" applyNumberFormat="1" applyFill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/>
    </xf>
    <xf numFmtId="165" fontId="26" fillId="0" borderId="70" xfId="1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165" fontId="26" fillId="0" borderId="16" xfId="1" applyFont="1" applyFill="1" applyBorder="1" applyAlignment="1">
      <alignment vertical="center"/>
    </xf>
    <xf numFmtId="16" fontId="1" fillId="0" borderId="12" xfId="0" applyNumberFormat="1" applyFont="1" applyFill="1" applyBorder="1" applyAlignment="1">
      <alignment horizontal="center"/>
    </xf>
    <xf numFmtId="165" fontId="30" fillId="0" borderId="40" xfId="1" applyFont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16" fontId="1" fillId="0" borderId="56" xfId="0" applyNumberFormat="1" applyFont="1" applyFill="1" applyBorder="1" applyAlignment="1">
      <alignment horizontal="center"/>
    </xf>
    <xf numFmtId="165" fontId="26" fillId="0" borderId="13" xfId="1" applyFont="1" applyFill="1" applyBorder="1" applyAlignment="1">
      <alignment vertical="center"/>
    </xf>
    <xf numFmtId="165" fontId="32" fillId="0" borderId="0" xfId="0" applyNumberFormat="1" applyFont="1"/>
    <xf numFmtId="166" fontId="20" fillId="0" borderId="62" xfId="1" applyNumberFormat="1" applyFont="1" applyFill="1" applyBorder="1" applyAlignment="1">
      <alignment horizontal="center" vertical="center"/>
    </xf>
    <xf numFmtId="166" fontId="20" fillId="0" borderId="64" xfId="1" applyNumberFormat="1" applyFont="1" applyFill="1" applyBorder="1" applyAlignment="1">
      <alignment horizontal="center" vertical="center"/>
    </xf>
    <xf numFmtId="165" fontId="27" fillId="0" borderId="83" xfId="0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165" fontId="27" fillId="0" borderId="57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wrapText="1"/>
    </xf>
    <xf numFmtId="0" fontId="14" fillId="0" borderId="75" xfId="0" applyFont="1" applyBorder="1" applyAlignment="1">
      <alignment horizontal="center" wrapText="1"/>
    </xf>
    <xf numFmtId="165" fontId="1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10" fillId="0" borderId="0" xfId="1" applyNumberFormat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left" vertical="center"/>
    </xf>
    <xf numFmtId="165" fontId="12" fillId="0" borderId="0" xfId="1" applyFont="1" applyBorder="1" applyAlignment="1">
      <alignment horizontal="center" vertical="center"/>
    </xf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5" fontId="17" fillId="0" borderId="18" xfId="0" applyNumberFormat="1" applyFont="1" applyBorder="1" applyAlignment="1">
      <alignment horizontal="center"/>
    </xf>
    <xf numFmtId="165" fontId="17" fillId="0" borderId="69" xfId="0" applyNumberFormat="1" applyFont="1" applyBorder="1" applyAlignment="1">
      <alignment horizontal="center"/>
    </xf>
    <xf numFmtId="165" fontId="17" fillId="0" borderId="4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/>
    </xf>
    <xf numFmtId="165" fontId="17" fillId="0" borderId="65" xfId="0" applyNumberFormat="1" applyFont="1" applyBorder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166" fontId="2" fillId="0" borderId="29" xfId="1" applyNumberFormat="1" applyFont="1" applyBorder="1" applyAlignment="1">
      <alignment horizontal="center"/>
    </xf>
    <xf numFmtId="166" fontId="2" fillId="0" borderId="70" xfId="1" applyNumberFormat="1" applyFont="1" applyBorder="1" applyAlignment="1">
      <alignment horizontal="center"/>
    </xf>
    <xf numFmtId="166" fontId="2" fillId="0" borderId="57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14" fillId="0" borderId="56" xfId="0" applyNumberFormat="1" applyFont="1" applyBorder="1" applyAlignment="1">
      <alignment horizontal="left" vertical="center" indent="1"/>
    </xf>
    <xf numFmtId="166" fontId="14" fillId="0" borderId="0" xfId="0" applyNumberFormat="1" applyFont="1" applyBorder="1" applyAlignment="1">
      <alignment horizontal="left" vertical="center" indent="1"/>
    </xf>
    <xf numFmtId="0" fontId="4" fillId="0" borderId="19" xfId="0" quotePrefix="1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65" fontId="17" fillId="0" borderId="68" xfId="0" applyNumberFormat="1" applyFont="1" applyBorder="1" applyAlignment="1">
      <alignment horizontal="center"/>
    </xf>
    <xf numFmtId="165" fontId="9" fillId="0" borderId="0" xfId="1" applyFont="1" applyBorder="1" applyAlignment="1">
      <alignment horizontal="center" wrapText="1"/>
    </xf>
    <xf numFmtId="165" fontId="9" fillId="0" borderId="41" xfId="1" applyFont="1" applyBorder="1" applyAlignment="1">
      <alignment horizontal="center" wrapText="1"/>
    </xf>
    <xf numFmtId="49" fontId="1" fillId="0" borderId="53" xfId="0" applyNumberFormat="1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165" fontId="14" fillId="0" borderId="63" xfId="1" applyFont="1" applyBorder="1" applyAlignment="1">
      <alignment horizontal="center"/>
    </xf>
    <xf numFmtId="165" fontId="14" fillId="0" borderId="58" xfId="1" applyFont="1" applyBorder="1" applyAlignment="1">
      <alignment horizontal="center"/>
    </xf>
    <xf numFmtId="49" fontId="4" fillId="0" borderId="12" xfId="0" quotePrefix="1" applyNumberFormat="1" applyFont="1" applyBorder="1" applyAlignment="1">
      <alignment horizontal="center" vertical="center"/>
    </xf>
    <xf numFmtId="49" fontId="4" fillId="0" borderId="46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165" fontId="17" fillId="0" borderId="24" xfId="0" applyNumberFormat="1" applyFont="1" applyBorder="1" applyAlignment="1">
      <alignment horizontal="center"/>
    </xf>
    <xf numFmtId="166" fontId="23" fillId="0" borderId="56" xfId="0" applyNumberFormat="1" applyFont="1" applyBorder="1" applyAlignment="1">
      <alignment horizontal="left" vertical="center" indent="1"/>
    </xf>
    <xf numFmtId="166" fontId="23" fillId="0" borderId="0" xfId="0" applyNumberFormat="1" applyFont="1" applyBorder="1" applyAlignment="1">
      <alignment horizontal="left" vertical="center" indent="1"/>
    </xf>
    <xf numFmtId="49" fontId="4" fillId="0" borderId="19" xfId="0" quotePrefix="1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left" vertical="center"/>
    </xf>
    <xf numFmtId="49" fontId="0" fillId="0" borderId="79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165" fontId="14" fillId="0" borderId="63" xfId="1" applyFont="1" applyFill="1" applyBorder="1" applyAlignment="1">
      <alignment horizontal="center"/>
    </xf>
    <xf numFmtId="165" fontId="14" fillId="0" borderId="58" xfId="1" applyFont="1" applyFill="1" applyBorder="1" applyAlignment="1">
      <alignment horizontal="center"/>
    </xf>
    <xf numFmtId="49" fontId="4" fillId="0" borderId="65" xfId="0" applyNumberFormat="1" applyFont="1" applyFill="1" applyBorder="1" applyAlignment="1">
      <alignment horizontal="center" vertical="center" textRotation="90"/>
    </xf>
    <xf numFmtId="49" fontId="4" fillId="0" borderId="21" xfId="0" applyNumberFormat="1" applyFont="1" applyFill="1" applyBorder="1" applyAlignment="1">
      <alignment horizontal="center" vertical="center" textRotation="90"/>
    </xf>
    <xf numFmtId="165" fontId="17" fillId="0" borderId="65" xfId="0" applyNumberFormat="1" applyFont="1" applyFill="1" applyBorder="1" applyAlignment="1">
      <alignment horizontal="center"/>
    </xf>
    <xf numFmtId="165" fontId="17" fillId="0" borderId="21" xfId="0" applyNumberFormat="1" applyFont="1" applyFill="1" applyBorder="1" applyAlignment="1">
      <alignment horizontal="center"/>
    </xf>
    <xf numFmtId="165" fontId="17" fillId="0" borderId="65" xfId="1" applyFont="1" applyFill="1" applyBorder="1" applyAlignment="1">
      <alignment horizontal="center"/>
    </xf>
    <xf numFmtId="165" fontId="17" fillId="0" borderId="21" xfId="1" applyFont="1" applyFill="1" applyBorder="1" applyAlignment="1">
      <alignment horizontal="center"/>
    </xf>
    <xf numFmtId="166" fontId="2" fillId="0" borderId="57" xfId="1" applyNumberFormat="1" applyFont="1" applyFill="1" applyBorder="1" applyAlignment="1">
      <alignment horizontal="center"/>
    </xf>
    <xf numFmtId="166" fontId="2" fillId="0" borderId="40" xfId="1" applyNumberFormat="1" applyFont="1" applyFill="1" applyBorder="1" applyAlignment="1">
      <alignment horizontal="center"/>
    </xf>
    <xf numFmtId="166" fontId="2" fillId="0" borderId="29" xfId="1" applyNumberFormat="1" applyFont="1" applyFill="1" applyBorder="1" applyAlignment="1">
      <alignment horizontal="center"/>
    </xf>
    <xf numFmtId="166" fontId="2" fillId="0" borderId="70" xfId="1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166" fontId="23" fillId="0" borderId="83" xfId="0" applyNumberFormat="1" applyFont="1" applyBorder="1" applyAlignment="1">
      <alignment horizontal="left" vertical="center" indent="1"/>
    </xf>
    <xf numFmtId="166" fontId="23" fillId="0" borderId="87" xfId="0" applyNumberFormat="1" applyFont="1" applyBorder="1" applyAlignment="1">
      <alignment horizontal="left" vertical="center" indent="1"/>
    </xf>
    <xf numFmtId="49" fontId="2" fillId="0" borderId="92" xfId="0" applyNumberFormat="1" applyFont="1" applyBorder="1" applyAlignment="1">
      <alignment horizontal="center"/>
    </xf>
    <xf numFmtId="49" fontId="4" fillId="0" borderId="24" xfId="0" applyNumberFormat="1" applyFont="1" applyFill="1" applyBorder="1" applyAlignment="1">
      <alignment horizontal="center" vertical="center" textRotation="90"/>
    </xf>
    <xf numFmtId="165" fontId="17" fillId="0" borderId="24" xfId="0" applyNumberFormat="1" applyFont="1" applyFill="1" applyBorder="1" applyAlignment="1">
      <alignment horizontal="center"/>
    </xf>
    <xf numFmtId="0" fontId="17" fillId="0" borderId="65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33" fillId="0" borderId="32" xfId="0" applyFont="1" applyFill="1" applyBorder="1" applyAlignment="1">
      <alignment vertical="center"/>
    </xf>
    <xf numFmtId="16" fontId="1" fillId="0" borderId="2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'2013'!$D$5:$D$16</c:f>
              <c:numCache>
                <c:formatCode>_ "R"\ * #,##0.00_ ;_ "R"\ * \-#,##0.00_ ;_ "R"\ * "-"??_ ;_ @_ </c:formatCode>
                <c:ptCount val="12"/>
                <c:pt idx="0">
                  <c:v>41820.9</c:v>
                </c:pt>
                <c:pt idx="1">
                  <c:v>27747.600000000002</c:v>
                </c:pt>
                <c:pt idx="2">
                  <c:v>74206.399999999994</c:v>
                </c:pt>
                <c:pt idx="3">
                  <c:v>76250.040000000008</c:v>
                </c:pt>
                <c:pt idx="4">
                  <c:v>25148.400000000001</c:v>
                </c:pt>
                <c:pt idx="5">
                  <c:v>30369.599999999999</c:v>
                </c:pt>
                <c:pt idx="6">
                  <c:v>49983.3</c:v>
                </c:pt>
                <c:pt idx="7">
                  <c:v>35060.699999999997</c:v>
                </c:pt>
                <c:pt idx="8">
                  <c:v>71911.199999999997</c:v>
                </c:pt>
                <c:pt idx="9">
                  <c:v>79019.099999999991</c:v>
                </c:pt>
                <c:pt idx="10">
                  <c:v>18485.099999999999</c:v>
                </c:pt>
                <c:pt idx="11">
                  <c:v>94129.799999999988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'2013'!$E$5:$E$16</c:f>
              <c:numCache>
                <c:formatCode>_ "R"\ * #,##0.00_ ;_ "R"\ * \-#,##0.00_ ;_ "R"\ * "-"??_ ;_ @_ </c:formatCode>
                <c:ptCount val="12"/>
                <c:pt idx="0">
                  <c:v>174103.37</c:v>
                </c:pt>
                <c:pt idx="1">
                  <c:v>142252.91</c:v>
                </c:pt>
                <c:pt idx="2">
                  <c:v>178118.16</c:v>
                </c:pt>
                <c:pt idx="3">
                  <c:v>144060.38</c:v>
                </c:pt>
                <c:pt idx="4">
                  <c:v>177409.65</c:v>
                </c:pt>
                <c:pt idx="5">
                  <c:v>202732.76000000004</c:v>
                </c:pt>
                <c:pt idx="6">
                  <c:v>73539.700000000012</c:v>
                </c:pt>
                <c:pt idx="7">
                  <c:v>155904.69</c:v>
                </c:pt>
                <c:pt idx="8">
                  <c:v>94501.440000000002</c:v>
                </c:pt>
                <c:pt idx="9">
                  <c:v>127657.20000000001</c:v>
                </c:pt>
                <c:pt idx="10">
                  <c:v>78665.7</c:v>
                </c:pt>
                <c:pt idx="11">
                  <c:v>93814.01999999999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'2013'!$F$5:$F$16</c:f>
              <c:numCache>
                <c:formatCode>_ "R"\ * #,##0.00_ ;_ "R"\ * \-#,##0.00_ ;_ "R"\ * "-"??_ ;_ @_ </c:formatCode>
                <c:ptCount val="12"/>
                <c:pt idx="0">
                  <c:v>0</c:v>
                </c:pt>
                <c:pt idx="1">
                  <c:v>17241.36</c:v>
                </c:pt>
                <c:pt idx="2">
                  <c:v>26619</c:v>
                </c:pt>
                <c:pt idx="3">
                  <c:v>7660.7999999999993</c:v>
                </c:pt>
                <c:pt idx="4">
                  <c:v>117146.40000000001</c:v>
                </c:pt>
                <c:pt idx="5">
                  <c:v>219855.2</c:v>
                </c:pt>
                <c:pt idx="6">
                  <c:v>347461.74000000005</c:v>
                </c:pt>
                <c:pt idx="7">
                  <c:v>297843.44000000006</c:v>
                </c:pt>
                <c:pt idx="8">
                  <c:v>159199.86000000002</c:v>
                </c:pt>
                <c:pt idx="9">
                  <c:v>49597.299999999988</c:v>
                </c:pt>
                <c:pt idx="10">
                  <c:v>1276.8</c:v>
                </c:pt>
                <c:pt idx="11">
                  <c:v>105782.64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'2013'!$G$5:$G$16</c:f>
              <c:numCache>
                <c:formatCode>_ "R"\ * #,##0.00_ ;_ "R"\ * \-#,##0.00_ ;_ "R"\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72891.600000000006</c:v>
                </c:pt>
                <c:pt idx="4">
                  <c:v>0</c:v>
                </c:pt>
                <c:pt idx="5">
                  <c:v>40481.4</c:v>
                </c:pt>
                <c:pt idx="6">
                  <c:v>43023.6</c:v>
                </c:pt>
                <c:pt idx="7">
                  <c:v>86152.08</c:v>
                </c:pt>
                <c:pt idx="8">
                  <c:v>0</c:v>
                </c:pt>
                <c:pt idx="9">
                  <c:v>101505.60000000001</c:v>
                </c:pt>
                <c:pt idx="10">
                  <c:v>-399</c:v>
                </c:pt>
                <c:pt idx="11">
                  <c:v>5130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'2013'!$H$5:$H$16</c:f>
              <c:numCache>
                <c:formatCode>_ "R"\ * #,##0.00_ ;_ "R"\ * \-#,##0.00_ ;_ "R"\ * "-"??_ ;_ @_ </c:formatCode>
                <c:ptCount val="12"/>
                <c:pt idx="0">
                  <c:v>600</c:v>
                </c:pt>
                <c:pt idx="1">
                  <c:v>3595.5</c:v>
                </c:pt>
                <c:pt idx="2">
                  <c:v>4382</c:v>
                </c:pt>
                <c:pt idx="3">
                  <c:v>0</c:v>
                </c:pt>
                <c:pt idx="4">
                  <c:v>250</c:v>
                </c:pt>
                <c:pt idx="5">
                  <c:v>265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-4500</c:v>
                </c:pt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'2013'!$I$5:$I$16</c:f>
              <c:numCache>
                <c:formatCode>_ "R"\ * #,##0.00_ ;_ "R"\ * \-#,##0.00_ ;_ "R"\ * "-"??_ ;_ @_ </c:formatCode>
                <c:ptCount val="12"/>
                <c:pt idx="0">
                  <c:v>216524.27</c:v>
                </c:pt>
                <c:pt idx="1">
                  <c:v>190837.37</c:v>
                </c:pt>
                <c:pt idx="2">
                  <c:v>283325.56</c:v>
                </c:pt>
                <c:pt idx="3">
                  <c:v>300862.82</c:v>
                </c:pt>
                <c:pt idx="4">
                  <c:v>319954.45</c:v>
                </c:pt>
                <c:pt idx="5">
                  <c:v>493703.96000000008</c:v>
                </c:pt>
                <c:pt idx="6">
                  <c:v>514008.34</c:v>
                </c:pt>
                <c:pt idx="7">
                  <c:v>574960.91</c:v>
                </c:pt>
                <c:pt idx="8">
                  <c:v>325612.5</c:v>
                </c:pt>
                <c:pt idx="9">
                  <c:v>357779.19999999995</c:v>
                </c:pt>
                <c:pt idx="10">
                  <c:v>98028.599999999991</c:v>
                </c:pt>
                <c:pt idx="11">
                  <c:v>294356.45999999996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'2013'!$C$5:$C$16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'2013'!$J$8:$J$9</c:f>
              <c:numCache>
                <c:formatCode>General</c:formatCode>
                <c:ptCount val="2"/>
                <c:pt idx="0" formatCode="_ &quot;R&quot;\ * #,##0.00_ ;_ &quot;R&quot;\ * \-#,##0.00_ ;_ &quot;R&quot;\ * &quot;-&quot;??_ ;_ @_ ">
                  <c:v>620817.27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04704"/>
        <c:axId val="151706624"/>
      </c:lineChart>
      <c:catAx>
        <c:axId val="1517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06624"/>
        <c:crosses val="autoZero"/>
        <c:auto val="1"/>
        <c:lblAlgn val="ctr"/>
        <c:lblOffset val="100"/>
        <c:noMultiLvlLbl val="0"/>
      </c:catAx>
      <c:valAx>
        <c:axId val="151706624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04704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Account Sales</a:t>
            </a:r>
          </a:p>
        </c:rich>
      </c:tx>
      <c:layout>
        <c:manualLayout>
          <c:xMode val="edge"/>
          <c:yMode val="edge"/>
          <c:x val="0.40288568257491675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2730299667037"/>
          <c:y val="5.3833605220228384E-2"/>
          <c:w val="0.88457269700332963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Accounts'!$B$26</c:f>
              <c:numCache>
                <c:formatCode>_ "R"\ * #,##0.00_ ;_ "R"\ * \-#,##0.00_ ;_ "R"\ * "-"??_ ;_ @_ </c:formatCode>
                <c:ptCount val="1"/>
                <c:pt idx="0">
                  <c:v>174103.37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10000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Accounts'!$C$26</c:f>
              <c:numCache>
                <c:formatCode>_ "R"\ * #,##0.00_ ;_ "R"\ * \-#,##0.00_ ;_ "R"\ * "-"??_ ;_ @_ </c:formatCode>
                <c:ptCount val="1"/>
                <c:pt idx="0">
                  <c:v>142252.91000000003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Accounts'!$D$26</c:f>
              <c:numCache>
                <c:formatCode>_ "R"\ * #,##0.00_ ;_ "R"\ * \-#,##0.00_ ;_ "R"\ * "-"??_ ;_ @_ </c:formatCode>
                <c:ptCount val="1"/>
                <c:pt idx="0">
                  <c:v>178118.16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Accounts'!$E$26</c:f>
              <c:numCache>
                <c:formatCode>_ "R"\ * #,##0.00_ ;_ "R"\ * \-#,##0.00_ ;_ "R"\ * "-"??_ ;_ @_ </c:formatCode>
                <c:ptCount val="1"/>
                <c:pt idx="0">
                  <c:v>139466.18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Accounts'!$F$26</c:f>
              <c:numCache>
                <c:formatCode>_ "R"\ * #,##0.00_ ;_ "R"\ * \-#,##0.00_ ;_ "R"\ * "-"??_ ;_ @_ </c:formatCode>
                <c:ptCount val="1"/>
                <c:pt idx="0">
                  <c:v>177409.65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Accounts'!$G$26</c:f>
              <c:numCache>
                <c:formatCode>_ "R"\ * #,##0.00_ ;_ "R"\ * \-#,##0.00_ ;_ "R"\ * "-"??_ ;_ @_ </c:formatCode>
                <c:ptCount val="1"/>
                <c:pt idx="0">
                  <c:v>202293.86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20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Accounts'!$H$26</c:f>
              <c:numCache>
                <c:formatCode>_ "R"\ * #,##0.00_ ;_ "R"\ * \-#,##0.00_ ;_ "R"\ * "-"??_ ;_ @_ </c:formatCode>
                <c:ptCount val="1"/>
                <c:pt idx="0">
                  <c:v>73539.7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Accounts'!$I$26</c:f>
              <c:numCache>
                <c:formatCode>_ "R"\ * #,##0.00_ ;_ "R"\ * \-#,##0.00_ ;_ "R"\ * "-"??_ ;_ @_ </c:formatCode>
                <c:ptCount val="1"/>
                <c:pt idx="0">
                  <c:v>155904.69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Accounts'!$J$26</c:f>
              <c:numCache>
                <c:formatCode>_ "R"\ * #,##0.00_ ;_ "R"\ * \-#,##0.00_ ;_ "R"\ * "-"??_ ;_ @_ </c:formatCode>
                <c:ptCount val="1"/>
                <c:pt idx="0">
                  <c:v>96656.14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Accounts'!$K$26</c:f>
              <c:numCache>
                <c:formatCode>_ "R"\ * #,##0.00_ ;_ "R"\ * \-#,##0.00_ ;_ "R"\ * "-"??_ ;_ @_ </c:formatCode>
                <c:ptCount val="1"/>
                <c:pt idx="0">
                  <c:v>127657.2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Accounts'!$L$26</c:f>
              <c:numCache>
                <c:formatCode>_ "R"\ * #,##0.00_ ;_ "R"\ * \-#,##0.00_ ;_ "R"\ * "-"??_ ;_ @_ </c:formatCode>
                <c:ptCount val="1"/>
                <c:pt idx="0">
                  <c:v>78665.700000000012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'2013'!$G$16</c:f>
              <c:numCache>
                <c:formatCode>_ "R"\ * #,##0.00_ ;_ "R"\ * \-#,##0.00_ ;_ "R"\ * "-"??_ ;_ @_ </c:formatCode>
                <c:ptCount val="1"/>
                <c:pt idx="0">
                  <c:v>5130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50904192"/>
        <c:axId val="150910080"/>
      </c:barChart>
      <c:catAx>
        <c:axId val="15090419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50910080"/>
        <c:crosses val="autoZero"/>
        <c:auto val="1"/>
        <c:lblAlgn val="ctr"/>
        <c:lblOffset val="100"/>
        <c:noMultiLvlLbl val="0"/>
      </c:catAx>
      <c:valAx>
        <c:axId val="1509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04192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26193118756938"/>
          <c:y val="0.95921696574225124"/>
          <c:w val="0.78579356270810208"/>
          <c:h val="3.91517128874387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Cash Sales</a:t>
            </a:r>
          </a:p>
        </c:rich>
      </c:tx>
      <c:layout>
        <c:manualLayout>
          <c:xMode val="edge"/>
          <c:yMode val="edge"/>
          <c:x val="0.4208893485005170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4912099276112"/>
          <c:y val="5.4237288135593219E-2"/>
          <c:w val="0.89245087900723885"/>
          <c:h val="0.89661016949152539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'2013'!$D$5</c:f>
              <c:numCache>
                <c:formatCode>_ "R"\ * #,##0.00_ ;_ "R"\ * \-#,##0.00_ ;_ "R"\ * "-"??_ ;_ @_ </c:formatCode>
                <c:ptCount val="1"/>
                <c:pt idx="0">
                  <c:v>41820.9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9900" mc:Ignorable="a14" a14:legacySpreadsheetColorIndex="52"/>
                  </a:gs>
                  <a:gs pos="10000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'2013'!$D$6</c:f>
              <c:numCache>
                <c:formatCode>_ "R"\ * #,##0.00_ ;_ "R"\ * \-#,##0.00_ ;_ "R"\ * "-"??_ ;_ @_ </c:formatCode>
                <c:ptCount val="1"/>
                <c:pt idx="0">
                  <c:v>27747.600000000002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8000" mc:Ignorable="a14" a14:legacySpreadsheetColorIndex="17"/>
                </a:gs>
                <a:gs pos="10000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'2013'!$D$7</c:f>
              <c:numCache>
                <c:formatCode>_ "R"\ * #,##0.00_ ;_ "R"\ * \-#,##0.00_ ;_ "R"\ * "-"??_ ;_ @_ </c:formatCode>
                <c:ptCount val="1"/>
                <c:pt idx="0">
                  <c:v>74206.399999999994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'2013'!$D$8</c:f>
              <c:numCache>
                <c:formatCode>_ "R"\ * #,##0.00_ ;_ "R"\ * \-#,##0.00_ ;_ "R"\ * "-"??_ ;_ @_ </c:formatCode>
                <c:ptCount val="1"/>
                <c:pt idx="0">
                  <c:v>76250.040000000008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'2013'!$D$9</c:f>
              <c:numCache>
                <c:formatCode>_ "R"\ * #,##0.00_ ;_ "R"\ * \-#,##0.00_ ;_ "R"\ * "-"??_ ;_ @_ </c:formatCode>
                <c:ptCount val="1"/>
                <c:pt idx="0">
                  <c:v>25148.400000000001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'2013'!$D$10</c:f>
              <c:numCache>
                <c:formatCode>_ "R"\ * #,##0.00_ ;_ "R"\ * \-#,##0.00_ ;_ "R"\ * "-"??_ ;_ @_ </c:formatCode>
                <c:ptCount val="1"/>
                <c:pt idx="0">
                  <c:v>30369.599999999999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36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'2013'!$D$11</c:f>
              <c:numCache>
                <c:formatCode>_ "R"\ * #,##0.00_ ;_ "R"\ * \-#,##0.00_ ;_ "R"\ * "-"??_ ;_ @_ </c:formatCode>
                <c:ptCount val="1"/>
                <c:pt idx="0">
                  <c:v>49983.3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'2013'!$D$12</c:f>
              <c:numCache>
                <c:formatCode>_ "R"\ * #,##0.00_ ;_ "R"\ * \-#,##0.00_ ;_ "R"\ * "-"??_ ;_ @_ </c:formatCode>
                <c:ptCount val="1"/>
                <c:pt idx="0">
                  <c:v>35060.699999999997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'2013'!$D$13</c:f>
              <c:numCache>
                <c:formatCode>_ "R"\ * #,##0.00_ ;_ "R"\ * \-#,##0.00_ ;_ "R"\ * "-"??_ ;_ @_ </c:formatCode>
                <c:ptCount val="1"/>
                <c:pt idx="0">
                  <c:v>71911.199999999997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'2013'!$D$14</c:f>
              <c:numCache>
                <c:formatCode>_ "R"\ * #,##0.00_ ;_ "R"\ * \-#,##0.00_ ;_ "R"\ * "-"??_ ;_ @_ </c:formatCode>
                <c:ptCount val="1"/>
                <c:pt idx="0">
                  <c:v>79019.099999999991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'2013'!$D$15</c:f>
              <c:numCache>
                <c:formatCode>_ "R"\ * #,##0.00_ ;_ "R"\ * \-#,##0.00_ ;_ "R"\ * "-"??_ ;_ @_ </c:formatCode>
                <c:ptCount val="1"/>
                <c:pt idx="0">
                  <c:v>18485.099999999999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'2013'!$D$16</c:f>
              <c:numCache>
                <c:formatCode>_ "R"\ * #,##0.00_ ;_ "R"\ * \-#,##0.00_ ;_ "R"\ * "-"??_ ;_ @_ </c:formatCode>
                <c:ptCount val="1"/>
                <c:pt idx="0">
                  <c:v>94129.799999999988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50973440"/>
        <c:axId val="150979328"/>
      </c:barChart>
      <c:catAx>
        <c:axId val="15097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979328"/>
        <c:crosses val="autoZero"/>
        <c:auto val="1"/>
        <c:lblAlgn val="ctr"/>
        <c:lblOffset val="100"/>
        <c:noMultiLvlLbl val="0"/>
      </c:catAx>
      <c:valAx>
        <c:axId val="150979328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73440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10858324715615"/>
          <c:y val="0.95932203389830506"/>
          <c:w val="0.73216132368148912"/>
          <c:h val="4.067796610169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55995947691E-2"/>
          <c:y val="0.15567282321899736"/>
          <c:w val="0.77712665609439158"/>
          <c:h val="0.699208443271767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5E47" mc:Ignorable="a14" a14:legacySpreadsheetColorIndex="4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FF" mc:Ignorable="a14" a14:legacySpreadsheetColorIndex="14"/>
                  </a:gs>
                  <a:gs pos="10000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C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E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FFFF" mc:Ignorable="a14" a14:legacySpreadsheetColorIndex="27"/>
                  </a:gs>
                  <a:gs pos="100000">
                    <a:srgbClr xmlns:mc="http://schemas.openxmlformats.org/markup-compatibility/2006" xmlns:a14="http://schemas.microsoft.com/office/drawing/2010/main" val="5E7676" mc:Ignorable="a14" a14:legacySpreadsheetColorIndex="27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  <a:gs pos="10000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6600" mc:Ignorable="a14" a14:legacySpreadsheetColorIndex="53"/>
                  </a:gs>
                  <a:gs pos="10000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66CC" mc:Ignorable="a14" a14:legacySpreadsheetColorIndex="30"/>
                  </a:gs>
                  <a:gs pos="10000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99CC" mc:Ignorable="a14" a14:legacySpreadsheetColorIndex="45"/>
                  </a:gs>
                  <a:gs pos="100000">
                    <a:srgbClr xmlns:mc="http://schemas.openxmlformats.org/markup-compatibility/2006" xmlns:a14="http://schemas.microsoft.com/office/drawing/2010/main" val="76475E" mc:Ignorable="a14" a14:legacySpreadsheetColorIndex="45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35"/>
                  </a:gs>
                  <a:gs pos="100000">
                    <a:srgbClr xmlns:mc="http://schemas.openxmlformats.org/markup-compatibility/2006" xmlns:a14="http://schemas.microsoft.com/office/drawing/2010/main" val="007676" mc:Ignorable="a14" a14:legacySpreadsheetColorIndex="3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5E4776" mc:Ignorable="a14" a14:legacySpreadsheetColorIndex="4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3B00" mc:Ignorable="a14" a14:legacySpreadsheetColorIndex="1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8000" mc:Ignorable="a14" a14:legacySpreadsheetColorIndex="17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0076" mc:Ignorable="a14" a14:legacySpreadsheetColorIndex="39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00FF" mc:Ignorable="a14" a14:legacySpreadsheetColorIndex="39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5E765E" mc:Ignorable="a14" a14:legacySpreadsheetColorIndex="42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CCFFCC" mc:Ignorable="a14" a14:legacySpreadsheetColorIndex="42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0223637891868098E-2"/>
                  <c:y val="-1.3516298589325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57866051159301E-2"/>
                  <c:y val="2.2513036793883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6361088091682516E-2"/>
                  <c:y val="3.249884001966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3290282123192791E-2"/>
                  <c:y val="4.9082334365196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3.2196900064682357E-2"/>
                  <c:y val="4.6909743142265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5.9630989738132141E-2"/>
                  <c:y val="1.4749132611721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6.5888346484482815E-2"/>
                  <c:y val="-6.297966052396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layout>
                <c:manualLayout>
                  <c:x val="-1.1877212444889261E-2"/>
                  <c:y val="-5.87979141129786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'PREMAC Accounts'!$A$4:$A$25</c:f>
              <c:strCache>
                <c:ptCount val="21"/>
                <c:pt idx="0">
                  <c:v>600</c:v>
                </c:pt>
                <c:pt idx="1">
                  <c:v>AMC01</c:v>
                </c:pt>
                <c:pt idx="2">
                  <c:v>ANG01</c:v>
                </c:pt>
                <c:pt idx="3">
                  <c:v>BEL01</c:v>
                </c:pt>
                <c:pt idx="4">
                  <c:v>COM01</c:v>
                </c:pt>
                <c:pt idx="5">
                  <c:v>DBZ01</c:v>
                </c:pt>
                <c:pt idx="6">
                  <c:v>DOS01</c:v>
                </c:pt>
                <c:pt idx="7">
                  <c:v>EPE01</c:v>
                </c:pt>
                <c:pt idx="8">
                  <c:v>GRH01</c:v>
                </c:pt>
                <c:pt idx="9">
                  <c:v>HIG01</c:v>
                </c:pt>
                <c:pt idx="10">
                  <c:v>HIG02</c:v>
                </c:pt>
                <c:pt idx="11">
                  <c:v>HYD01</c:v>
                </c:pt>
                <c:pt idx="12">
                  <c:v>JAE01</c:v>
                </c:pt>
                <c:pt idx="13">
                  <c:v>JOY01</c:v>
                </c:pt>
                <c:pt idx="14">
                  <c:v>MAL01</c:v>
                </c:pt>
                <c:pt idx="15">
                  <c:v>MEC01</c:v>
                </c:pt>
                <c:pt idx="16">
                  <c:v>POW01</c:v>
                </c:pt>
                <c:pt idx="17">
                  <c:v>SAN01</c:v>
                </c:pt>
                <c:pt idx="18">
                  <c:v>THE01</c:v>
                </c:pt>
                <c:pt idx="19">
                  <c:v>TSH01</c:v>
                </c:pt>
                <c:pt idx="20">
                  <c:v>VRY01</c:v>
                </c:pt>
              </c:strCache>
            </c:strRef>
          </c:cat>
          <c:val>
            <c:numRef>
              <c:f>'PREMAC Accounts'!$N$4:$N$25</c:f>
              <c:numCache>
                <c:formatCode>_ "R"\ * #,##0.00_ ;_ "R"\ * \-#,##0.00_ ;_ "R"\ * "-"??_ ;_ @_ </c:formatCode>
                <c:ptCount val="21"/>
                <c:pt idx="0">
                  <c:v>126676.79999999999</c:v>
                </c:pt>
                <c:pt idx="1">
                  <c:v>40589.699999999997</c:v>
                </c:pt>
                <c:pt idx="2">
                  <c:v>26448</c:v>
                </c:pt>
                <c:pt idx="3">
                  <c:v>87141.599999999991</c:v>
                </c:pt>
                <c:pt idx="4">
                  <c:v>65177.22</c:v>
                </c:pt>
                <c:pt idx="5">
                  <c:v>269724.2900000001</c:v>
                </c:pt>
                <c:pt idx="6">
                  <c:v>105507.00000000001</c:v>
                </c:pt>
                <c:pt idx="7">
                  <c:v>58293.899999999994</c:v>
                </c:pt>
                <c:pt idx="8">
                  <c:v>123359.4</c:v>
                </c:pt>
                <c:pt idx="9">
                  <c:v>0</c:v>
                </c:pt>
                <c:pt idx="10">
                  <c:v>0</c:v>
                </c:pt>
                <c:pt idx="11">
                  <c:v>14723.099999999999</c:v>
                </c:pt>
                <c:pt idx="12">
                  <c:v>16239.300000000001</c:v>
                </c:pt>
                <c:pt idx="13">
                  <c:v>94893.6</c:v>
                </c:pt>
                <c:pt idx="14">
                  <c:v>9769.7999999999993</c:v>
                </c:pt>
                <c:pt idx="15">
                  <c:v>105233.4</c:v>
                </c:pt>
                <c:pt idx="16">
                  <c:v>5842.5</c:v>
                </c:pt>
                <c:pt idx="17">
                  <c:v>417980.26999999996</c:v>
                </c:pt>
                <c:pt idx="18">
                  <c:v>51391.199999999997</c:v>
                </c:pt>
                <c:pt idx="19">
                  <c:v>5700</c:v>
                </c:pt>
                <c:pt idx="20">
                  <c:v>3237.6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verticalDpi="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38</xdr:row>
      <xdr:rowOff>9525</xdr:rowOff>
    </xdr:from>
    <xdr:to>
      <xdr:col>8</xdr:col>
      <xdr:colOff>1085850</xdr:colOff>
      <xdr:row>38</xdr:row>
      <xdr:rowOff>9525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096125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72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34</xdr:row>
      <xdr:rowOff>9525</xdr:rowOff>
    </xdr:from>
    <xdr:to>
      <xdr:col>9</xdr:col>
      <xdr:colOff>390525</xdr:colOff>
      <xdr:row>64</xdr:row>
      <xdr:rowOff>0</xdr:rowOff>
    </xdr:to>
    <xdr:graphicFrame macro="">
      <xdr:nvGraphicFramePr>
        <xdr:cNvPr id="9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I16" sqref="I16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534" t="s">
        <v>99</v>
      </c>
      <c r="B1" s="535"/>
      <c r="C1" s="535"/>
      <c r="D1" s="535"/>
      <c r="E1" s="535"/>
      <c r="F1" s="535"/>
      <c r="G1" s="535"/>
      <c r="H1" s="535"/>
      <c r="I1" s="535"/>
    </row>
    <row r="2" spans="1:13" ht="6.95" customHeight="1" thickBot="1" x14ac:dyDescent="0.25"/>
    <row r="3" spans="1:13" ht="12.75" customHeight="1" thickBot="1" x14ac:dyDescent="0.25">
      <c r="A3" s="97"/>
      <c r="D3" s="537" t="s">
        <v>98</v>
      </c>
      <c r="E3" s="538"/>
      <c r="F3" s="537" t="s">
        <v>97</v>
      </c>
      <c r="G3" s="538"/>
      <c r="H3" s="539" t="s">
        <v>156</v>
      </c>
    </row>
    <row r="4" spans="1:13" ht="13.5" thickBot="1" x14ac:dyDescent="0.25">
      <c r="A4" s="54"/>
      <c r="B4" s="40" t="s">
        <v>36</v>
      </c>
      <c r="C4" s="12" t="s">
        <v>100</v>
      </c>
      <c r="D4" s="40" t="s">
        <v>37</v>
      </c>
      <c r="E4" s="12" t="s">
        <v>38</v>
      </c>
      <c r="F4" s="40" t="s">
        <v>101</v>
      </c>
      <c r="G4" s="12" t="s">
        <v>38</v>
      </c>
      <c r="H4" s="540"/>
      <c r="I4" s="108" t="s">
        <v>39</v>
      </c>
      <c r="J4" s="253" t="s">
        <v>314</v>
      </c>
      <c r="K4" s="328" t="s">
        <v>541</v>
      </c>
    </row>
    <row r="5" spans="1:13" ht="15" customHeight="1" x14ac:dyDescent="0.2">
      <c r="A5" s="10">
        <v>1</v>
      </c>
      <c r="B5" s="99">
        <v>2012</v>
      </c>
      <c r="C5" s="109" t="s">
        <v>1</v>
      </c>
      <c r="D5" s="105">
        <f>'MARCH ''12'!C45</f>
        <v>41820.9</v>
      </c>
      <c r="E5" s="106">
        <f>'MARCH ''12'!D45</f>
        <v>174103.37</v>
      </c>
      <c r="F5" s="105">
        <f>'MARCH ''12'!E45</f>
        <v>0</v>
      </c>
      <c r="G5" s="106">
        <f>'MARCH ''12'!F45</f>
        <v>0</v>
      </c>
      <c r="H5" s="165">
        <f>'MARCH ''12'!G45</f>
        <v>600</v>
      </c>
      <c r="I5" s="107">
        <f t="shared" ref="I5:I7" si="0">SUM(D5:H5)</f>
        <v>216524.27</v>
      </c>
      <c r="L5" s="41"/>
    </row>
    <row r="6" spans="1:13" ht="15" customHeight="1" x14ac:dyDescent="0.2">
      <c r="A6" s="10">
        <v>2</v>
      </c>
      <c r="B6" s="10">
        <v>2012</v>
      </c>
      <c r="C6" s="102" t="s">
        <v>2</v>
      </c>
      <c r="D6" s="103">
        <f>'APRIL ''12'!C37</f>
        <v>27747.600000000002</v>
      </c>
      <c r="E6" s="104">
        <f>'APRIL ''12'!D37</f>
        <v>142252.91</v>
      </c>
      <c r="F6" s="103">
        <f>'APRIL ''12'!E37</f>
        <v>17241.36</v>
      </c>
      <c r="G6" s="104">
        <f>'APRIL ''12'!F37</f>
        <v>0</v>
      </c>
      <c r="H6" s="166">
        <f>'APRIL ''12'!G37</f>
        <v>3595.5</v>
      </c>
      <c r="I6" s="107">
        <f t="shared" si="0"/>
        <v>190837.37</v>
      </c>
      <c r="J6" s="530">
        <f>SUM(I6:I7)</f>
        <v>474162.93</v>
      </c>
      <c r="K6" s="533">
        <f>J6/1.14*14%</f>
        <v>58230.535263157908</v>
      </c>
      <c r="L6" s="41"/>
      <c r="M6" s="42"/>
    </row>
    <row r="7" spans="1:13" ht="15" customHeight="1" x14ac:dyDescent="0.2">
      <c r="A7" s="10">
        <v>3</v>
      </c>
      <c r="B7" s="10">
        <v>2012</v>
      </c>
      <c r="C7" s="102" t="s">
        <v>5</v>
      </c>
      <c r="D7" s="103">
        <f>'MAY ''12'!C46</f>
        <v>74206.399999999994</v>
      </c>
      <c r="E7" s="104">
        <f>'MAY ''12'!D46</f>
        <v>178118.16</v>
      </c>
      <c r="F7" s="103">
        <f>'MAY ''12'!E46</f>
        <v>26619</v>
      </c>
      <c r="G7" s="104">
        <f>'MAY ''12'!F46</f>
        <v>0</v>
      </c>
      <c r="H7" s="166">
        <f>'MAY ''12'!G46</f>
        <v>4382</v>
      </c>
      <c r="I7" s="107">
        <f t="shared" si="0"/>
        <v>283325.56</v>
      </c>
      <c r="J7" s="532"/>
      <c r="K7" s="533"/>
      <c r="L7" s="41"/>
      <c r="M7" s="48"/>
    </row>
    <row r="8" spans="1:13" ht="15" customHeight="1" x14ac:dyDescent="0.2">
      <c r="A8" s="10">
        <v>4</v>
      </c>
      <c r="B8" s="10">
        <v>2012</v>
      </c>
      <c r="C8" s="102" t="s">
        <v>3</v>
      </c>
      <c r="D8" s="103">
        <f>'JUNE ''12'!C38</f>
        <v>76250.040000000008</v>
      </c>
      <c r="E8" s="104">
        <f>'JUNE ''12'!D38</f>
        <v>144060.38</v>
      </c>
      <c r="F8" s="103">
        <f>'JUNE ''12'!E38</f>
        <v>7660.7999999999993</v>
      </c>
      <c r="G8" s="104">
        <f>'JUNE ''12'!F38</f>
        <v>72891.600000000006</v>
      </c>
      <c r="H8" s="166">
        <f>'JUNE ''12'!G38</f>
        <v>0</v>
      </c>
      <c r="I8" s="107">
        <f t="shared" ref="I8:I13" si="1">SUM(D8:H8)</f>
        <v>300862.82</v>
      </c>
      <c r="J8" s="530">
        <f>SUM(I8:I9)</f>
        <v>620817.27</v>
      </c>
      <c r="K8" s="533">
        <f>J8/1.14*14%</f>
        <v>76240.717368421072</v>
      </c>
      <c r="L8" s="41"/>
      <c r="M8" s="338"/>
    </row>
    <row r="9" spans="1:13" ht="15" customHeight="1" x14ac:dyDescent="0.2">
      <c r="A9" s="10">
        <v>5</v>
      </c>
      <c r="B9" s="10">
        <v>2012</v>
      </c>
      <c r="C9" s="102" t="s">
        <v>4</v>
      </c>
      <c r="D9" s="103">
        <f>'JULY ''12'!C47</f>
        <v>25148.400000000001</v>
      </c>
      <c r="E9" s="104">
        <f>'JULY ''12'!D47</f>
        <v>177409.65</v>
      </c>
      <c r="F9" s="103">
        <f>'JULY ''12'!E47</f>
        <v>117146.40000000001</v>
      </c>
      <c r="G9" s="104">
        <f>'JULY ''12'!F47</f>
        <v>0</v>
      </c>
      <c r="H9" s="166">
        <f>'JULY ''12'!G47</f>
        <v>250</v>
      </c>
      <c r="I9" s="107">
        <f t="shared" si="1"/>
        <v>319954.45</v>
      </c>
      <c r="J9" s="531"/>
      <c r="K9" s="533"/>
      <c r="L9" s="41"/>
    </row>
    <row r="10" spans="1:13" ht="15" customHeight="1" x14ac:dyDescent="0.2">
      <c r="A10" s="10">
        <v>6</v>
      </c>
      <c r="B10" s="10">
        <v>2012</v>
      </c>
      <c r="C10" s="102" t="s">
        <v>20</v>
      </c>
      <c r="D10" s="103">
        <f>'AUGUST ''12'!C44</f>
        <v>30369.599999999999</v>
      </c>
      <c r="E10" s="104">
        <f>'AUGUST ''12'!D44</f>
        <v>202732.76000000004</v>
      </c>
      <c r="F10" s="103">
        <f>'AUGUST ''12'!E44</f>
        <v>219855.2</v>
      </c>
      <c r="G10" s="104">
        <f>'AUGUST ''12'!F44</f>
        <v>40481.4</v>
      </c>
      <c r="H10" s="166">
        <f>'AUGUST ''12'!G44</f>
        <v>265</v>
      </c>
      <c r="I10" s="107">
        <f t="shared" si="1"/>
        <v>493703.96000000008</v>
      </c>
      <c r="J10" s="530">
        <f>SUM(I10:I11)</f>
        <v>1007712.3</v>
      </c>
      <c r="K10" s="533">
        <f>J10/1.14*14%</f>
        <v>123754.14210526319</v>
      </c>
      <c r="L10" s="41"/>
      <c r="M10" s="329"/>
    </row>
    <row r="11" spans="1:13" ht="15" customHeight="1" x14ac:dyDescent="0.2">
      <c r="A11" s="10">
        <v>7</v>
      </c>
      <c r="B11" s="10">
        <v>2012</v>
      </c>
      <c r="C11" s="102" t="s">
        <v>21</v>
      </c>
      <c r="D11" s="103">
        <f>'SEPTEMBER ''12'!C78</f>
        <v>49983.3</v>
      </c>
      <c r="E11" s="104">
        <f>'SEPTEMBER ''12'!D78</f>
        <v>73539.700000000012</v>
      </c>
      <c r="F11" s="103">
        <f>'SEPTEMBER ''12'!E78</f>
        <v>347461.74000000005</v>
      </c>
      <c r="G11" s="104">
        <f>'SEPTEMBER ''12'!F78</f>
        <v>43023.6</v>
      </c>
      <c r="H11" s="166">
        <f>'SEPTEMBER ''12'!G78</f>
        <v>0</v>
      </c>
      <c r="I11" s="107">
        <f t="shared" si="1"/>
        <v>514008.34</v>
      </c>
      <c r="J11" s="531"/>
      <c r="K11" s="533"/>
      <c r="L11" s="41"/>
      <c r="M11" s="330"/>
    </row>
    <row r="12" spans="1:13" ht="15" customHeight="1" x14ac:dyDescent="0.2">
      <c r="A12" s="10">
        <v>8</v>
      </c>
      <c r="B12" s="10">
        <v>2012</v>
      </c>
      <c r="C12" s="102" t="s">
        <v>22</v>
      </c>
      <c r="D12" s="103">
        <f>'OCTOBER ''12'!C76</f>
        <v>35060.699999999997</v>
      </c>
      <c r="E12" s="104">
        <f>'OCTOBER ''12'!D76</f>
        <v>155904.69</v>
      </c>
      <c r="F12" s="103">
        <f>'OCTOBER ''12'!E76</f>
        <v>297843.44000000006</v>
      </c>
      <c r="G12" s="104">
        <f>'OCTOBER ''12'!F76</f>
        <v>86152.08</v>
      </c>
      <c r="H12" s="166">
        <f>'OCTOBER ''12'!G76</f>
        <v>0</v>
      </c>
      <c r="I12" s="107">
        <f t="shared" si="1"/>
        <v>574960.91</v>
      </c>
      <c r="J12" s="530">
        <f>SUM(I12:I13)</f>
        <v>900573.41</v>
      </c>
      <c r="K12" s="533">
        <f>J12/1.14*14%</f>
        <v>110596.73456140354</v>
      </c>
      <c r="L12" s="41"/>
    </row>
    <row r="13" spans="1:13" ht="15" customHeight="1" x14ac:dyDescent="0.2">
      <c r="A13" s="10">
        <v>9</v>
      </c>
      <c r="B13" s="10">
        <v>2012</v>
      </c>
      <c r="C13" s="102" t="s">
        <v>23</v>
      </c>
      <c r="D13" s="103">
        <f>'NOVEMBER ''12'!C50</f>
        <v>71911.199999999997</v>
      </c>
      <c r="E13" s="104">
        <f>'NOVEMBER ''12'!D50</f>
        <v>94501.440000000002</v>
      </c>
      <c r="F13" s="103">
        <f>'NOVEMBER ''12'!E50</f>
        <v>159199.86000000002</v>
      </c>
      <c r="G13" s="104">
        <f>'NOVEMBER ''12'!F50</f>
        <v>0</v>
      </c>
      <c r="H13" s="166">
        <f>'NOVEMBER ''12'!G50</f>
        <v>0</v>
      </c>
      <c r="I13" s="107">
        <f t="shared" si="1"/>
        <v>325612.5</v>
      </c>
      <c r="J13" s="531"/>
      <c r="K13" s="533"/>
      <c r="L13" s="41"/>
    </row>
    <row r="14" spans="1:13" ht="15" customHeight="1" x14ac:dyDescent="0.2">
      <c r="A14" s="10">
        <v>10</v>
      </c>
      <c r="B14" s="10">
        <v>2012</v>
      </c>
      <c r="C14" s="102" t="s">
        <v>24</v>
      </c>
      <c r="D14" s="103">
        <f>'DECEMBER ''12'!C43</f>
        <v>79019.099999999991</v>
      </c>
      <c r="E14" s="104">
        <f>'DECEMBER ''12'!D43</f>
        <v>127657.20000000001</v>
      </c>
      <c r="F14" s="103">
        <f>'DECEMBER ''12'!E43</f>
        <v>49597.299999999988</v>
      </c>
      <c r="G14" s="104">
        <f>'DECEMBER ''12'!F43</f>
        <v>101505.60000000001</v>
      </c>
      <c r="H14" s="166">
        <f>'DECEMBER ''12'!G43</f>
        <v>0</v>
      </c>
      <c r="I14" s="107">
        <f>SUM(D14:H14)</f>
        <v>357779.19999999995</v>
      </c>
      <c r="J14" s="530">
        <f>SUM(I14:I15)</f>
        <v>455807.79999999993</v>
      </c>
      <c r="K14" s="533">
        <f>J14/1.14*14%</f>
        <v>55976.396491228072</v>
      </c>
      <c r="L14" s="41"/>
    </row>
    <row r="15" spans="1:13" ht="15" customHeight="1" x14ac:dyDescent="0.2">
      <c r="A15" s="10">
        <v>11</v>
      </c>
      <c r="B15" s="10">
        <v>2013</v>
      </c>
      <c r="C15" s="102" t="s">
        <v>25</v>
      </c>
      <c r="D15" s="103">
        <f>'JANUARY ''13'!C21</f>
        <v>18485.099999999999</v>
      </c>
      <c r="E15" s="104">
        <f>'JANUARY ''13'!D21</f>
        <v>78665.7</v>
      </c>
      <c r="F15" s="103">
        <f>'JANUARY ''13'!E21</f>
        <v>1276.8</v>
      </c>
      <c r="G15" s="104">
        <f>'JANUARY ''13'!F21</f>
        <v>-399</v>
      </c>
      <c r="H15" s="166">
        <f>'JANUARY ''13'!G21</f>
        <v>0</v>
      </c>
      <c r="I15" s="107">
        <f>SUM(D15:H15)</f>
        <v>98028.599999999991</v>
      </c>
      <c r="J15" s="531"/>
      <c r="K15" s="533"/>
      <c r="L15" s="41"/>
    </row>
    <row r="16" spans="1:13" ht="15" customHeight="1" thickBot="1" x14ac:dyDescent="0.25">
      <c r="A16" s="10">
        <v>12</v>
      </c>
      <c r="B16" s="10">
        <v>2013</v>
      </c>
      <c r="C16" s="102" t="s">
        <v>26</v>
      </c>
      <c r="D16" s="112">
        <f>'FEBRUARY ''13'!C60</f>
        <v>94129.799999999988</v>
      </c>
      <c r="E16" s="113">
        <f>'FEBRUARY ''13'!D60</f>
        <v>93814.01999999999</v>
      </c>
      <c r="F16" s="112">
        <f>'FEBRUARY ''13'!E60</f>
        <v>105782.64</v>
      </c>
      <c r="G16" s="113">
        <f>'FEBRUARY ''13'!F60</f>
        <v>5130</v>
      </c>
      <c r="H16" s="167">
        <f>'FEBRUARY ''13'!G60</f>
        <v>-4500</v>
      </c>
      <c r="I16" s="523">
        <f>SUM(D16:H16)</f>
        <v>294356.45999999996</v>
      </c>
      <c r="L16" s="41"/>
    </row>
    <row r="17" spans="1:12" ht="15" customHeight="1" thickTop="1" thickBot="1" x14ac:dyDescent="0.25">
      <c r="B17" s="536"/>
      <c r="C17" s="536"/>
      <c r="D17" s="110">
        <f>SUM(D5:D16)</f>
        <v>624132.1399999999</v>
      </c>
      <c r="E17" s="111">
        <f>SUM(E5:E16)</f>
        <v>1642759.98</v>
      </c>
      <c r="F17" s="110">
        <f>SUM(F5:F16)</f>
        <v>1349684.54</v>
      </c>
      <c r="G17" s="111">
        <f>SUM(G5:G16)</f>
        <v>348785.28</v>
      </c>
      <c r="H17" s="169"/>
      <c r="I17" s="164">
        <f>SUM(I5:I16)</f>
        <v>3969954.44</v>
      </c>
      <c r="J17" s="43"/>
      <c r="L17" s="41"/>
    </row>
    <row r="18" spans="1:12" ht="15" customHeight="1" thickBot="1" x14ac:dyDescent="0.25">
      <c r="A18" s="97"/>
      <c r="B18" s="11"/>
      <c r="C18" s="11"/>
      <c r="D18" s="528">
        <f>SUM(D17:E17)</f>
        <v>2266892.12</v>
      </c>
      <c r="E18" s="529"/>
      <c r="F18" s="528">
        <f>SUM(F17:G17)</f>
        <v>1698469.82</v>
      </c>
      <c r="G18" s="529"/>
      <c r="H18" s="168">
        <f>SUM(H5:H17)</f>
        <v>4592.5</v>
      </c>
      <c r="I18" s="45"/>
      <c r="J18" s="186">
        <f>SUM(D18:H18)</f>
        <v>3969954.4400000004</v>
      </c>
      <c r="L18" s="41"/>
    </row>
    <row r="19" spans="1:12" ht="15" customHeight="1" x14ac:dyDescent="0.2">
      <c r="A19" s="97"/>
      <c r="B19" s="11"/>
      <c r="C19" s="11"/>
      <c r="D19" s="44"/>
      <c r="E19" s="44"/>
      <c r="F19" s="44"/>
      <c r="G19" s="44"/>
      <c r="H19" s="44"/>
      <c r="I19" s="45"/>
      <c r="J19" s="98"/>
      <c r="L19" s="41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97"/>
    </row>
    <row r="25" spans="1:12" ht="15" customHeight="1" x14ac:dyDescent="0.2">
      <c r="A25" s="97"/>
    </row>
    <row r="26" spans="1:12" ht="15" customHeight="1" x14ac:dyDescent="0.2"/>
    <row r="27" spans="1:12" ht="15" customHeight="1" x14ac:dyDescent="0.2">
      <c r="L27" s="6" t="s">
        <v>41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97"/>
    </row>
    <row r="36" spans="1:1" ht="15" customHeight="1" x14ac:dyDescent="0.2">
      <c r="A36" s="97"/>
    </row>
    <row r="37" spans="1:1" ht="15" customHeight="1" x14ac:dyDescent="0.2">
      <c r="A37" s="97"/>
    </row>
    <row r="38" spans="1:1" ht="15" customHeight="1" x14ac:dyDescent="0.2">
      <c r="A38" s="97"/>
    </row>
    <row r="39" spans="1:1" ht="15" customHeight="1" x14ac:dyDescent="0.2">
      <c r="A39" s="97"/>
    </row>
    <row r="40" spans="1:1" ht="15" customHeight="1" x14ac:dyDescent="0.2">
      <c r="A40" s="97"/>
    </row>
    <row r="41" spans="1:1" ht="15" customHeight="1" x14ac:dyDescent="0.2">
      <c r="A41" s="97"/>
    </row>
    <row r="42" spans="1:1" ht="15" customHeight="1" x14ac:dyDescent="0.2">
      <c r="A42" s="97"/>
    </row>
    <row r="43" spans="1:1" ht="15" customHeight="1" x14ac:dyDescent="0.2">
      <c r="A43" s="97"/>
    </row>
    <row r="44" spans="1:1" ht="15" customHeight="1" x14ac:dyDescent="0.2">
      <c r="A44" s="97"/>
    </row>
    <row r="45" spans="1:1" ht="15" customHeight="1" x14ac:dyDescent="0.2">
      <c r="A45" s="97"/>
    </row>
    <row r="46" spans="1:1" ht="15" customHeight="1" x14ac:dyDescent="0.2">
      <c r="A46" s="97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52" t="s">
        <v>50</v>
      </c>
    </row>
    <row r="64" spans="1:6" x14ac:dyDescent="0.2">
      <c r="B64" s="53" t="s">
        <v>51</v>
      </c>
      <c r="D64" s="48"/>
      <c r="E64" s="48"/>
      <c r="F64" s="48"/>
    </row>
    <row r="65" spans="1:9" x14ac:dyDescent="0.2">
      <c r="B65" s="53" t="s">
        <v>60</v>
      </c>
      <c r="D65" s="57"/>
      <c r="E65" s="57"/>
      <c r="F65" s="57"/>
    </row>
    <row r="66" spans="1:9" x14ac:dyDescent="0.2">
      <c r="B66" s="53" t="s">
        <v>53</v>
      </c>
      <c r="D66" s="48"/>
      <c r="E66" s="48"/>
      <c r="F66" s="48"/>
    </row>
    <row r="67" spans="1:9" x14ac:dyDescent="0.2">
      <c r="B67" s="53" t="s">
        <v>54</v>
      </c>
      <c r="D67" s="57"/>
      <c r="E67" s="57"/>
      <c r="F67" s="57"/>
    </row>
    <row r="68" spans="1:9" x14ac:dyDescent="0.2">
      <c r="B68" s="53" t="s">
        <v>52</v>
      </c>
      <c r="D68" s="48"/>
      <c r="E68" s="48"/>
      <c r="F68" s="48"/>
    </row>
    <row r="69" spans="1:9" x14ac:dyDescent="0.2">
      <c r="A69" s="54"/>
      <c r="B69" s="55" t="s">
        <v>55</v>
      </c>
      <c r="C69" s="56"/>
      <c r="D69" s="48"/>
      <c r="E69" s="48"/>
      <c r="F69" s="48"/>
      <c r="G69" s="56"/>
      <c r="H69" s="56"/>
      <c r="I69" s="56"/>
    </row>
    <row r="70" spans="1:9" x14ac:dyDescent="0.2">
      <c r="A70" s="54"/>
      <c r="B70" s="55" t="s">
        <v>56</v>
      </c>
      <c r="C70" s="56"/>
      <c r="D70" s="48"/>
      <c r="E70" s="48"/>
      <c r="F70" s="48"/>
      <c r="G70" s="96"/>
      <c r="H70" s="96"/>
      <c r="I70" s="56"/>
    </row>
    <row r="71" spans="1:9" x14ac:dyDescent="0.2">
      <c r="A71" s="54"/>
      <c r="B71" s="55" t="s">
        <v>63</v>
      </c>
      <c r="C71" s="56"/>
      <c r="D71" s="48"/>
      <c r="E71" s="48"/>
      <c r="F71" s="48"/>
      <c r="G71" s="96"/>
      <c r="H71" s="96"/>
      <c r="I71" s="56"/>
    </row>
    <row r="72" spans="1:9" ht="6.95" customHeight="1" thickBot="1" x14ac:dyDescent="0.25">
      <c r="A72" s="39"/>
      <c r="B72" s="58"/>
      <c r="C72" s="59"/>
      <c r="D72" s="59"/>
      <c r="E72" s="59"/>
      <c r="F72" s="59"/>
      <c r="G72" s="59"/>
      <c r="H72" s="59"/>
      <c r="I72" s="5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zoomScaleNormal="100" workbookViewId="0">
      <pane ySplit="4" topLeftCell="A5" activePane="bottomLeft" state="frozenSplit"/>
      <selection pane="bottomLeft" activeCell="Q60" sqref="Q60"/>
    </sheetView>
  </sheetViews>
  <sheetFormatPr defaultRowHeight="12.75" x14ac:dyDescent="0.2"/>
  <cols>
    <col min="1" max="1" width="2.42578125" style="325" customWidth="1"/>
    <col min="2" max="2" width="6.42578125" style="156" customWidth="1"/>
    <col min="3" max="4" width="10.7109375" style="1" customWidth="1"/>
    <col min="5" max="5" width="11.28515625" style="1" customWidth="1"/>
    <col min="6" max="6" width="10.42578125" style="1" customWidth="1"/>
    <col min="7" max="7" width="10" style="1" customWidth="1"/>
    <col min="8" max="8" width="11" customWidth="1"/>
    <col min="9" max="11" width="10" customWidth="1"/>
    <col min="12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9" ht="15" x14ac:dyDescent="0.25">
      <c r="A1" s="101" t="s">
        <v>542</v>
      </c>
      <c r="C1" s="3"/>
    </row>
    <row r="2" spans="1:19" ht="9.75" customHeight="1" thickBot="1" x14ac:dyDescent="0.25">
      <c r="A2" s="2"/>
      <c r="C2" s="276"/>
      <c r="D2" s="277"/>
      <c r="E2" s="277"/>
      <c r="F2" s="277"/>
      <c r="G2" s="575" t="s">
        <v>156</v>
      </c>
      <c r="H2" s="279"/>
    </row>
    <row r="3" spans="1:19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279"/>
    </row>
    <row r="4" spans="1:19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324" t="s">
        <v>0</v>
      </c>
      <c r="I4" s="560" t="s">
        <v>19</v>
      </c>
      <c r="J4" s="560"/>
      <c r="K4" s="560"/>
    </row>
    <row r="5" spans="1:19" x14ac:dyDescent="0.2">
      <c r="A5" s="593" t="s">
        <v>78</v>
      </c>
      <c r="B5" s="158" t="s">
        <v>537</v>
      </c>
      <c r="C5" s="122">
        <v>6498</v>
      </c>
      <c r="D5" s="123"/>
      <c r="E5" s="135"/>
      <c r="F5" s="193"/>
      <c r="G5" s="129"/>
      <c r="H5" s="584">
        <f>SUM(C5:G20)</f>
        <v>192186.9</v>
      </c>
      <c r="I5" s="162" t="s">
        <v>82</v>
      </c>
      <c r="J5" s="73"/>
      <c r="K5" s="74"/>
      <c r="L5" s="295"/>
      <c r="N5" s="321"/>
    </row>
    <row r="6" spans="1:19" x14ac:dyDescent="0.2">
      <c r="A6" s="552"/>
      <c r="B6" s="158" t="s">
        <v>543</v>
      </c>
      <c r="C6" s="245"/>
      <c r="D6" s="123"/>
      <c r="E6" s="311">
        <v>3830.4</v>
      </c>
      <c r="F6" s="193"/>
      <c r="G6" s="129"/>
      <c r="H6" s="555"/>
      <c r="I6" s="162" t="s">
        <v>562</v>
      </c>
      <c r="J6" s="73"/>
      <c r="K6" s="74"/>
      <c r="L6" s="179" t="s">
        <v>248</v>
      </c>
      <c r="N6" s="314">
        <v>41197</v>
      </c>
      <c r="O6" s="347" t="s">
        <v>625</v>
      </c>
    </row>
    <row r="7" spans="1:19" x14ac:dyDescent="0.2">
      <c r="A7" s="552"/>
      <c r="B7" s="158" t="s">
        <v>544</v>
      </c>
      <c r="C7" s="245"/>
      <c r="D7" s="123"/>
      <c r="E7" s="311">
        <v>11491.2</v>
      </c>
      <c r="F7" s="193"/>
      <c r="G7" s="129"/>
      <c r="H7" s="555"/>
      <c r="I7" s="162" t="s">
        <v>561</v>
      </c>
      <c r="J7" s="73"/>
      <c r="K7" s="74"/>
      <c r="L7" s="179" t="s">
        <v>257</v>
      </c>
      <c r="N7" s="321">
        <v>41188</v>
      </c>
    </row>
    <row r="8" spans="1:19" x14ac:dyDescent="0.2">
      <c r="A8" s="552"/>
      <c r="B8" s="158" t="s">
        <v>545</v>
      </c>
      <c r="C8" s="245"/>
      <c r="D8" s="123"/>
      <c r="E8" s="311">
        <v>8447.4</v>
      </c>
      <c r="F8" s="193"/>
      <c r="G8" s="129"/>
      <c r="H8" s="555"/>
      <c r="I8" s="162" t="s">
        <v>560</v>
      </c>
      <c r="J8" s="73"/>
      <c r="K8" s="74"/>
      <c r="L8" s="179" t="s">
        <v>248</v>
      </c>
      <c r="N8" s="321">
        <v>41186</v>
      </c>
    </row>
    <row r="9" spans="1:19" x14ac:dyDescent="0.2">
      <c r="A9" s="552"/>
      <c r="B9" s="158" t="s">
        <v>546</v>
      </c>
      <c r="C9" s="245"/>
      <c r="D9" s="123"/>
      <c r="E9" s="311">
        <v>18895.5</v>
      </c>
      <c r="F9" s="193"/>
      <c r="G9" s="129"/>
      <c r="H9" s="555"/>
      <c r="I9" s="162" t="s">
        <v>414</v>
      </c>
      <c r="J9" s="73"/>
      <c r="K9" s="74"/>
      <c r="L9" s="179" t="s">
        <v>257</v>
      </c>
      <c r="N9" s="321">
        <v>41237</v>
      </c>
    </row>
    <row r="10" spans="1:19" x14ac:dyDescent="0.2">
      <c r="A10" s="552"/>
      <c r="B10" s="158" t="s">
        <v>547</v>
      </c>
      <c r="C10" s="245"/>
      <c r="D10" s="123"/>
      <c r="E10" s="311">
        <v>4468.8</v>
      </c>
      <c r="F10" s="193"/>
      <c r="G10" s="129"/>
      <c r="H10" s="555"/>
      <c r="I10" s="162" t="s">
        <v>559</v>
      </c>
      <c r="J10" s="73"/>
      <c r="K10" s="74"/>
      <c r="L10" s="179" t="s">
        <v>257</v>
      </c>
      <c r="N10" s="321">
        <v>41213</v>
      </c>
    </row>
    <row r="11" spans="1:19" x14ac:dyDescent="0.2">
      <c r="A11" s="552"/>
      <c r="B11" s="158" t="s">
        <v>549</v>
      </c>
      <c r="C11" s="245"/>
      <c r="D11" s="123"/>
      <c r="E11" s="311">
        <v>18502.2</v>
      </c>
      <c r="F11" s="193"/>
      <c r="G11" s="129"/>
      <c r="H11" s="555"/>
      <c r="I11" s="162" t="s">
        <v>557</v>
      </c>
      <c r="J11" s="73"/>
      <c r="K11" s="74"/>
      <c r="L11" s="179" t="s">
        <v>257</v>
      </c>
      <c r="N11" s="321">
        <v>41206</v>
      </c>
    </row>
    <row r="12" spans="1:19" x14ac:dyDescent="0.2">
      <c r="A12" s="552"/>
      <c r="B12" s="158" t="s">
        <v>550</v>
      </c>
      <c r="C12" s="245"/>
      <c r="D12" s="123"/>
      <c r="E12" s="311">
        <v>684</v>
      </c>
      <c r="F12" s="193"/>
      <c r="G12" s="129"/>
      <c r="H12" s="555"/>
      <c r="I12" s="162" t="s">
        <v>556</v>
      </c>
      <c r="J12" s="73"/>
      <c r="K12" s="74"/>
      <c r="L12" s="179" t="s">
        <v>630</v>
      </c>
      <c r="N12" s="321">
        <v>41194</v>
      </c>
      <c r="O12" s="343" t="s">
        <v>791</v>
      </c>
      <c r="Q12" s="179" t="s">
        <v>683</v>
      </c>
    </row>
    <row r="13" spans="1:19" x14ac:dyDescent="0.2">
      <c r="A13" s="552"/>
      <c r="B13" s="158" t="s">
        <v>551</v>
      </c>
      <c r="C13" s="245"/>
      <c r="D13" s="123"/>
      <c r="E13" s="311">
        <v>13543.2</v>
      </c>
      <c r="F13" s="193"/>
      <c r="G13" s="129"/>
      <c r="H13" s="555"/>
      <c r="I13" s="162" t="s">
        <v>555</v>
      </c>
      <c r="J13" s="73"/>
      <c r="K13" s="74"/>
      <c r="L13" s="179" t="s">
        <v>248</v>
      </c>
      <c r="N13" s="321">
        <v>41185</v>
      </c>
      <c r="Q13">
        <v>310</v>
      </c>
      <c r="R13" s="312">
        <f>E12</f>
        <v>684</v>
      </c>
    </row>
    <row r="14" spans="1:19" x14ac:dyDescent="0.2">
      <c r="A14" s="552"/>
      <c r="B14" s="158" t="s">
        <v>552</v>
      </c>
      <c r="C14" s="245"/>
      <c r="D14" s="123"/>
      <c r="E14" s="311">
        <v>37602.9</v>
      </c>
      <c r="F14" s="193"/>
      <c r="G14" s="129"/>
      <c r="H14" s="555"/>
      <c r="I14" s="162" t="s">
        <v>554</v>
      </c>
      <c r="J14" s="73"/>
      <c r="K14" s="74"/>
      <c r="L14" s="179" t="s">
        <v>257</v>
      </c>
      <c r="N14" s="321">
        <v>41236</v>
      </c>
      <c r="Q14">
        <v>355</v>
      </c>
      <c r="R14" s="312">
        <f>E49</f>
        <v>1368</v>
      </c>
    </row>
    <row r="15" spans="1:19" x14ac:dyDescent="0.2">
      <c r="A15" s="552"/>
      <c r="B15" s="158" t="s">
        <v>553</v>
      </c>
      <c r="C15" s="245"/>
      <c r="D15" s="123"/>
      <c r="E15" s="311">
        <v>9576</v>
      </c>
      <c r="F15" s="193"/>
      <c r="G15" s="129"/>
      <c r="H15" s="555"/>
      <c r="I15" s="162" t="s">
        <v>578</v>
      </c>
      <c r="J15" s="73"/>
      <c r="K15" s="74"/>
      <c r="L15" s="179" t="s">
        <v>248</v>
      </c>
      <c r="N15" s="321">
        <v>41186</v>
      </c>
      <c r="R15">
        <v>-1200</v>
      </c>
    </row>
    <row r="16" spans="1:19" x14ac:dyDescent="0.2">
      <c r="A16" s="552"/>
      <c r="B16" s="158" t="s">
        <v>564</v>
      </c>
      <c r="C16" s="245"/>
      <c r="D16" s="123">
        <v>6669</v>
      </c>
      <c r="E16" s="135"/>
      <c r="F16" s="193"/>
      <c r="G16" s="129"/>
      <c r="H16" s="555"/>
      <c r="I16" s="162" t="s">
        <v>260</v>
      </c>
      <c r="J16" s="73"/>
      <c r="K16" s="74"/>
      <c r="L16" s="179" t="s">
        <v>410</v>
      </c>
      <c r="N16" s="314" t="s">
        <v>455</v>
      </c>
      <c r="R16" s="356">
        <f>SUM(R13:R15)</f>
        <v>852</v>
      </c>
      <c r="S16" s="179" t="s">
        <v>684</v>
      </c>
    </row>
    <row r="17" spans="1:15" x14ac:dyDescent="0.2">
      <c r="A17" s="552"/>
      <c r="B17" s="158" t="s">
        <v>565</v>
      </c>
      <c r="C17" s="245"/>
      <c r="D17" s="123">
        <v>6099</v>
      </c>
      <c r="E17" s="135"/>
      <c r="F17" s="193"/>
      <c r="G17" s="129"/>
      <c r="H17" s="555"/>
      <c r="I17" s="162" t="s">
        <v>260</v>
      </c>
      <c r="J17" s="73"/>
      <c r="K17" s="74"/>
      <c r="L17" s="179" t="s">
        <v>410</v>
      </c>
      <c r="N17" s="314" t="s">
        <v>455</v>
      </c>
    </row>
    <row r="18" spans="1:15" x14ac:dyDescent="0.2">
      <c r="A18" s="552"/>
      <c r="B18" s="158" t="s">
        <v>566</v>
      </c>
      <c r="C18" s="245"/>
      <c r="D18" s="123">
        <v>9815.4</v>
      </c>
      <c r="E18" s="135"/>
      <c r="F18" s="193"/>
      <c r="G18" s="129"/>
      <c r="H18" s="555"/>
      <c r="I18" s="162" t="s">
        <v>563</v>
      </c>
      <c r="J18" s="73"/>
      <c r="K18" s="74"/>
      <c r="L18" s="179" t="s">
        <v>410</v>
      </c>
      <c r="N18" s="314" t="s">
        <v>455</v>
      </c>
    </row>
    <row r="19" spans="1:15" x14ac:dyDescent="0.2">
      <c r="A19" s="552"/>
      <c r="B19" s="158" t="s">
        <v>567</v>
      </c>
      <c r="C19" s="245"/>
      <c r="D19" s="123">
        <v>1065.9000000000001</v>
      </c>
      <c r="E19" s="135"/>
      <c r="F19" s="193"/>
      <c r="G19" s="129"/>
      <c r="H19" s="555"/>
      <c r="I19" s="162" t="s">
        <v>85</v>
      </c>
      <c r="J19" s="73"/>
      <c r="K19" s="74"/>
      <c r="L19" s="179" t="s">
        <v>410</v>
      </c>
      <c r="N19" s="314" t="s">
        <v>455</v>
      </c>
    </row>
    <row r="20" spans="1:15" x14ac:dyDescent="0.2">
      <c r="A20" s="553"/>
      <c r="B20" s="158" t="s">
        <v>677</v>
      </c>
      <c r="C20" s="245"/>
      <c r="D20" s="123"/>
      <c r="E20" s="311">
        <v>34998</v>
      </c>
      <c r="F20" s="193"/>
      <c r="G20" s="129"/>
      <c r="H20" s="556"/>
      <c r="I20" s="162" t="s">
        <v>678</v>
      </c>
      <c r="J20" s="73"/>
      <c r="K20" s="74"/>
      <c r="L20" s="179" t="s">
        <v>311</v>
      </c>
      <c r="N20" s="321">
        <v>41184</v>
      </c>
    </row>
    <row r="21" spans="1:15" x14ac:dyDescent="0.2">
      <c r="A21" s="551" t="s">
        <v>96</v>
      </c>
      <c r="B21" s="158" t="s">
        <v>568</v>
      </c>
      <c r="C21" s="245"/>
      <c r="D21" s="123"/>
      <c r="E21" s="135"/>
      <c r="F21" s="193">
        <v>20520</v>
      </c>
      <c r="G21" s="129"/>
      <c r="H21" s="554">
        <f>SUM(C21:G23)</f>
        <v>33301.68</v>
      </c>
      <c r="I21" s="162" t="s">
        <v>569</v>
      </c>
      <c r="J21" s="73"/>
      <c r="K21" s="74"/>
      <c r="L21" s="179" t="s">
        <v>410</v>
      </c>
      <c r="N21" s="314" t="s">
        <v>455</v>
      </c>
    </row>
    <row r="22" spans="1:15" x14ac:dyDescent="0.2">
      <c r="A22" s="552"/>
      <c r="B22" s="158" t="s">
        <v>570</v>
      </c>
      <c r="C22" s="122"/>
      <c r="D22" s="123">
        <v>6270</v>
      </c>
      <c r="E22" s="135"/>
      <c r="F22" s="193"/>
      <c r="G22" s="129"/>
      <c r="H22" s="555"/>
      <c r="I22" s="162" t="s">
        <v>260</v>
      </c>
      <c r="J22" s="73"/>
      <c r="K22" s="74"/>
      <c r="L22" s="179" t="s">
        <v>410</v>
      </c>
      <c r="N22" s="314" t="s">
        <v>455</v>
      </c>
    </row>
    <row r="23" spans="1:15" x14ac:dyDescent="0.2">
      <c r="A23" s="553"/>
      <c r="B23" s="158" t="s">
        <v>571</v>
      </c>
      <c r="C23" s="245"/>
      <c r="D23" s="123">
        <v>6511.68</v>
      </c>
      <c r="E23" s="135"/>
      <c r="F23" s="193"/>
      <c r="G23" s="129"/>
      <c r="H23" s="556"/>
      <c r="I23" s="162" t="s">
        <v>81</v>
      </c>
      <c r="J23" s="73"/>
      <c r="K23" s="74"/>
      <c r="L23" s="179" t="s">
        <v>410</v>
      </c>
      <c r="N23" s="314" t="s">
        <v>455</v>
      </c>
    </row>
    <row r="24" spans="1:15" x14ac:dyDescent="0.2">
      <c r="A24" s="551" t="s">
        <v>150</v>
      </c>
      <c r="B24" s="158" t="s">
        <v>572</v>
      </c>
      <c r="C24" s="245"/>
      <c r="D24" s="123">
        <v>6840</v>
      </c>
      <c r="E24" s="135"/>
      <c r="F24" s="193"/>
      <c r="G24" s="129"/>
      <c r="H24" s="554">
        <f>SUM(C24:G25)</f>
        <v>13889.76</v>
      </c>
      <c r="I24" s="162" t="s">
        <v>183</v>
      </c>
      <c r="J24" s="73"/>
      <c r="K24" s="74"/>
      <c r="L24" s="179" t="s">
        <v>410</v>
      </c>
      <c r="N24" s="314" t="s">
        <v>455</v>
      </c>
    </row>
    <row r="25" spans="1:15" s="387" customFormat="1" x14ac:dyDescent="0.2">
      <c r="A25" s="553"/>
      <c r="B25" s="377" t="s">
        <v>584</v>
      </c>
      <c r="C25" s="378"/>
      <c r="D25" s="379"/>
      <c r="E25" s="401">
        <v>7049.76</v>
      </c>
      <c r="F25" s="381"/>
      <c r="G25" s="382"/>
      <c r="H25" s="556"/>
      <c r="I25" s="402" t="s">
        <v>585</v>
      </c>
      <c r="J25" s="384"/>
      <c r="K25" s="385"/>
      <c r="L25" s="403" t="s">
        <v>822</v>
      </c>
      <c r="N25" s="314" t="s">
        <v>455</v>
      </c>
      <c r="O25" s="405" t="s">
        <v>782</v>
      </c>
    </row>
    <row r="26" spans="1:15" x14ac:dyDescent="0.2">
      <c r="A26" s="551" t="s">
        <v>160</v>
      </c>
      <c r="B26" s="158" t="s">
        <v>574</v>
      </c>
      <c r="C26" s="245"/>
      <c r="D26" s="123"/>
      <c r="E26" s="311">
        <v>17100</v>
      </c>
      <c r="F26" s="193"/>
      <c r="G26" s="129"/>
      <c r="H26" s="554">
        <f>SUM(C26:G27)</f>
        <v>20520</v>
      </c>
      <c r="I26" s="162" t="s">
        <v>239</v>
      </c>
      <c r="J26" s="73"/>
      <c r="K26" s="74"/>
      <c r="L26" s="179" t="s">
        <v>248</v>
      </c>
      <c r="N26" s="321">
        <v>41190</v>
      </c>
    </row>
    <row r="27" spans="1:15" x14ac:dyDescent="0.2">
      <c r="A27" s="553"/>
      <c r="B27" s="158" t="s">
        <v>575</v>
      </c>
      <c r="C27" s="245"/>
      <c r="D27" s="123"/>
      <c r="E27" s="135"/>
      <c r="F27" s="193">
        <v>3420</v>
      </c>
      <c r="G27" s="129"/>
      <c r="H27" s="556"/>
      <c r="I27" s="162" t="s">
        <v>569</v>
      </c>
      <c r="J27" s="73"/>
      <c r="K27" s="74"/>
      <c r="L27" s="179" t="s">
        <v>410</v>
      </c>
      <c r="N27" s="314" t="s">
        <v>455</v>
      </c>
    </row>
    <row r="28" spans="1:15" x14ac:dyDescent="0.2">
      <c r="A28" s="331" t="s">
        <v>92</v>
      </c>
      <c r="B28" s="158" t="s">
        <v>573</v>
      </c>
      <c r="C28" s="245"/>
      <c r="D28" s="123">
        <v>10581.48</v>
      </c>
      <c r="E28" s="135"/>
      <c r="F28" s="193"/>
      <c r="G28" s="129"/>
      <c r="H28" s="332">
        <f>SUM(C28:G28)</f>
        <v>10581.48</v>
      </c>
      <c r="I28" s="162" t="s">
        <v>81</v>
      </c>
      <c r="J28" s="73"/>
      <c r="K28" s="74"/>
      <c r="L28" s="179" t="s">
        <v>410</v>
      </c>
      <c r="N28" s="314" t="s">
        <v>455</v>
      </c>
    </row>
    <row r="29" spans="1:15" x14ac:dyDescent="0.2">
      <c r="A29" s="551" t="s">
        <v>222</v>
      </c>
      <c r="B29" s="158" t="s">
        <v>576</v>
      </c>
      <c r="C29" s="245"/>
      <c r="D29" s="123"/>
      <c r="E29" s="311">
        <v>1915.2</v>
      </c>
      <c r="F29" s="193"/>
      <c r="G29" s="129"/>
      <c r="H29" s="554">
        <f>SUM(C29:G32)</f>
        <v>23746.2</v>
      </c>
      <c r="I29" s="162" t="s">
        <v>577</v>
      </c>
      <c r="J29" s="73"/>
      <c r="K29" s="74"/>
      <c r="L29" s="179" t="s">
        <v>311</v>
      </c>
      <c r="N29" s="321">
        <v>41192</v>
      </c>
    </row>
    <row r="30" spans="1:15" x14ac:dyDescent="0.2">
      <c r="A30" s="552"/>
      <c r="B30" s="158" t="s">
        <v>587</v>
      </c>
      <c r="C30" s="245"/>
      <c r="D30" s="123"/>
      <c r="E30" s="311">
        <v>14227.2</v>
      </c>
      <c r="F30" s="193"/>
      <c r="G30" s="129"/>
      <c r="H30" s="555"/>
      <c r="I30" s="162" t="s">
        <v>592</v>
      </c>
      <c r="J30" s="73"/>
      <c r="K30" s="74"/>
      <c r="L30" s="179" t="s">
        <v>248</v>
      </c>
      <c r="N30" s="321">
        <v>41194</v>
      </c>
    </row>
    <row r="31" spans="1:15" x14ac:dyDescent="0.2">
      <c r="A31" s="552"/>
      <c r="B31" s="158" t="s">
        <v>589</v>
      </c>
      <c r="C31" s="245"/>
      <c r="D31" s="123"/>
      <c r="E31" s="311">
        <v>3625.2</v>
      </c>
      <c r="F31" s="193"/>
      <c r="G31" s="129"/>
      <c r="H31" s="555"/>
      <c r="I31" s="162" t="s">
        <v>590</v>
      </c>
      <c r="J31" s="73"/>
      <c r="K31" s="74"/>
      <c r="L31" s="179" t="s">
        <v>257</v>
      </c>
      <c r="N31" s="321">
        <v>41199</v>
      </c>
    </row>
    <row r="32" spans="1:15" x14ac:dyDescent="0.2">
      <c r="A32" s="553"/>
      <c r="B32" s="158" t="s">
        <v>681</v>
      </c>
      <c r="C32" s="245"/>
      <c r="D32" s="123"/>
      <c r="E32" s="311">
        <v>3978.6</v>
      </c>
      <c r="F32" s="193"/>
      <c r="G32" s="129"/>
      <c r="H32" s="556"/>
      <c r="I32" s="162" t="s">
        <v>682</v>
      </c>
      <c r="J32" s="73"/>
      <c r="K32" s="74"/>
      <c r="L32" s="179" t="s">
        <v>311</v>
      </c>
      <c r="N32" s="321">
        <v>41192</v>
      </c>
    </row>
    <row r="33" spans="1:14" x14ac:dyDescent="0.2">
      <c r="A33" s="551" t="s">
        <v>225</v>
      </c>
      <c r="B33" s="158" t="s">
        <v>591</v>
      </c>
      <c r="C33" s="245"/>
      <c r="D33" s="123"/>
      <c r="E33" s="311">
        <v>1710</v>
      </c>
      <c r="F33" s="193"/>
      <c r="G33" s="129"/>
      <c r="H33" s="554">
        <f>SUM(C33:G35)</f>
        <v>8401.7999999999993</v>
      </c>
      <c r="I33" s="162" t="s">
        <v>593</v>
      </c>
      <c r="J33" s="73"/>
      <c r="K33" s="74"/>
      <c r="L33" s="179" t="s">
        <v>257</v>
      </c>
      <c r="N33" s="321">
        <v>41193</v>
      </c>
    </row>
    <row r="34" spans="1:14" x14ac:dyDescent="0.2">
      <c r="A34" s="552"/>
      <c r="B34" s="158" t="s">
        <v>597</v>
      </c>
      <c r="C34" s="244">
        <v>4161</v>
      </c>
      <c r="D34" s="123"/>
      <c r="E34" s="135"/>
      <c r="F34" s="193"/>
      <c r="G34" s="129"/>
      <c r="H34" s="555"/>
      <c r="I34" s="162" t="s">
        <v>599</v>
      </c>
      <c r="J34" s="73"/>
      <c r="K34" s="74"/>
      <c r="L34" s="179" t="s">
        <v>257</v>
      </c>
      <c r="N34" s="321">
        <v>41192</v>
      </c>
    </row>
    <row r="35" spans="1:14" x14ac:dyDescent="0.2">
      <c r="A35" s="553"/>
      <c r="B35" s="158" t="s">
        <v>600</v>
      </c>
      <c r="C35" s="245"/>
      <c r="D35" s="123"/>
      <c r="E35" s="311">
        <v>2530.8000000000002</v>
      </c>
      <c r="F35" s="193"/>
      <c r="G35" s="129"/>
      <c r="H35" s="556"/>
      <c r="I35" s="162" t="s">
        <v>601</v>
      </c>
      <c r="J35" s="73"/>
      <c r="K35" s="74"/>
      <c r="L35" s="179" t="s">
        <v>311</v>
      </c>
      <c r="N35" s="321">
        <v>41197</v>
      </c>
    </row>
    <row r="36" spans="1:14" x14ac:dyDescent="0.2">
      <c r="A36" s="552" t="s">
        <v>86</v>
      </c>
      <c r="B36" s="158" t="s">
        <v>603</v>
      </c>
      <c r="C36" s="245"/>
      <c r="D36" s="123"/>
      <c r="E36" s="311">
        <v>5107.2</v>
      </c>
      <c r="F36" s="193"/>
      <c r="G36" s="129"/>
      <c r="H36" s="555">
        <f>SUM(C36:G38)</f>
        <v>7526.28</v>
      </c>
      <c r="I36" s="162" t="s">
        <v>605</v>
      </c>
      <c r="J36" s="73"/>
      <c r="K36" s="74"/>
      <c r="L36" s="179" t="s">
        <v>311</v>
      </c>
      <c r="N36" s="321">
        <v>41197</v>
      </c>
    </row>
    <row r="37" spans="1:14" x14ac:dyDescent="0.2">
      <c r="A37" s="552"/>
      <c r="B37" s="158" t="s">
        <v>606</v>
      </c>
      <c r="C37" s="245"/>
      <c r="D37" s="123">
        <v>684</v>
      </c>
      <c r="E37" s="135"/>
      <c r="F37" s="193"/>
      <c r="G37" s="129"/>
      <c r="H37" s="555"/>
      <c r="I37" s="162" t="s">
        <v>263</v>
      </c>
      <c r="J37" s="73"/>
      <c r="K37" s="74"/>
      <c r="L37" s="179" t="s">
        <v>410</v>
      </c>
      <c r="N37" s="314" t="s">
        <v>455</v>
      </c>
    </row>
    <row r="38" spans="1:14" x14ac:dyDescent="0.2">
      <c r="A38" s="553"/>
      <c r="B38" s="158" t="s">
        <v>608</v>
      </c>
      <c r="C38" s="245"/>
      <c r="D38" s="123"/>
      <c r="E38" s="311">
        <v>1735.08</v>
      </c>
      <c r="F38" s="193"/>
      <c r="G38" s="129"/>
      <c r="H38" s="556"/>
      <c r="I38" s="162" t="s">
        <v>496</v>
      </c>
      <c r="J38" s="73"/>
      <c r="K38" s="74"/>
      <c r="L38" s="179" t="s">
        <v>248</v>
      </c>
      <c r="N38" s="321">
        <v>41195</v>
      </c>
    </row>
    <row r="39" spans="1:14" x14ac:dyDescent="0.2">
      <c r="A39" s="551" t="s">
        <v>233</v>
      </c>
      <c r="B39" s="158" t="s">
        <v>609</v>
      </c>
      <c r="C39" s="245"/>
      <c r="D39" s="123"/>
      <c r="E39" s="311">
        <v>11970</v>
      </c>
      <c r="F39" s="193"/>
      <c r="G39" s="129"/>
      <c r="H39" s="554">
        <f>SUM(C39:G46)</f>
        <v>54702.329999999987</v>
      </c>
      <c r="I39" s="162" t="s">
        <v>154</v>
      </c>
      <c r="J39" s="73"/>
      <c r="K39" s="74"/>
      <c r="L39" s="179" t="s">
        <v>248</v>
      </c>
      <c r="N39" s="321">
        <v>41197</v>
      </c>
    </row>
    <row r="40" spans="1:14" x14ac:dyDescent="0.2">
      <c r="A40" s="552"/>
      <c r="B40" s="158" t="s">
        <v>613</v>
      </c>
      <c r="C40" s="245"/>
      <c r="D40" s="123">
        <v>2848.86</v>
      </c>
      <c r="E40" s="303"/>
      <c r="F40" s="193"/>
      <c r="G40" s="129"/>
      <c r="H40" s="555"/>
      <c r="I40" s="162" t="s">
        <v>81</v>
      </c>
      <c r="J40" s="73"/>
      <c r="K40" s="74"/>
      <c r="L40" s="179" t="s">
        <v>410</v>
      </c>
      <c r="N40" s="314" t="s">
        <v>455</v>
      </c>
    </row>
    <row r="41" spans="1:14" x14ac:dyDescent="0.2">
      <c r="A41" s="552"/>
      <c r="B41" s="158" t="s">
        <v>614</v>
      </c>
      <c r="C41" s="245"/>
      <c r="D41" s="123">
        <v>8953.56</v>
      </c>
      <c r="E41" s="303"/>
      <c r="F41" s="193"/>
      <c r="G41" s="129"/>
      <c r="H41" s="555"/>
      <c r="I41" s="162" t="s">
        <v>81</v>
      </c>
      <c r="J41" s="73"/>
      <c r="K41" s="74"/>
      <c r="L41" s="179" t="s">
        <v>410</v>
      </c>
      <c r="N41" s="314" t="s">
        <v>455</v>
      </c>
    </row>
    <row r="42" spans="1:14" x14ac:dyDescent="0.2">
      <c r="A42" s="552"/>
      <c r="B42" s="158" t="s">
        <v>616</v>
      </c>
      <c r="C42" s="245"/>
      <c r="D42" s="123">
        <v>22539.51</v>
      </c>
      <c r="E42" s="135"/>
      <c r="F42" s="193"/>
      <c r="G42" s="129"/>
      <c r="H42" s="555"/>
      <c r="I42" s="162" t="s">
        <v>81</v>
      </c>
      <c r="J42" s="73"/>
      <c r="K42" s="74"/>
      <c r="L42" s="179" t="s">
        <v>410</v>
      </c>
      <c r="N42" s="314" t="s">
        <v>455</v>
      </c>
    </row>
    <row r="43" spans="1:14" x14ac:dyDescent="0.2">
      <c r="A43" s="552"/>
      <c r="B43" s="158" t="s">
        <v>618</v>
      </c>
      <c r="C43" s="245"/>
      <c r="D43" s="123"/>
      <c r="E43" s="311">
        <v>1710</v>
      </c>
      <c r="F43" s="193"/>
      <c r="G43" s="129"/>
      <c r="H43" s="555"/>
      <c r="I43" s="162" t="s">
        <v>617</v>
      </c>
      <c r="J43" s="73"/>
      <c r="K43" s="74"/>
      <c r="L43" s="179" t="s">
        <v>257</v>
      </c>
      <c r="N43" s="314">
        <v>41198</v>
      </c>
    </row>
    <row r="44" spans="1:14" x14ac:dyDescent="0.2">
      <c r="A44" s="552"/>
      <c r="B44" s="158" t="s">
        <v>619</v>
      </c>
      <c r="C44" s="245"/>
      <c r="D44" s="123"/>
      <c r="E44" s="311">
        <v>1915.2</v>
      </c>
      <c r="F44" s="193"/>
      <c r="G44" s="129"/>
      <c r="H44" s="555"/>
      <c r="I44" s="162" t="s">
        <v>620</v>
      </c>
      <c r="J44" s="73"/>
      <c r="K44" s="74"/>
      <c r="L44" s="179" t="s">
        <v>311</v>
      </c>
      <c r="N44" s="314">
        <v>41200</v>
      </c>
    </row>
    <row r="45" spans="1:14" x14ac:dyDescent="0.2">
      <c r="A45" s="552"/>
      <c r="B45" s="158" t="s">
        <v>621</v>
      </c>
      <c r="C45" s="245"/>
      <c r="D45" s="123"/>
      <c r="E45" s="311">
        <v>319.2</v>
      </c>
      <c r="F45" s="193"/>
      <c r="G45" s="129"/>
      <c r="H45" s="555"/>
      <c r="I45" s="162" t="s">
        <v>622</v>
      </c>
      <c r="J45" s="73"/>
      <c r="K45" s="74"/>
      <c r="L45" s="179" t="s">
        <v>623</v>
      </c>
      <c r="N45" s="314" t="s">
        <v>455</v>
      </c>
    </row>
    <row r="46" spans="1:14" x14ac:dyDescent="0.2">
      <c r="A46" s="553"/>
      <c r="B46" s="158" t="s">
        <v>624</v>
      </c>
      <c r="C46" s="245"/>
      <c r="D46" s="123">
        <v>4446</v>
      </c>
      <c r="E46" s="135"/>
      <c r="F46" s="193"/>
      <c r="G46" s="129"/>
      <c r="H46" s="556"/>
      <c r="I46" s="162" t="s">
        <v>87</v>
      </c>
      <c r="J46" s="73"/>
      <c r="K46" s="74"/>
      <c r="L46" s="179" t="s">
        <v>410</v>
      </c>
      <c r="N46" s="314" t="s">
        <v>455</v>
      </c>
    </row>
    <row r="47" spans="1:14" x14ac:dyDescent="0.2">
      <c r="A47" s="552" t="s">
        <v>175</v>
      </c>
      <c r="B47" s="158" t="s">
        <v>627</v>
      </c>
      <c r="C47" s="245"/>
      <c r="D47" s="123">
        <v>11194.8</v>
      </c>
      <c r="E47" s="135"/>
      <c r="F47" s="193"/>
      <c r="G47" s="129"/>
      <c r="H47" s="555">
        <f>SUM(C47:G50)</f>
        <v>13133</v>
      </c>
      <c r="I47" s="162" t="s">
        <v>162</v>
      </c>
      <c r="J47" s="73"/>
      <c r="K47" s="74"/>
      <c r="L47" s="179" t="s">
        <v>410</v>
      </c>
      <c r="N47" s="314" t="s">
        <v>455</v>
      </c>
    </row>
    <row r="48" spans="1:14" x14ac:dyDescent="0.2">
      <c r="A48" s="552"/>
      <c r="B48" s="158" t="s">
        <v>632</v>
      </c>
      <c r="C48" s="245"/>
      <c r="D48" s="123"/>
      <c r="E48" s="311">
        <v>285</v>
      </c>
      <c r="F48" s="193"/>
      <c r="G48" s="129"/>
      <c r="H48" s="555"/>
      <c r="I48" s="162" t="s">
        <v>631</v>
      </c>
      <c r="J48" s="73"/>
      <c r="K48" s="74"/>
      <c r="L48" s="179" t="s">
        <v>623</v>
      </c>
      <c r="N48" s="314" t="s">
        <v>455</v>
      </c>
    </row>
    <row r="49" spans="1:17" x14ac:dyDescent="0.2">
      <c r="A49" s="552"/>
      <c r="B49" s="158" t="s">
        <v>633</v>
      </c>
      <c r="C49" s="245"/>
      <c r="D49" s="123"/>
      <c r="E49" s="311">
        <v>1368</v>
      </c>
      <c r="F49" s="193"/>
      <c r="G49" s="129"/>
      <c r="H49" s="555"/>
      <c r="I49" s="162" t="s">
        <v>556</v>
      </c>
      <c r="J49" s="73"/>
      <c r="K49" s="74"/>
      <c r="L49" s="179" t="s">
        <v>257</v>
      </c>
      <c r="N49" s="314">
        <v>41194</v>
      </c>
    </row>
    <row r="50" spans="1:17" x14ac:dyDescent="0.2">
      <c r="A50" s="553"/>
      <c r="B50" s="158" t="s">
        <v>636</v>
      </c>
      <c r="C50" s="245"/>
      <c r="D50" s="123"/>
      <c r="E50" s="311">
        <v>285.2</v>
      </c>
      <c r="F50" s="193"/>
      <c r="G50" s="129"/>
      <c r="H50" s="556"/>
      <c r="I50" s="162" t="s">
        <v>637</v>
      </c>
      <c r="J50" s="73"/>
      <c r="K50" s="74"/>
      <c r="L50" s="179" t="s">
        <v>623</v>
      </c>
      <c r="N50" s="314" t="s">
        <v>455</v>
      </c>
    </row>
    <row r="51" spans="1:17" x14ac:dyDescent="0.2">
      <c r="A51" s="551" t="s">
        <v>179</v>
      </c>
      <c r="B51" s="158" t="s">
        <v>639</v>
      </c>
      <c r="C51" s="244">
        <v>5329.5</v>
      </c>
      <c r="D51" s="123"/>
      <c r="E51" s="135"/>
      <c r="F51" s="193"/>
      <c r="G51" s="129"/>
      <c r="H51" s="554">
        <f>SUM(C51:G53)</f>
        <v>21107.1</v>
      </c>
      <c r="I51" s="162" t="s">
        <v>76</v>
      </c>
      <c r="J51" s="73"/>
      <c r="K51" s="74"/>
      <c r="L51" s="179" t="s">
        <v>257</v>
      </c>
      <c r="N51" s="314">
        <v>41199</v>
      </c>
    </row>
    <row r="52" spans="1:17" x14ac:dyDescent="0.2">
      <c r="A52" s="552"/>
      <c r="B52" s="158" t="s">
        <v>642</v>
      </c>
      <c r="C52" s="245"/>
      <c r="D52" s="123"/>
      <c r="E52" s="135">
        <v>7797.6</v>
      </c>
      <c r="F52" s="193"/>
      <c r="G52" s="129"/>
      <c r="H52" s="555"/>
      <c r="I52" s="162" t="s">
        <v>641</v>
      </c>
      <c r="J52" s="73"/>
      <c r="K52" s="74"/>
      <c r="L52" s="179" t="s">
        <v>257</v>
      </c>
      <c r="N52" s="314" t="s">
        <v>821</v>
      </c>
      <c r="O52" s="179"/>
    </row>
    <row r="53" spans="1:17" x14ac:dyDescent="0.2">
      <c r="A53" s="553"/>
      <c r="B53" s="158" t="s">
        <v>674</v>
      </c>
      <c r="C53" s="245"/>
      <c r="D53" s="123"/>
      <c r="E53" s="311">
        <v>7980</v>
      </c>
      <c r="F53" s="193"/>
      <c r="G53" s="129"/>
      <c r="H53" s="556"/>
      <c r="I53" s="162" t="s">
        <v>675</v>
      </c>
      <c r="J53" s="73"/>
      <c r="K53" s="74"/>
      <c r="L53" s="179" t="s">
        <v>311</v>
      </c>
      <c r="N53" s="314"/>
    </row>
    <row r="54" spans="1:17" x14ac:dyDescent="0.2">
      <c r="A54" s="552" t="s">
        <v>182</v>
      </c>
      <c r="B54" s="158" t="s">
        <v>645</v>
      </c>
      <c r="C54" s="245"/>
      <c r="D54" s="123"/>
      <c r="E54" s="135"/>
      <c r="F54" s="193">
        <v>60730.080000000002</v>
      </c>
      <c r="G54" s="129"/>
      <c r="H54" s="555">
        <f>SUM(C54:G56)</f>
        <v>62861.880000000005</v>
      </c>
      <c r="I54" s="162" t="s">
        <v>278</v>
      </c>
      <c r="J54" s="73"/>
      <c r="K54" s="74"/>
      <c r="L54" s="179" t="s">
        <v>410</v>
      </c>
      <c r="N54" s="314" t="s">
        <v>455</v>
      </c>
    </row>
    <row r="55" spans="1:17" x14ac:dyDescent="0.2">
      <c r="A55" s="552"/>
      <c r="B55" s="158" t="s">
        <v>646</v>
      </c>
      <c r="C55" s="122">
        <v>4810.8</v>
      </c>
      <c r="D55" s="123"/>
      <c r="E55" s="135"/>
      <c r="F55" s="193"/>
      <c r="G55" s="129"/>
      <c r="H55" s="555"/>
      <c r="I55" s="162" t="s">
        <v>458</v>
      </c>
      <c r="J55" s="73"/>
      <c r="K55" s="74"/>
      <c r="L55" s="179" t="s">
        <v>579</v>
      </c>
      <c r="N55" s="314" t="s">
        <v>455</v>
      </c>
    </row>
    <row r="56" spans="1:17" x14ac:dyDescent="0.2">
      <c r="A56" s="552"/>
      <c r="B56" s="158" t="s">
        <v>446</v>
      </c>
      <c r="C56" s="122">
        <v>-2679</v>
      </c>
      <c r="D56" s="123"/>
      <c r="E56" s="135"/>
      <c r="F56" s="193"/>
      <c r="G56" s="129"/>
      <c r="H56" s="555"/>
      <c r="I56" s="162" t="s">
        <v>458</v>
      </c>
      <c r="J56" s="73"/>
      <c r="K56" s="74"/>
      <c r="L56" s="179" t="s">
        <v>647</v>
      </c>
      <c r="N56" s="314" t="s">
        <v>455</v>
      </c>
    </row>
    <row r="57" spans="1:17" x14ac:dyDescent="0.2">
      <c r="A57" s="551" t="s">
        <v>127</v>
      </c>
      <c r="B57" s="158" t="s">
        <v>648</v>
      </c>
      <c r="C57" s="245"/>
      <c r="D57" s="123">
        <v>5426.4</v>
      </c>
      <c r="E57" s="135"/>
      <c r="F57" s="193"/>
      <c r="G57" s="129"/>
      <c r="H57" s="554">
        <f>SUM(C57:G61)</f>
        <v>55959.18</v>
      </c>
      <c r="I57" s="162" t="s">
        <v>85</v>
      </c>
      <c r="J57" s="73"/>
      <c r="K57" s="74"/>
      <c r="L57" s="179" t="s">
        <v>410</v>
      </c>
      <c r="N57" s="314" t="s">
        <v>455</v>
      </c>
    </row>
    <row r="58" spans="1:17" x14ac:dyDescent="0.2">
      <c r="A58" s="552"/>
      <c r="B58" s="158" t="s">
        <v>649</v>
      </c>
      <c r="C58" s="245"/>
      <c r="D58" s="123">
        <v>4476.78</v>
      </c>
      <c r="E58" s="135"/>
      <c r="F58" s="193"/>
      <c r="G58" s="129"/>
      <c r="H58" s="555"/>
      <c r="I58" s="162" t="s">
        <v>85</v>
      </c>
      <c r="J58" s="73"/>
      <c r="K58" s="74"/>
      <c r="L58" s="179" t="s">
        <v>410</v>
      </c>
      <c r="N58" s="314" t="s">
        <v>455</v>
      </c>
    </row>
    <row r="59" spans="1:17" x14ac:dyDescent="0.2">
      <c r="A59" s="552"/>
      <c r="B59" s="158" t="s">
        <v>650</v>
      </c>
      <c r="C59" s="245"/>
      <c r="D59" s="123"/>
      <c r="E59" s="311">
        <v>34200</v>
      </c>
      <c r="F59" s="193"/>
      <c r="G59" s="129"/>
      <c r="H59" s="555"/>
      <c r="I59" s="162" t="s">
        <v>239</v>
      </c>
      <c r="J59" s="73"/>
      <c r="K59" s="74"/>
      <c r="L59" s="179" t="s">
        <v>248</v>
      </c>
      <c r="N59" s="314">
        <v>41205</v>
      </c>
    </row>
    <row r="60" spans="1:17" x14ac:dyDescent="0.2">
      <c r="A60" s="552"/>
      <c r="B60" s="158" t="s">
        <v>651</v>
      </c>
      <c r="C60" s="245"/>
      <c r="D60" s="123"/>
      <c r="E60" s="311">
        <v>1596</v>
      </c>
      <c r="F60" s="193"/>
      <c r="G60" s="129"/>
      <c r="H60" s="555"/>
      <c r="I60" s="162" t="s">
        <v>654</v>
      </c>
      <c r="J60" s="73"/>
      <c r="K60" s="74"/>
      <c r="L60" s="179" t="s">
        <v>257</v>
      </c>
      <c r="N60" s="314">
        <v>41287</v>
      </c>
      <c r="O60" s="179" t="s">
        <v>655</v>
      </c>
      <c r="Q60" s="355"/>
    </row>
    <row r="61" spans="1:17" x14ac:dyDescent="0.2">
      <c r="A61" s="553"/>
      <c r="B61" s="158" t="s">
        <v>652</v>
      </c>
      <c r="C61" s="245"/>
      <c r="D61" s="123"/>
      <c r="E61" s="311">
        <v>10260</v>
      </c>
      <c r="F61" s="193"/>
      <c r="G61" s="129"/>
      <c r="H61" s="556"/>
      <c r="I61" s="162" t="s">
        <v>154</v>
      </c>
      <c r="J61" s="73"/>
      <c r="K61" s="74"/>
      <c r="L61" s="179" t="s">
        <v>248</v>
      </c>
      <c r="N61" s="314">
        <v>41201</v>
      </c>
    </row>
    <row r="62" spans="1:17" x14ac:dyDescent="0.2">
      <c r="A62" s="551" t="s">
        <v>249</v>
      </c>
      <c r="B62" s="158" t="s">
        <v>653</v>
      </c>
      <c r="C62" s="245"/>
      <c r="D62" s="123"/>
      <c r="E62" s="135"/>
      <c r="F62" s="193">
        <v>1482</v>
      </c>
      <c r="G62" s="129"/>
      <c r="H62" s="554">
        <f>SUM(C62:G64)</f>
        <v>32900.400000000001</v>
      </c>
      <c r="I62" s="162" t="s">
        <v>569</v>
      </c>
      <c r="J62" s="73"/>
      <c r="K62" s="74"/>
      <c r="L62" s="179" t="s">
        <v>410</v>
      </c>
      <c r="N62" s="314" t="s">
        <v>455</v>
      </c>
    </row>
    <row r="63" spans="1:17" x14ac:dyDescent="0.2">
      <c r="A63" s="552"/>
      <c r="B63" s="158" t="s">
        <v>657</v>
      </c>
      <c r="C63" s="245"/>
      <c r="D63" s="123"/>
      <c r="E63" s="311">
        <v>28215</v>
      </c>
      <c r="F63" s="193"/>
      <c r="G63" s="129"/>
      <c r="H63" s="555"/>
      <c r="I63" s="162" t="s">
        <v>658</v>
      </c>
      <c r="J63" s="73"/>
      <c r="K63" s="74"/>
      <c r="L63" s="179" t="s">
        <v>311</v>
      </c>
      <c r="N63" s="314">
        <v>41207</v>
      </c>
    </row>
    <row r="64" spans="1:17" x14ac:dyDescent="0.2">
      <c r="A64" s="553"/>
      <c r="B64" s="158" t="s">
        <v>656</v>
      </c>
      <c r="C64" s="244">
        <v>3203.4</v>
      </c>
      <c r="D64" s="123"/>
      <c r="E64" s="135"/>
      <c r="F64" s="193"/>
      <c r="G64" s="129"/>
      <c r="H64" s="556"/>
      <c r="I64" s="162" t="s">
        <v>659</v>
      </c>
      <c r="J64" s="73"/>
      <c r="K64" s="74"/>
      <c r="L64" s="179" t="s">
        <v>248</v>
      </c>
      <c r="N64" s="314">
        <v>41206</v>
      </c>
    </row>
    <row r="65" spans="1:18" x14ac:dyDescent="0.2">
      <c r="A65" s="389" t="s">
        <v>191</v>
      </c>
      <c r="B65" s="158" t="s">
        <v>660</v>
      </c>
      <c r="C65" s="245"/>
      <c r="D65" s="123"/>
      <c r="E65" s="311">
        <v>1276.8</v>
      </c>
      <c r="F65" s="193"/>
      <c r="G65" s="129"/>
      <c r="H65" s="390">
        <f>SUM(C65:G65)</f>
        <v>1276.8</v>
      </c>
      <c r="I65" s="162" t="s">
        <v>662</v>
      </c>
      <c r="J65" s="73"/>
      <c r="K65" s="74"/>
      <c r="L65" s="179" t="s">
        <v>248</v>
      </c>
      <c r="N65" s="314">
        <v>41207</v>
      </c>
    </row>
    <row r="66" spans="1:18" x14ac:dyDescent="0.2">
      <c r="A66" s="551" t="s">
        <v>132</v>
      </c>
      <c r="B66" s="158" t="s">
        <v>663</v>
      </c>
      <c r="C66" s="245"/>
      <c r="D66" s="123">
        <v>570</v>
      </c>
      <c r="E66" s="135"/>
      <c r="F66" s="193"/>
      <c r="G66" s="129"/>
      <c r="H66" s="554">
        <f>SUM(C66:G67)</f>
        <v>9462</v>
      </c>
      <c r="I66" s="162" t="s">
        <v>83</v>
      </c>
      <c r="J66" s="73"/>
      <c r="K66" s="74"/>
      <c r="L66" s="179" t="s">
        <v>410</v>
      </c>
      <c r="N66" s="314" t="s">
        <v>455</v>
      </c>
    </row>
    <row r="67" spans="1:18" x14ac:dyDescent="0.2">
      <c r="A67" s="553"/>
      <c r="B67" s="158" t="s">
        <v>664</v>
      </c>
      <c r="C67" s="245"/>
      <c r="D67" s="123">
        <v>8892</v>
      </c>
      <c r="E67" s="135"/>
      <c r="F67" s="193"/>
      <c r="G67" s="129"/>
      <c r="H67" s="556"/>
      <c r="I67" s="162" t="s">
        <v>87</v>
      </c>
      <c r="J67" s="73"/>
      <c r="K67" s="74"/>
      <c r="L67" s="179" t="s">
        <v>410</v>
      </c>
      <c r="N67" s="314" t="s">
        <v>455</v>
      </c>
    </row>
    <row r="68" spans="1:18" x14ac:dyDescent="0.2">
      <c r="A68" s="551" t="s">
        <v>415</v>
      </c>
      <c r="B68" s="158" t="s">
        <v>665</v>
      </c>
      <c r="C68" s="245"/>
      <c r="D68" s="123"/>
      <c r="E68" s="311">
        <v>592.79999999999995</v>
      </c>
      <c r="F68" s="193"/>
      <c r="G68" s="129"/>
      <c r="H68" s="554">
        <f>SUM(C68:G69)</f>
        <v>19372.02</v>
      </c>
      <c r="I68" s="162" t="s">
        <v>673</v>
      </c>
      <c r="J68" s="73"/>
      <c r="K68" s="74"/>
      <c r="L68" s="179" t="s">
        <v>248</v>
      </c>
      <c r="N68" s="314">
        <v>41212</v>
      </c>
    </row>
    <row r="69" spans="1:18" x14ac:dyDescent="0.2">
      <c r="A69" s="553"/>
      <c r="B69" s="158" t="s">
        <v>667</v>
      </c>
      <c r="C69" s="245"/>
      <c r="D69" s="123">
        <v>18779.22</v>
      </c>
      <c r="E69" s="135"/>
      <c r="F69" s="193"/>
      <c r="G69" s="129"/>
      <c r="H69" s="556"/>
      <c r="I69" s="162" t="s">
        <v>93</v>
      </c>
      <c r="J69" s="73"/>
      <c r="K69" s="74"/>
      <c r="L69" s="179" t="s">
        <v>410</v>
      </c>
      <c r="N69" s="314" t="s">
        <v>455</v>
      </c>
    </row>
    <row r="70" spans="1:18" x14ac:dyDescent="0.2">
      <c r="A70" s="348" t="s">
        <v>347</v>
      </c>
      <c r="B70" s="158" t="s">
        <v>668</v>
      </c>
      <c r="C70" s="245"/>
      <c r="D70" s="123">
        <v>9558.9</v>
      </c>
      <c r="E70" s="135"/>
      <c r="F70" s="193"/>
      <c r="G70" s="129"/>
      <c r="H70" s="349">
        <f>SUM(C70:G70)</f>
        <v>9558.9</v>
      </c>
      <c r="I70" s="162" t="s">
        <v>124</v>
      </c>
      <c r="J70" s="73"/>
      <c r="K70" s="74"/>
      <c r="L70" s="179" t="s">
        <v>410</v>
      </c>
      <c r="N70" s="314" t="s">
        <v>455</v>
      </c>
    </row>
    <row r="71" spans="1:18" x14ac:dyDescent="0.2">
      <c r="A71" s="551" t="s">
        <v>417</v>
      </c>
      <c r="B71" s="158" t="s">
        <v>669</v>
      </c>
      <c r="C71" s="244">
        <v>13737</v>
      </c>
      <c r="D71" s="123"/>
      <c r="E71" s="135"/>
      <c r="F71" s="193"/>
      <c r="G71" s="129"/>
      <c r="H71" s="554">
        <f>SUM(C71:G75)</f>
        <v>-15526.8</v>
      </c>
      <c r="I71" s="162" t="s">
        <v>126</v>
      </c>
      <c r="J71" s="73"/>
      <c r="K71" s="74"/>
      <c r="L71" s="179" t="s">
        <v>257</v>
      </c>
      <c r="N71" s="314">
        <v>41219</v>
      </c>
    </row>
    <row r="72" spans="1:18" x14ac:dyDescent="0.2">
      <c r="A72" s="552"/>
      <c r="B72" s="158" t="s">
        <v>670</v>
      </c>
      <c r="C72" s="245"/>
      <c r="D72" s="123">
        <v>1425</v>
      </c>
      <c r="E72" s="135"/>
      <c r="F72" s="193"/>
      <c r="G72" s="129"/>
      <c r="H72" s="555"/>
      <c r="I72" s="162" t="s">
        <v>671</v>
      </c>
      <c r="J72" s="73"/>
      <c r="K72" s="74"/>
      <c r="L72" s="179" t="s">
        <v>410</v>
      </c>
      <c r="N72" s="314" t="s">
        <v>455</v>
      </c>
    </row>
    <row r="73" spans="1:18" x14ac:dyDescent="0.2">
      <c r="A73" s="552"/>
      <c r="B73" s="158" t="s">
        <v>672</v>
      </c>
      <c r="C73" s="245"/>
      <c r="D73" s="123">
        <v>2257.1999999999998</v>
      </c>
      <c r="E73" s="135"/>
      <c r="F73" s="193"/>
      <c r="G73" s="129"/>
      <c r="H73" s="555"/>
      <c r="I73" s="162" t="s">
        <v>215</v>
      </c>
      <c r="J73" s="73"/>
      <c r="K73" s="74"/>
      <c r="L73" s="179" t="s">
        <v>410</v>
      </c>
      <c r="N73" s="314" t="s">
        <v>455</v>
      </c>
    </row>
    <row r="74" spans="1:18" x14ac:dyDescent="0.2">
      <c r="A74" s="552"/>
      <c r="B74" s="158" t="s">
        <v>687</v>
      </c>
      <c r="C74" s="245"/>
      <c r="D74" s="123"/>
      <c r="E74" s="311">
        <v>2052</v>
      </c>
      <c r="F74" s="193"/>
      <c r="G74" s="129"/>
      <c r="H74" s="555"/>
      <c r="I74" s="162" t="s">
        <v>688</v>
      </c>
      <c r="J74" s="73"/>
      <c r="K74" s="74"/>
      <c r="L74" s="179" t="s">
        <v>257</v>
      </c>
      <c r="N74" s="314">
        <v>41211</v>
      </c>
    </row>
    <row r="75" spans="1:18" ht="13.5" thickBot="1" x14ac:dyDescent="0.25">
      <c r="A75" s="553"/>
      <c r="B75" s="158" t="s">
        <v>532</v>
      </c>
      <c r="C75" s="245"/>
      <c r="D75" s="123"/>
      <c r="E75" s="135">
        <v>-34998</v>
      </c>
      <c r="F75" s="193"/>
      <c r="G75" s="129"/>
      <c r="H75" s="556"/>
      <c r="I75" s="162" t="s">
        <v>540</v>
      </c>
      <c r="J75" s="73"/>
      <c r="K75" s="74"/>
      <c r="L75" s="179" t="s">
        <v>680</v>
      </c>
      <c r="N75" s="314" t="s">
        <v>455</v>
      </c>
      <c r="R75" s="312" t="e">
        <f>#REF!+#REF!+#REF!+#REF!+#REF!+#REF!+#REF!+#REF!+#REF!+#REF!+E25+#REF!+#REF!+#REF!+#REF!+#REF!</f>
        <v>#REF!</v>
      </c>
    </row>
    <row r="76" spans="1:18" s="13" customFormat="1" ht="14.25" thickTop="1" thickBot="1" x14ac:dyDescent="0.25">
      <c r="A76" s="562"/>
      <c r="B76" s="562"/>
      <c r="C76" s="118">
        <f t="shared" ref="C76:H76" si="0">SUM(C5:C75)</f>
        <v>35060.699999999997</v>
      </c>
      <c r="D76" s="119">
        <f t="shared" si="0"/>
        <v>155904.69</v>
      </c>
      <c r="E76" s="304">
        <f t="shared" si="0"/>
        <v>297843.44000000006</v>
      </c>
      <c r="F76" s="194">
        <f t="shared" si="0"/>
        <v>86152.08</v>
      </c>
      <c r="G76" s="130">
        <f t="shared" si="0"/>
        <v>0</v>
      </c>
      <c r="H76" s="585">
        <f t="shared" si="0"/>
        <v>574960.91</v>
      </c>
      <c r="I76" s="585"/>
      <c r="J76" s="585"/>
      <c r="K76" s="585"/>
      <c r="L76" s="133">
        <f>SUM(C76:G76)</f>
        <v>574960.91</v>
      </c>
      <c r="M76" s="133"/>
      <c r="N76" s="181"/>
    </row>
    <row r="77" spans="1:18" s="13" customFormat="1" ht="15" customHeight="1" x14ac:dyDescent="0.2">
      <c r="A77" s="100"/>
      <c r="B77" s="159"/>
      <c r="C77" s="567">
        <f>SUM(C76:D76)</f>
        <v>190965.39</v>
      </c>
      <c r="D77" s="568"/>
      <c r="E77" s="565">
        <f>SUM(E76:F76)</f>
        <v>383995.52000000008</v>
      </c>
      <c r="F77" s="566"/>
      <c r="G77" s="132">
        <f>SUM(G76)</f>
        <v>0</v>
      </c>
      <c r="H77" s="586"/>
      <c r="I77" s="586"/>
      <c r="J77" s="586"/>
      <c r="K77" s="586"/>
      <c r="L77" s="133">
        <f>SUM(C77:G77)</f>
        <v>574960.91000000015</v>
      </c>
      <c r="M77" s="133"/>
      <c r="N77" s="181"/>
    </row>
    <row r="78" spans="1:18" s="13" customFormat="1" x14ac:dyDescent="0.2">
      <c r="A78" s="100"/>
      <c r="B78" s="159"/>
      <c r="C78" s="9"/>
      <c r="D78" s="9"/>
      <c r="E78" s="9"/>
      <c r="F78" s="9"/>
      <c r="G78" s="9"/>
      <c r="H78" s="594"/>
      <c r="I78" s="594"/>
      <c r="L78" s="8"/>
      <c r="M78" s="8"/>
      <c r="N78" s="181"/>
    </row>
    <row r="79" spans="1:18" x14ac:dyDescent="0.2">
      <c r="I79" s="327"/>
    </row>
    <row r="80" spans="1:18" ht="15" x14ac:dyDescent="0.2">
      <c r="A80" s="127" t="s">
        <v>17</v>
      </c>
    </row>
    <row r="81" spans="1:18" s="180" customFormat="1" ht="7.5" customHeight="1" x14ac:dyDescent="0.2">
      <c r="A81" s="4"/>
      <c r="B81" s="156"/>
      <c r="C81" s="1"/>
      <c r="D81" s="1"/>
      <c r="E81" s="1"/>
      <c r="F81" s="1"/>
      <c r="G81" s="1"/>
      <c r="H81"/>
      <c r="I81"/>
      <c r="J81"/>
      <c r="K81"/>
      <c r="L81"/>
      <c r="M81"/>
      <c r="O81"/>
    </row>
    <row r="82" spans="1:18" s="180" customFormat="1" ht="17.25" customHeight="1" thickBot="1" x14ac:dyDescent="0.25">
      <c r="A82" s="297"/>
      <c r="B82" s="298" t="s">
        <v>98</v>
      </c>
      <c r="C82" s="254"/>
      <c r="D82" s="1"/>
      <c r="E82" s="1"/>
      <c r="F82" s="1"/>
      <c r="G82" s="1"/>
      <c r="H82"/>
      <c r="I82"/>
      <c r="J82"/>
      <c r="K82"/>
      <c r="L82"/>
      <c r="M82"/>
      <c r="O82"/>
    </row>
    <row r="83" spans="1:18" s="180" customFormat="1" ht="13.5" thickBot="1" x14ac:dyDescent="0.25">
      <c r="A83" s="589"/>
      <c r="B83" s="590"/>
      <c r="C83" s="224" t="s">
        <v>137</v>
      </c>
      <c r="D83" s="262" t="s">
        <v>15</v>
      </c>
      <c r="E83" s="262" t="s">
        <v>48</v>
      </c>
      <c r="F83" s="262" t="s">
        <v>11</v>
      </c>
      <c r="G83" s="262" t="s">
        <v>44</v>
      </c>
      <c r="H83" s="210" t="s">
        <v>74</v>
      </c>
      <c r="I83" s="262" t="s">
        <v>42</v>
      </c>
      <c r="J83" s="262" t="s">
        <v>27</v>
      </c>
      <c r="K83" s="247" t="s">
        <v>13</v>
      </c>
      <c r="L83" s="92" t="s">
        <v>14</v>
      </c>
      <c r="M83" s="92" t="s">
        <v>12</v>
      </c>
      <c r="N83" s="92" t="s">
        <v>49</v>
      </c>
      <c r="O83" s="175" t="s">
        <v>61</v>
      </c>
      <c r="P83" s="182"/>
      <c r="R83"/>
    </row>
    <row r="84" spans="1:18" s="180" customFormat="1" x14ac:dyDescent="0.2">
      <c r="A84" s="563" t="s">
        <v>564</v>
      </c>
      <c r="B84" s="564"/>
      <c r="C84" s="138"/>
      <c r="D84" s="261">
        <v>6669</v>
      </c>
      <c r="E84" s="261"/>
      <c r="F84" s="261"/>
      <c r="G84" s="261"/>
      <c r="H84" s="334"/>
      <c r="I84" s="261"/>
      <c r="J84" s="261"/>
      <c r="K84" s="261"/>
      <c r="L84" s="199"/>
      <c r="M84" s="199"/>
      <c r="N84" s="199"/>
      <c r="O84" s="200"/>
      <c r="P84" s="183"/>
      <c r="R84"/>
    </row>
    <row r="85" spans="1:18" s="180" customFormat="1" x14ac:dyDescent="0.2">
      <c r="A85" s="557" t="s">
        <v>565</v>
      </c>
      <c r="B85" s="559"/>
      <c r="C85" s="142"/>
      <c r="D85" s="148">
        <v>6099</v>
      </c>
      <c r="E85" s="148"/>
      <c r="F85" s="148"/>
      <c r="G85" s="148"/>
      <c r="H85" s="335"/>
      <c r="I85" s="148"/>
      <c r="J85" s="148"/>
      <c r="K85" s="148"/>
      <c r="L85" s="193"/>
      <c r="M85" s="193"/>
      <c r="N85" s="193"/>
      <c r="O85" s="123"/>
      <c r="P85" s="183"/>
      <c r="R85"/>
    </row>
    <row r="86" spans="1:18" s="180" customFormat="1" x14ac:dyDescent="0.2">
      <c r="A86" s="557" t="s">
        <v>566</v>
      </c>
      <c r="B86" s="559"/>
      <c r="C86" s="142">
        <v>9815.4</v>
      </c>
      <c r="D86" s="148"/>
      <c r="E86" s="148"/>
      <c r="F86" s="148"/>
      <c r="G86" s="148"/>
      <c r="H86" s="335"/>
      <c r="I86" s="148"/>
      <c r="J86" s="148"/>
      <c r="K86" s="148"/>
      <c r="L86" s="193"/>
      <c r="M86" s="193"/>
      <c r="N86" s="193"/>
      <c r="O86" s="123"/>
      <c r="P86" s="183"/>
      <c r="R86"/>
    </row>
    <row r="87" spans="1:18" s="180" customFormat="1" x14ac:dyDescent="0.2">
      <c r="A87" s="557" t="s">
        <v>567</v>
      </c>
      <c r="B87" s="559"/>
      <c r="C87" s="142"/>
      <c r="D87" s="148"/>
      <c r="E87" s="148"/>
      <c r="F87" s="148"/>
      <c r="G87" s="148"/>
      <c r="H87" s="335"/>
      <c r="I87" s="148"/>
      <c r="J87" s="148"/>
      <c r="K87" s="148"/>
      <c r="L87" s="193"/>
      <c r="M87" s="193"/>
      <c r="N87" s="193"/>
      <c r="O87" s="123">
        <v>1065.9000000000001</v>
      </c>
      <c r="P87" s="183"/>
      <c r="R87"/>
    </row>
    <row r="88" spans="1:18" x14ac:dyDescent="0.2">
      <c r="A88" s="557" t="s">
        <v>570</v>
      </c>
      <c r="B88" s="559"/>
      <c r="C88" s="265"/>
      <c r="D88" s="266">
        <v>6270</v>
      </c>
      <c r="E88" s="266"/>
      <c r="F88" s="266"/>
      <c r="G88" s="266"/>
      <c r="H88" s="250"/>
      <c r="I88" s="144"/>
      <c r="J88" s="144"/>
      <c r="K88" s="144"/>
      <c r="L88" s="250"/>
      <c r="M88" s="250"/>
      <c r="N88" s="250"/>
      <c r="O88" s="145"/>
      <c r="P88" s="183"/>
      <c r="Q88" s="180"/>
    </row>
    <row r="89" spans="1:18" x14ac:dyDescent="0.2">
      <c r="A89" s="557" t="s">
        <v>571</v>
      </c>
      <c r="B89" s="559"/>
      <c r="C89" s="265"/>
      <c r="D89" s="266"/>
      <c r="E89" s="266"/>
      <c r="F89" s="266"/>
      <c r="G89" s="266">
        <v>6511.68</v>
      </c>
      <c r="H89" s="336"/>
      <c r="I89" s="345"/>
      <c r="J89" s="345"/>
      <c r="K89" s="345"/>
      <c r="L89" s="269"/>
      <c r="M89" s="269"/>
      <c r="N89" s="269"/>
      <c r="O89" s="351"/>
      <c r="P89" s="183"/>
      <c r="Q89" s="180"/>
    </row>
    <row r="90" spans="1:18" x14ac:dyDescent="0.2">
      <c r="A90" s="557" t="s">
        <v>572</v>
      </c>
      <c r="B90" s="559"/>
      <c r="C90" s="265"/>
      <c r="D90" s="266"/>
      <c r="E90" s="266"/>
      <c r="F90" s="266"/>
      <c r="G90" s="266"/>
      <c r="H90" s="310"/>
      <c r="I90" s="318"/>
      <c r="J90" s="318"/>
      <c r="K90" s="318"/>
      <c r="L90" s="250">
        <v>6840</v>
      </c>
      <c r="M90" s="250"/>
      <c r="N90" s="250"/>
      <c r="O90" s="145"/>
      <c r="P90" s="183"/>
      <c r="Q90" s="180"/>
    </row>
    <row r="91" spans="1:18" x14ac:dyDescent="0.2">
      <c r="A91" s="557" t="s">
        <v>573</v>
      </c>
      <c r="B91" s="559"/>
      <c r="C91" s="265"/>
      <c r="D91" s="266"/>
      <c r="E91" s="266"/>
      <c r="F91" s="266"/>
      <c r="G91" s="266">
        <v>10581.48</v>
      </c>
      <c r="H91" s="310"/>
      <c r="I91" s="318"/>
      <c r="J91" s="318"/>
      <c r="K91" s="318"/>
      <c r="L91" s="250"/>
      <c r="M91" s="250"/>
      <c r="N91" s="250"/>
      <c r="O91" s="145"/>
      <c r="P91" s="183"/>
      <c r="Q91" s="180"/>
    </row>
    <row r="92" spans="1:18" x14ac:dyDescent="0.2">
      <c r="A92" s="557" t="s">
        <v>607</v>
      </c>
      <c r="B92" s="559"/>
      <c r="C92" s="265"/>
      <c r="D92" s="266"/>
      <c r="E92" s="318"/>
      <c r="F92" s="310"/>
      <c r="G92" s="193"/>
      <c r="H92" s="193"/>
      <c r="I92" s="125"/>
      <c r="J92" s="125"/>
      <c r="K92" s="125">
        <v>684</v>
      </c>
      <c r="L92" s="144"/>
      <c r="M92" s="250"/>
      <c r="N92" s="250"/>
      <c r="O92" s="145"/>
      <c r="P92" s="183"/>
      <c r="Q92" s="180"/>
    </row>
    <row r="93" spans="1:18" x14ac:dyDescent="0.2">
      <c r="A93" s="557" t="s">
        <v>613</v>
      </c>
      <c r="B93" s="559"/>
      <c r="C93" s="265"/>
      <c r="D93" s="266"/>
      <c r="E93" s="318"/>
      <c r="F93" s="310"/>
      <c r="G93" s="193">
        <v>2848.86</v>
      </c>
      <c r="H93" s="193"/>
      <c r="I93" s="125"/>
      <c r="J93" s="125"/>
      <c r="K93" s="125"/>
      <c r="L93" s="144"/>
      <c r="M93" s="250"/>
      <c r="N93" s="250"/>
      <c r="O93" s="145"/>
      <c r="P93" s="183"/>
      <c r="Q93" s="180"/>
    </row>
    <row r="94" spans="1:18" x14ac:dyDescent="0.2">
      <c r="A94" s="557" t="s">
        <v>614</v>
      </c>
      <c r="B94" s="559"/>
      <c r="C94" s="265"/>
      <c r="D94" s="266"/>
      <c r="E94" s="318"/>
      <c r="F94" s="266"/>
      <c r="G94" s="266">
        <v>8953.56</v>
      </c>
      <c r="H94" s="310"/>
      <c r="I94" s="318"/>
      <c r="J94" s="318"/>
      <c r="K94" s="318"/>
      <c r="L94" s="144"/>
      <c r="M94" s="250"/>
      <c r="N94" s="250"/>
      <c r="O94" s="145"/>
      <c r="P94" s="183"/>
      <c r="Q94" s="180"/>
    </row>
    <row r="95" spans="1:18" x14ac:dyDescent="0.2">
      <c r="A95" s="557" t="s">
        <v>616</v>
      </c>
      <c r="B95" s="559"/>
      <c r="C95" s="265"/>
      <c r="D95" s="266"/>
      <c r="E95" s="318"/>
      <c r="F95" s="266"/>
      <c r="G95" s="266">
        <v>22539.51</v>
      </c>
      <c r="H95" s="310"/>
      <c r="I95" s="318"/>
      <c r="J95" s="318"/>
      <c r="K95" s="318"/>
      <c r="L95" s="144"/>
      <c r="M95" s="250"/>
      <c r="N95" s="250"/>
      <c r="O95" s="145"/>
      <c r="P95" s="183"/>
      <c r="Q95" s="180"/>
    </row>
    <row r="96" spans="1:18" x14ac:dyDescent="0.2">
      <c r="A96" s="557" t="s">
        <v>624</v>
      </c>
      <c r="B96" s="559"/>
      <c r="C96" s="265"/>
      <c r="D96" s="266"/>
      <c r="E96" s="318"/>
      <c r="F96" s="266"/>
      <c r="G96" s="266"/>
      <c r="H96" s="310"/>
      <c r="I96" s="318">
        <v>4446</v>
      </c>
      <c r="J96" s="318"/>
      <c r="K96" s="318"/>
      <c r="L96" s="268"/>
      <c r="M96" s="268"/>
      <c r="N96" s="268"/>
      <c r="O96" s="271"/>
      <c r="P96" s="183"/>
      <c r="Q96" s="180"/>
    </row>
    <row r="97" spans="1:18" x14ac:dyDescent="0.2">
      <c r="A97" s="557" t="s">
        <v>627</v>
      </c>
      <c r="B97" s="559"/>
      <c r="C97" s="265"/>
      <c r="D97" s="266"/>
      <c r="E97" s="318"/>
      <c r="F97" s="266"/>
      <c r="G97" s="266"/>
      <c r="H97" s="310">
        <v>11194.8</v>
      </c>
      <c r="I97" s="318"/>
      <c r="J97" s="318"/>
      <c r="K97" s="318"/>
      <c r="L97" s="268"/>
      <c r="M97" s="268"/>
      <c r="N97" s="268"/>
      <c r="O97" s="271"/>
      <c r="P97" s="183"/>
      <c r="Q97" s="180"/>
    </row>
    <row r="98" spans="1:18" x14ac:dyDescent="0.2">
      <c r="A98" s="557" t="s">
        <v>648</v>
      </c>
      <c r="B98" s="559"/>
      <c r="C98" s="265"/>
      <c r="D98" s="266"/>
      <c r="E98" s="318"/>
      <c r="F98" s="266"/>
      <c r="G98" s="266"/>
      <c r="H98" s="310"/>
      <c r="I98" s="318"/>
      <c r="J98" s="318"/>
      <c r="K98" s="318"/>
      <c r="L98" s="268"/>
      <c r="M98" s="268"/>
      <c r="N98" s="268"/>
      <c r="O98" s="123">
        <v>5426.4</v>
      </c>
      <c r="P98" s="183"/>
      <c r="Q98" s="180"/>
    </row>
    <row r="99" spans="1:18" x14ac:dyDescent="0.2">
      <c r="A99" s="557" t="s">
        <v>649</v>
      </c>
      <c r="B99" s="559"/>
      <c r="C99" s="265"/>
      <c r="D99" s="266"/>
      <c r="E99" s="318"/>
      <c r="F99" s="266"/>
      <c r="G99" s="266"/>
      <c r="H99" s="310"/>
      <c r="I99" s="318"/>
      <c r="J99" s="318"/>
      <c r="K99" s="318"/>
      <c r="L99" s="268"/>
      <c r="M99" s="268"/>
      <c r="N99" s="268"/>
      <c r="O99" s="123">
        <v>4476.78</v>
      </c>
      <c r="P99" s="183"/>
      <c r="Q99" s="180"/>
    </row>
    <row r="100" spans="1:18" x14ac:dyDescent="0.2">
      <c r="A100" s="557" t="s">
        <v>663</v>
      </c>
      <c r="B100" s="559"/>
      <c r="C100" s="265"/>
      <c r="D100" s="266"/>
      <c r="E100" s="148"/>
      <c r="F100" s="266"/>
      <c r="G100" s="266"/>
      <c r="H100" s="310"/>
      <c r="I100" s="318"/>
      <c r="J100" s="318">
        <v>570</v>
      </c>
      <c r="K100" s="318"/>
      <c r="L100" s="268"/>
      <c r="M100" s="268"/>
      <c r="N100" s="268"/>
      <c r="O100" s="271"/>
      <c r="P100" s="183"/>
      <c r="Q100" s="180"/>
    </row>
    <row r="101" spans="1:18" x14ac:dyDescent="0.2">
      <c r="A101" s="557" t="s">
        <v>664</v>
      </c>
      <c r="B101" s="559"/>
      <c r="C101" s="265"/>
      <c r="D101" s="266"/>
      <c r="E101" s="266"/>
      <c r="F101" s="266"/>
      <c r="G101" s="266"/>
      <c r="H101" s="310"/>
      <c r="I101" s="123">
        <v>8892</v>
      </c>
      <c r="J101" s="318"/>
      <c r="K101" s="318"/>
      <c r="L101" s="268"/>
      <c r="M101" s="268"/>
      <c r="N101" s="268"/>
      <c r="O101" s="271"/>
      <c r="P101" s="183"/>
      <c r="Q101" s="180"/>
    </row>
    <row r="102" spans="1:18" x14ac:dyDescent="0.2">
      <c r="A102" s="557" t="s">
        <v>667</v>
      </c>
      <c r="B102" s="559"/>
      <c r="C102" s="265"/>
      <c r="D102" s="266"/>
      <c r="E102" s="266"/>
      <c r="F102" s="266">
        <v>18779.22</v>
      </c>
      <c r="G102" s="266"/>
      <c r="H102" s="310"/>
      <c r="I102" s="350"/>
      <c r="J102" s="318"/>
      <c r="K102" s="318"/>
      <c r="L102" s="268"/>
      <c r="M102" s="268"/>
      <c r="N102" s="268"/>
      <c r="O102" s="271"/>
      <c r="P102" s="183"/>
      <c r="Q102" s="180"/>
    </row>
    <row r="103" spans="1:18" x14ac:dyDescent="0.2">
      <c r="A103" s="557" t="s">
        <v>668</v>
      </c>
      <c r="B103" s="559"/>
      <c r="C103" s="265"/>
      <c r="D103" s="266"/>
      <c r="E103" s="266">
        <v>9558.9</v>
      </c>
      <c r="F103" s="266"/>
      <c r="G103" s="266"/>
      <c r="H103" s="310"/>
      <c r="I103" s="350"/>
      <c r="J103" s="318"/>
      <c r="K103" s="318"/>
      <c r="L103" s="268"/>
      <c r="M103" s="268"/>
      <c r="N103" s="268"/>
      <c r="O103" s="271"/>
      <c r="P103" s="183"/>
      <c r="Q103" s="180"/>
    </row>
    <row r="104" spans="1:18" x14ac:dyDescent="0.2">
      <c r="A104" s="557" t="s">
        <v>670</v>
      </c>
      <c r="B104" s="559"/>
      <c r="C104" s="265"/>
      <c r="D104" s="266"/>
      <c r="E104" s="266"/>
      <c r="F104" s="266"/>
      <c r="G104" s="266"/>
      <c r="H104" s="310"/>
      <c r="I104" s="350"/>
      <c r="J104" s="318"/>
      <c r="K104" s="318"/>
      <c r="L104" s="268"/>
      <c r="M104" s="268"/>
      <c r="N104" s="268">
        <v>1425</v>
      </c>
      <c r="O104" s="271"/>
      <c r="P104" s="183"/>
      <c r="Q104" s="180"/>
    </row>
    <row r="105" spans="1:18" ht="13.5" thickBot="1" x14ac:dyDescent="0.25">
      <c r="A105" s="577" t="s">
        <v>672</v>
      </c>
      <c r="B105" s="578"/>
      <c r="C105" s="172"/>
      <c r="D105" s="173"/>
      <c r="E105" s="173"/>
      <c r="F105" s="173"/>
      <c r="G105" s="173"/>
      <c r="H105" s="337"/>
      <c r="I105" s="188"/>
      <c r="J105" s="188"/>
      <c r="K105" s="188"/>
      <c r="L105" s="251"/>
      <c r="M105" s="251">
        <v>2257.1999999999998</v>
      </c>
      <c r="N105" s="251"/>
      <c r="O105" s="176"/>
      <c r="P105" s="183"/>
      <c r="Q105" s="180"/>
    </row>
    <row r="106" spans="1:18" ht="13.5" thickBot="1" x14ac:dyDescent="0.25">
      <c r="C106" s="149">
        <f t="shared" ref="C106:O106" si="1">SUM(C84:C105)</f>
        <v>9815.4</v>
      </c>
      <c r="D106" s="150">
        <f t="shared" si="1"/>
        <v>19038</v>
      </c>
      <c r="E106" s="150">
        <f t="shared" si="1"/>
        <v>9558.9</v>
      </c>
      <c r="F106" s="150">
        <f t="shared" si="1"/>
        <v>18779.22</v>
      </c>
      <c r="G106" s="150">
        <f t="shared" si="1"/>
        <v>51435.09</v>
      </c>
      <c r="H106" s="344">
        <f t="shared" si="1"/>
        <v>11194.8</v>
      </c>
      <c r="I106" s="346">
        <f t="shared" si="1"/>
        <v>13338</v>
      </c>
      <c r="J106" s="346">
        <f t="shared" si="1"/>
        <v>570</v>
      </c>
      <c r="K106" s="346">
        <f t="shared" si="1"/>
        <v>684</v>
      </c>
      <c r="L106" s="150">
        <f t="shared" si="1"/>
        <v>6840</v>
      </c>
      <c r="M106" s="150">
        <f t="shared" si="1"/>
        <v>2257.1999999999998</v>
      </c>
      <c r="N106" s="150">
        <f t="shared" si="1"/>
        <v>1425</v>
      </c>
      <c r="O106" s="151">
        <f t="shared" si="1"/>
        <v>10969.079999999998</v>
      </c>
      <c r="P106" s="183"/>
      <c r="Q106" s="546">
        <f>SUM(C106:P106)</f>
        <v>155904.69</v>
      </c>
      <c r="R106" s="547"/>
    </row>
  </sheetData>
  <mergeCells count="65">
    <mergeCell ref="A104:B104"/>
    <mergeCell ref="H68:H69"/>
    <mergeCell ref="A68:A69"/>
    <mergeCell ref="A102:B102"/>
    <mergeCell ref="A66:A67"/>
    <mergeCell ref="H66:H67"/>
    <mergeCell ref="A101:B101"/>
    <mergeCell ref="A103:B103"/>
    <mergeCell ref="A92:B92"/>
    <mergeCell ref="A87:B87"/>
    <mergeCell ref="A88:B88"/>
    <mergeCell ref="A89:B89"/>
    <mergeCell ref="A90:B90"/>
    <mergeCell ref="A91:B91"/>
    <mergeCell ref="A71:A75"/>
    <mergeCell ref="H71:H75"/>
    <mergeCell ref="H78:I78"/>
    <mergeCell ref="Q106:R106"/>
    <mergeCell ref="A47:A50"/>
    <mergeCell ref="H47:H50"/>
    <mergeCell ref="A93:B93"/>
    <mergeCell ref="A95:B95"/>
    <mergeCell ref="A96:B96"/>
    <mergeCell ref="A97:B97"/>
    <mergeCell ref="A105:B105"/>
    <mergeCell ref="A98:B98"/>
    <mergeCell ref="A99:B99"/>
    <mergeCell ref="A100:B100"/>
    <mergeCell ref="A94:B94"/>
    <mergeCell ref="A83:B83"/>
    <mergeCell ref="A84:B84"/>
    <mergeCell ref="A85:B85"/>
    <mergeCell ref="A86:B86"/>
    <mergeCell ref="I4:K4"/>
    <mergeCell ref="H21:H23"/>
    <mergeCell ref="A76:B76"/>
    <mergeCell ref="H76:K77"/>
    <mergeCell ref="C77:D77"/>
    <mergeCell ref="E77:F77"/>
    <mergeCell ref="H26:H27"/>
    <mergeCell ref="A26:A27"/>
    <mergeCell ref="A24:A25"/>
    <mergeCell ref="H24:H25"/>
    <mergeCell ref="A33:A35"/>
    <mergeCell ref="H33:H35"/>
    <mergeCell ref="H36:H38"/>
    <mergeCell ref="A36:A38"/>
    <mergeCell ref="G2:G4"/>
    <mergeCell ref="C3:D3"/>
    <mergeCell ref="E3:F3"/>
    <mergeCell ref="A21:A23"/>
    <mergeCell ref="A5:A20"/>
    <mergeCell ref="H5:H20"/>
    <mergeCell ref="H62:H64"/>
    <mergeCell ref="A29:A32"/>
    <mergeCell ref="H29:H32"/>
    <mergeCell ref="A39:A46"/>
    <mergeCell ref="H39:H46"/>
    <mergeCell ref="A57:A61"/>
    <mergeCell ref="H57:H61"/>
    <mergeCell ref="A62:A64"/>
    <mergeCell ref="A51:A53"/>
    <mergeCell ref="H51:H53"/>
    <mergeCell ref="A54:A56"/>
    <mergeCell ref="H54:H56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zoomScaleNormal="100" workbookViewId="0">
      <pane ySplit="4" topLeftCell="A5" activePane="bottomLeft" state="frozenSplit"/>
      <selection pane="bottomLeft" activeCell="H32" sqref="H32:H37"/>
    </sheetView>
  </sheetViews>
  <sheetFormatPr defaultRowHeight="12.75" x14ac:dyDescent="0.2"/>
  <cols>
    <col min="1" max="1" width="2.42578125" style="353" customWidth="1"/>
    <col min="2" max="2" width="6.42578125" style="156" customWidth="1"/>
    <col min="3" max="4" width="10.7109375" style="1" customWidth="1"/>
    <col min="5" max="5" width="11.28515625" style="1" customWidth="1"/>
    <col min="6" max="6" width="10" style="1" customWidth="1"/>
    <col min="7" max="7" width="9.5703125" style="1" customWidth="1"/>
    <col min="8" max="8" width="11" customWidth="1"/>
    <col min="9" max="10" width="10.42578125" customWidth="1"/>
    <col min="11" max="11" width="10" customWidth="1"/>
    <col min="12" max="13" width="10.7109375" customWidth="1"/>
    <col min="14" max="14" width="10.7109375" style="180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9" ht="15" x14ac:dyDescent="0.25">
      <c r="A1" s="101" t="s">
        <v>685</v>
      </c>
      <c r="C1" s="3"/>
    </row>
    <row r="2" spans="1:19" ht="9.75" customHeight="1" thickBot="1" x14ac:dyDescent="0.25">
      <c r="A2" s="2"/>
      <c r="C2" s="276"/>
      <c r="D2" s="277"/>
      <c r="E2" s="277"/>
      <c r="F2" s="277"/>
      <c r="G2" s="575" t="s">
        <v>156</v>
      </c>
      <c r="H2" s="279"/>
    </row>
    <row r="3" spans="1:19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279"/>
    </row>
    <row r="4" spans="1:19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352" t="s">
        <v>0</v>
      </c>
      <c r="I4" s="560" t="s">
        <v>19</v>
      </c>
      <c r="J4" s="560"/>
      <c r="K4" s="560"/>
    </row>
    <row r="5" spans="1:19" x14ac:dyDescent="0.2">
      <c r="A5" s="593" t="s">
        <v>96</v>
      </c>
      <c r="B5" s="158" t="s">
        <v>686</v>
      </c>
      <c r="C5" s="245"/>
      <c r="D5" s="123"/>
      <c r="E5" s="311">
        <v>1915.2</v>
      </c>
      <c r="F5" s="193"/>
      <c r="G5" s="136"/>
      <c r="H5" s="584">
        <f>SUM(C5:G11)</f>
        <v>148678.79999999999</v>
      </c>
      <c r="I5" s="162" t="s">
        <v>675</v>
      </c>
      <c r="J5" s="73"/>
      <c r="K5" s="74"/>
      <c r="L5" s="179" t="s">
        <v>311</v>
      </c>
      <c r="N5" s="321">
        <v>41247</v>
      </c>
      <c r="O5" s="279"/>
      <c r="P5" s="279"/>
      <c r="Q5" s="279"/>
      <c r="R5" s="279"/>
    </row>
    <row r="6" spans="1:19" x14ac:dyDescent="0.2">
      <c r="A6" s="552"/>
      <c r="B6" s="158" t="s">
        <v>689</v>
      </c>
      <c r="C6" s="245"/>
      <c r="D6" s="123"/>
      <c r="E6" s="311">
        <v>5882.4</v>
      </c>
      <c r="F6" s="193"/>
      <c r="G6" s="136"/>
      <c r="H6" s="555"/>
      <c r="I6" s="162" t="s">
        <v>561</v>
      </c>
      <c r="J6" s="73"/>
      <c r="K6" s="74"/>
      <c r="L6" s="179" t="s">
        <v>257</v>
      </c>
      <c r="N6" s="321">
        <v>41220</v>
      </c>
      <c r="O6" s="357"/>
      <c r="P6" s="279"/>
      <c r="Q6" s="279"/>
      <c r="R6" s="279"/>
    </row>
    <row r="7" spans="1:19" x14ac:dyDescent="0.2">
      <c r="A7" s="552"/>
      <c r="B7" s="158" t="s">
        <v>690</v>
      </c>
      <c r="C7" s="245"/>
      <c r="D7" s="123"/>
      <c r="E7" s="311">
        <v>4104</v>
      </c>
      <c r="F7" s="193"/>
      <c r="G7" s="136"/>
      <c r="H7" s="555"/>
      <c r="I7" s="162" t="s">
        <v>559</v>
      </c>
      <c r="J7" s="73"/>
      <c r="K7" s="74"/>
      <c r="L7" s="179" t="s">
        <v>257</v>
      </c>
      <c r="N7" s="321">
        <v>41220</v>
      </c>
      <c r="O7" s="279"/>
      <c r="P7" s="279"/>
      <c r="Q7" s="279"/>
      <c r="R7" s="279"/>
    </row>
    <row r="8" spans="1:19" x14ac:dyDescent="0.2">
      <c r="A8" s="552"/>
      <c r="B8" s="158" t="s">
        <v>691</v>
      </c>
      <c r="C8" s="245"/>
      <c r="D8" s="123"/>
      <c r="E8" s="311">
        <v>28454.400000000001</v>
      </c>
      <c r="F8" s="193"/>
      <c r="G8" s="136"/>
      <c r="H8" s="555"/>
      <c r="I8" s="162" t="s">
        <v>695</v>
      </c>
      <c r="J8" s="73"/>
      <c r="K8" s="74"/>
      <c r="L8" s="179" t="s">
        <v>205</v>
      </c>
      <c r="N8" s="321">
        <v>41233</v>
      </c>
      <c r="O8" s="279"/>
      <c r="P8" s="279"/>
      <c r="Q8" s="279"/>
      <c r="R8" s="279"/>
    </row>
    <row r="9" spans="1:19" x14ac:dyDescent="0.2">
      <c r="A9" s="552"/>
      <c r="B9" s="158" t="s">
        <v>692</v>
      </c>
      <c r="C9" s="245"/>
      <c r="D9" s="123"/>
      <c r="E9" s="311">
        <v>4104</v>
      </c>
      <c r="F9" s="193"/>
      <c r="G9" s="136"/>
      <c r="H9" s="555"/>
      <c r="I9" s="162" t="s">
        <v>658</v>
      </c>
      <c r="J9" s="73"/>
      <c r="K9" s="74"/>
      <c r="L9" s="179" t="s">
        <v>311</v>
      </c>
      <c r="N9" s="321">
        <v>41220</v>
      </c>
      <c r="O9" s="279"/>
      <c r="P9" s="279"/>
      <c r="Q9" s="359"/>
      <c r="R9" s="279"/>
    </row>
    <row r="10" spans="1:19" x14ac:dyDescent="0.2">
      <c r="A10" s="552"/>
      <c r="B10" s="158" t="s">
        <v>693</v>
      </c>
      <c r="C10" s="245"/>
      <c r="D10" s="123"/>
      <c r="E10" s="311">
        <v>15823.2</v>
      </c>
      <c r="F10" s="193"/>
      <c r="G10" s="136"/>
      <c r="H10" s="555"/>
      <c r="I10" s="162" t="s">
        <v>706</v>
      </c>
      <c r="J10" s="73"/>
      <c r="K10" s="74"/>
      <c r="L10" s="179" t="s">
        <v>311</v>
      </c>
      <c r="N10" s="321">
        <v>41220</v>
      </c>
      <c r="O10" s="279"/>
      <c r="P10" s="279"/>
      <c r="Q10" s="279"/>
      <c r="R10" s="279"/>
    </row>
    <row r="11" spans="1:19" x14ac:dyDescent="0.2">
      <c r="A11" s="553"/>
      <c r="B11" s="158" t="s">
        <v>694</v>
      </c>
      <c r="C11" s="245"/>
      <c r="D11" s="123"/>
      <c r="E11" s="311">
        <v>88395.6</v>
      </c>
      <c r="F11" s="193"/>
      <c r="G11" s="136"/>
      <c r="H11" s="556"/>
      <c r="I11" s="162" t="s">
        <v>696</v>
      </c>
      <c r="J11" s="73"/>
      <c r="K11" s="74"/>
      <c r="L11" s="179" t="s">
        <v>257</v>
      </c>
      <c r="N11" s="321">
        <v>41237</v>
      </c>
      <c r="O11" s="279"/>
      <c r="P11" s="361">
        <f>E11+'OCTOBER ''12'!E9+'AUGUST ''12'!E38+E32</f>
        <v>126294.90000000002</v>
      </c>
      <c r="Q11" s="279"/>
      <c r="R11" s="279"/>
    </row>
    <row r="12" spans="1:19" x14ac:dyDescent="0.2">
      <c r="A12" s="551" t="s">
        <v>161</v>
      </c>
      <c r="B12" s="158" t="s">
        <v>697</v>
      </c>
      <c r="C12" s="245"/>
      <c r="D12" s="123">
        <v>5472</v>
      </c>
      <c r="E12" s="311"/>
      <c r="F12" s="193"/>
      <c r="G12" s="136"/>
      <c r="H12" s="554">
        <f>SUM(C12:G13)</f>
        <v>4377.6000000000004</v>
      </c>
      <c r="I12" s="162" t="s">
        <v>162</v>
      </c>
      <c r="J12" s="73"/>
      <c r="K12" s="74"/>
      <c r="L12" s="179" t="s">
        <v>410</v>
      </c>
      <c r="N12" s="314" t="s">
        <v>455</v>
      </c>
      <c r="O12" s="279"/>
      <c r="P12" s="279"/>
      <c r="Q12" s="279"/>
      <c r="R12" s="279"/>
    </row>
    <row r="13" spans="1:19" x14ac:dyDescent="0.2">
      <c r="A13" s="553"/>
      <c r="B13" s="158" t="s">
        <v>433</v>
      </c>
      <c r="C13" s="245"/>
      <c r="D13" s="123"/>
      <c r="E13" s="135">
        <v>-1094.4000000000001</v>
      </c>
      <c r="F13" s="193"/>
      <c r="G13" s="136"/>
      <c r="H13" s="556"/>
      <c r="I13" s="162" t="s">
        <v>438</v>
      </c>
      <c r="J13" s="73"/>
      <c r="K13" s="74"/>
      <c r="L13" s="179" t="s">
        <v>698</v>
      </c>
      <c r="N13" s="314" t="s">
        <v>455</v>
      </c>
      <c r="O13" s="343"/>
      <c r="P13" s="279"/>
      <c r="Q13" s="358"/>
      <c r="R13" s="279"/>
    </row>
    <row r="14" spans="1:19" x14ac:dyDescent="0.2">
      <c r="A14" s="552" t="s">
        <v>267</v>
      </c>
      <c r="B14" s="158" t="s">
        <v>703</v>
      </c>
      <c r="C14" s="245"/>
      <c r="D14" s="123"/>
      <c r="E14" s="311">
        <v>1596</v>
      </c>
      <c r="F14" s="193"/>
      <c r="G14" s="136"/>
      <c r="H14" s="555">
        <f>SUM(C14:G17)</f>
        <v>10492.56</v>
      </c>
      <c r="I14" s="162" t="s">
        <v>529</v>
      </c>
      <c r="J14" s="73"/>
      <c r="K14" s="74"/>
      <c r="L14" s="179" t="s">
        <v>257</v>
      </c>
      <c r="N14" s="321">
        <v>41204</v>
      </c>
      <c r="O14" s="279"/>
      <c r="P14" s="279"/>
      <c r="Q14" s="279"/>
      <c r="R14" s="279"/>
    </row>
    <row r="15" spans="1:19" x14ac:dyDescent="0.2">
      <c r="A15" s="552"/>
      <c r="B15" s="158" t="s">
        <v>702</v>
      </c>
      <c r="C15" s="245"/>
      <c r="D15" s="123"/>
      <c r="E15" s="311">
        <v>1459.2</v>
      </c>
      <c r="F15" s="193"/>
      <c r="G15" s="136"/>
      <c r="H15" s="555"/>
      <c r="I15" s="162" t="s">
        <v>480</v>
      </c>
      <c r="J15" s="73"/>
      <c r="K15" s="74"/>
      <c r="L15" s="179" t="s">
        <v>257</v>
      </c>
      <c r="N15" s="321">
        <v>41225</v>
      </c>
      <c r="O15" s="279"/>
      <c r="P15" s="361">
        <f>E15+'SEPTEMBER ''12'!E71+'SEPTEMBER ''12'!E41</f>
        <v>25900.800000000003</v>
      </c>
      <c r="Q15" s="279"/>
      <c r="R15" s="360"/>
      <c r="S15" s="179"/>
    </row>
    <row r="16" spans="1:19" x14ac:dyDescent="0.2">
      <c r="A16" s="552"/>
      <c r="B16" s="158" t="s">
        <v>704</v>
      </c>
      <c r="C16" s="245"/>
      <c r="D16" s="123"/>
      <c r="E16" s="311">
        <v>2238.96</v>
      </c>
      <c r="F16" s="193"/>
      <c r="G16" s="136"/>
      <c r="H16" s="555"/>
      <c r="I16" s="162" t="s">
        <v>699</v>
      </c>
      <c r="J16" s="73"/>
      <c r="K16" s="74"/>
      <c r="L16" s="179" t="s">
        <v>257</v>
      </c>
      <c r="N16" s="314">
        <v>41184</v>
      </c>
      <c r="O16" s="279"/>
      <c r="P16" s="279"/>
      <c r="Q16" s="279"/>
      <c r="R16" s="279"/>
    </row>
    <row r="17" spans="1:18" x14ac:dyDescent="0.2">
      <c r="A17" s="552"/>
      <c r="B17" s="158" t="s">
        <v>707</v>
      </c>
      <c r="C17" s="245"/>
      <c r="D17" s="123"/>
      <c r="E17" s="311">
        <v>5198.3999999999996</v>
      </c>
      <c r="F17" s="193"/>
      <c r="G17" s="136"/>
      <c r="H17" s="555"/>
      <c r="I17" s="162" t="s">
        <v>558</v>
      </c>
      <c r="J17" s="73"/>
      <c r="K17" s="74"/>
      <c r="L17" s="179" t="s">
        <v>311</v>
      </c>
      <c r="N17" s="314">
        <v>41220</v>
      </c>
      <c r="O17" s="279"/>
      <c r="P17" s="361">
        <f>E17+E10+E9+'SEPTEMBER ''12'!E36+'SEPTEMBER ''12'!E37</f>
        <v>29594.399999999998</v>
      </c>
      <c r="Q17" s="279"/>
      <c r="R17" s="279"/>
    </row>
    <row r="18" spans="1:18" x14ac:dyDescent="0.2">
      <c r="A18" s="237" t="s">
        <v>214</v>
      </c>
      <c r="B18" s="158" t="s">
        <v>705</v>
      </c>
      <c r="C18" s="245"/>
      <c r="D18" s="123">
        <v>3255.84</v>
      </c>
      <c r="E18" s="135"/>
      <c r="F18" s="193"/>
      <c r="G18" s="136"/>
      <c r="H18" s="238">
        <f>SUM(C18:G18)</f>
        <v>3255.84</v>
      </c>
      <c r="I18" s="162" t="s">
        <v>81</v>
      </c>
      <c r="J18" s="73"/>
      <c r="K18" s="74"/>
      <c r="L18" s="179" t="s">
        <v>410</v>
      </c>
      <c r="N18" s="314" t="s">
        <v>455</v>
      </c>
      <c r="O18" s="279"/>
      <c r="P18" s="279"/>
      <c r="Q18" s="279"/>
      <c r="R18" s="279"/>
    </row>
    <row r="19" spans="1:18" x14ac:dyDescent="0.2">
      <c r="A19" s="551" t="s">
        <v>92</v>
      </c>
      <c r="B19" s="158" t="s">
        <v>710</v>
      </c>
      <c r="C19" s="244">
        <v>12511.5</v>
      </c>
      <c r="D19" s="123"/>
      <c r="E19" s="303"/>
      <c r="F19" s="193"/>
      <c r="G19" s="136"/>
      <c r="H19" s="554">
        <f>SUM(C19:G20)</f>
        <v>15247.5</v>
      </c>
      <c r="I19" s="162" t="s">
        <v>712</v>
      </c>
      <c r="J19" s="73"/>
      <c r="K19" s="74"/>
      <c r="L19" s="179" t="s">
        <v>257</v>
      </c>
      <c r="N19" s="321">
        <v>41221</v>
      </c>
      <c r="O19" s="279"/>
      <c r="P19" s="279"/>
      <c r="Q19" s="279"/>
      <c r="R19" s="279"/>
    </row>
    <row r="20" spans="1:18" x14ac:dyDescent="0.2">
      <c r="A20" s="553"/>
      <c r="B20" s="158" t="s">
        <v>711</v>
      </c>
      <c r="C20" s="244">
        <v>2736</v>
      </c>
      <c r="D20" s="123"/>
      <c r="E20" s="135"/>
      <c r="F20" s="193"/>
      <c r="G20" s="136"/>
      <c r="H20" s="556"/>
      <c r="I20" s="162" t="s">
        <v>104</v>
      </c>
      <c r="J20" s="73"/>
      <c r="K20" s="74"/>
      <c r="L20" s="179" t="s">
        <v>257</v>
      </c>
      <c r="N20" s="321">
        <v>41225</v>
      </c>
      <c r="O20" s="279"/>
      <c r="P20" s="279"/>
      <c r="Q20" s="279"/>
      <c r="R20" s="279"/>
    </row>
    <row r="21" spans="1:18" x14ac:dyDescent="0.2">
      <c r="A21" s="551" t="s">
        <v>222</v>
      </c>
      <c r="B21" s="158" t="s">
        <v>713</v>
      </c>
      <c r="C21" s="245"/>
      <c r="D21" s="123">
        <v>570</v>
      </c>
      <c r="E21" s="135"/>
      <c r="F21" s="193"/>
      <c r="G21" s="136"/>
      <c r="H21" s="554">
        <f>SUM(C21:G22)</f>
        <v>1140</v>
      </c>
      <c r="I21" s="162" t="s">
        <v>85</v>
      </c>
      <c r="J21" s="73"/>
      <c r="K21" s="74"/>
      <c r="L21" s="179" t="s">
        <v>410</v>
      </c>
      <c r="N21" s="314" t="s">
        <v>455</v>
      </c>
      <c r="O21" s="279"/>
      <c r="P21" s="279"/>
      <c r="Q21" s="279"/>
      <c r="R21" s="279"/>
    </row>
    <row r="22" spans="1:18" x14ac:dyDescent="0.2">
      <c r="A22" s="553"/>
      <c r="B22" s="158" t="s">
        <v>714</v>
      </c>
      <c r="C22" s="245"/>
      <c r="D22" s="123">
        <v>570</v>
      </c>
      <c r="E22" s="135"/>
      <c r="F22" s="193"/>
      <c r="G22" s="136"/>
      <c r="H22" s="556"/>
      <c r="I22" s="162" t="s">
        <v>85</v>
      </c>
      <c r="J22" s="73"/>
      <c r="K22" s="74"/>
      <c r="L22" s="179" t="s">
        <v>410</v>
      </c>
      <c r="N22" s="314" t="s">
        <v>455</v>
      </c>
      <c r="O22" s="279"/>
      <c r="P22" s="279"/>
      <c r="Q22" s="279"/>
      <c r="R22" s="279"/>
    </row>
    <row r="23" spans="1:18" x14ac:dyDescent="0.2">
      <c r="A23" s="552" t="s">
        <v>225</v>
      </c>
      <c r="B23" s="158" t="s">
        <v>717</v>
      </c>
      <c r="C23" s="245"/>
      <c r="D23" s="123">
        <v>438.9</v>
      </c>
      <c r="E23" s="135"/>
      <c r="F23" s="193"/>
      <c r="G23" s="136"/>
      <c r="H23" s="555">
        <f>SUM(C23:G24)</f>
        <v>2661.9</v>
      </c>
      <c r="I23" s="162" t="s">
        <v>88</v>
      </c>
      <c r="J23" s="73"/>
      <c r="K23" s="74"/>
      <c r="L23" s="179" t="s">
        <v>410</v>
      </c>
      <c r="N23" s="314" t="s">
        <v>455</v>
      </c>
      <c r="O23" s="279"/>
      <c r="P23" s="279"/>
      <c r="Q23" s="279"/>
      <c r="R23" s="279"/>
    </row>
    <row r="24" spans="1:18" x14ac:dyDescent="0.2">
      <c r="A24" s="553"/>
      <c r="B24" s="158" t="s">
        <v>719</v>
      </c>
      <c r="C24" s="245"/>
      <c r="D24" s="123"/>
      <c r="E24" s="311">
        <v>2223</v>
      </c>
      <c r="F24" s="193"/>
      <c r="G24" s="136"/>
      <c r="H24" s="556"/>
      <c r="I24" s="162" t="s">
        <v>718</v>
      </c>
      <c r="J24" s="73"/>
      <c r="K24" s="74"/>
      <c r="L24" s="179" t="s">
        <v>257</v>
      </c>
      <c r="N24" s="321">
        <v>41291</v>
      </c>
      <c r="O24" s="279"/>
      <c r="P24" s="358" t="s">
        <v>720</v>
      </c>
      <c r="Q24" s="279"/>
      <c r="R24" s="279"/>
    </row>
    <row r="25" spans="1:18" x14ac:dyDescent="0.2">
      <c r="A25" s="154" t="s">
        <v>90</v>
      </c>
      <c r="B25" s="158" t="s">
        <v>721</v>
      </c>
      <c r="C25" s="244">
        <v>2131.8000000000002</v>
      </c>
      <c r="D25" s="123"/>
      <c r="E25" s="135"/>
      <c r="F25" s="193"/>
      <c r="G25" s="136"/>
      <c r="H25" s="375">
        <f>SUM(C25:G25)</f>
        <v>2131.8000000000002</v>
      </c>
      <c r="I25" s="162" t="s">
        <v>256</v>
      </c>
      <c r="J25" s="73"/>
      <c r="K25" s="74"/>
      <c r="L25" s="179" t="s">
        <v>257</v>
      </c>
      <c r="N25" s="321">
        <v>41225</v>
      </c>
      <c r="O25" s="279"/>
      <c r="P25" s="279"/>
      <c r="Q25" s="279"/>
      <c r="R25" s="279"/>
    </row>
    <row r="26" spans="1:18" x14ac:dyDescent="0.2">
      <c r="A26" s="551" t="s">
        <v>91</v>
      </c>
      <c r="B26" s="158" t="s">
        <v>722</v>
      </c>
      <c r="C26" s="368" t="s">
        <v>455</v>
      </c>
      <c r="D26" s="123"/>
      <c r="E26" s="135"/>
      <c r="F26" s="193"/>
      <c r="G26" s="136"/>
      <c r="H26" s="554">
        <f>SUM(C26:G27)</f>
        <v>5130</v>
      </c>
      <c r="I26" s="162" t="s">
        <v>723</v>
      </c>
      <c r="J26" s="73"/>
      <c r="K26" s="74"/>
      <c r="L26" s="179" t="s">
        <v>766</v>
      </c>
      <c r="N26" s="314" t="s">
        <v>455</v>
      </c>
      <c r="O26" s="279"/>
      <c r="P26" s="279"/>
      <c r="Q26" s="279"/>
      <c r="R26" s="279"/>
    </row>
    <row r="27" spans="1:18" x14ac:dyDescent="0.2">
      <c r="A27" s="553"/>
      <c r="B27" s="158" t="s">
        <v>724</v>
      </c>
      <c r="C27" s="245"/>
      <c r="D27" s="123">
        <v>5130</v>
      </c>
      <c r="E27" s="135"/>
      <c r="F27" s="193"/>
      <c r="G27" s="136"/>
      <c r="H27" s="556"/>
      <c r="I27" s="162" t="s">
        <v>215</v>
      </c>
      <c r="J27" s="73"/>
      <c r="K27" s="74"/>
      <c r="L27" s="179" t="s">
        <v>410</v>
      </c>
      <c r="N27" s="314" t="s">
        <v>455</v>
      </c>
      <c r="O27" s="279"/>
      <c r="P27" s="279"/>
      <c r="Q27" s="279"/>
      <c r="R27" s="279"/>
    </row>
    <row r="28" spans="1:18" x14ac:dyDescent="0.2">
      <c r="A28" s="551" t="s">
        <v>233</v>
      </c>
      <c r="B28" s="158" t="s">
        <v>725</v>
      </c>
      <c r="C28" s="245"/>
      <c r="D28" s="123"/>
      <c r="E28" s="311">
        <v>7524</v>
      </c>
      <c r="F28" s="193"/>
      <c r="G28" s="136"/>
      <c r="H28" s="554">
        <f>SUM(C28:G29)</f>
        <v>17590.2</v>
      </c>
      <c r="I28" s="162" t="s">
        <v>726</v>
      </c>
      <c r="J28" s="73"/>
      <c r="K28" s="74"/>
      <c r="L28" s="179" t="s">
        <v>257</v>
      </c>
      <c r="N28" s="321">
        <v>41242</v>
      </c>
      <c r="O28" s="279"/>
      <c r="P28" s="279"/>
      <c r="Q28" s="279"/>
      <c r="R28" s="279"/>
    </row>
    <row r="29" spans="1:18" x14ac:dyDescent="0.2">
      <c r="A29" s="553"/>
      <c r="B29" s="158" t="s">
        <v>727</v>
      </c>
      <c r="C29" s="244">
        <v>10066.200000000001</v>
      </c>
      <c r="D29" s="123"/>
      <c r="E29" s="135"/>
      <c r="F29" s="193"/>
      <c r="G29" s="136"/>
      <c r="H29" s="556"/>
      <c r="I29" s="162" t="s">
        <v>728</v>
      </c>
      <c r="J29" s="73"/>
      <c r="K29" s="74"/>
      <c r="L29" s="179" t="s">
        <v>205</v>
      </c>
      <c r="N29" s="314">
        <v>41229</v>
      </c>
      <c r="O29" s="279"/>
      <c r="P29" s="279"/>
      <c r="Q29" s="279"/>
      <c r="R29" s="279"/>
    </row>
    <row r="30" spans="1:18" x14ac:dyDescent="0.2">
      <c r="A30" s="551" t="s">
        <v>175</v>
      </c>
      <c r="B30" s="158" t="s">
        <v>730</v>
      </c>
      <c r="C30" s="245"/>
      <c r="D30" s="123"/>
      <c r="E30" s="311">
        <v>5517.6</v>
      </c>
      <c r="F30" s="193"/>
      <c r="G30" s="136"/>
      <c r="H30" s="554">
        <f>SUM(C30:G31)</f>
        <v>28796.400000000001</v>
      </c>
      <c r="I30" s="162" t="s">
        <v>729</v>
      </c>
      <c r="J30" s="73"/>
      <c r="K30" s="74"/>
      <c r="L30" s="179" t="s">
        <v>311</v>
      </c>
      <c r="N30" s="314">
        <v>41232</v>
      </c>
      <c r="O30" s="279"/>
      <c r="P30" s="279"/>
      <c r="Q30" s="279"/>
      <c r="R30" s="279"/>
    </row>
    <row r="31" spans="1:18" x14ac:dyDescent="0.2">
      <c r="A31" s="553"/>
      <c r="B31" s="158" t="s">
        <v>731</v>
      </c>
      <c r="C31" s="245"/>
      <c r="D31" s="123">
        <v>23278.799999999999</v>
      </c>
      <c r="E31" s="135"/>
      <c r="F31" s="193"/>
      <c r="G31" s="136"/>
      <c r="H31" s="556"/>
      <c r="I31" s="162" t="s">
        <v>162</v>
      </c>
      <c r="J31" s="73"/>
      <c r="K31" s="74"/>
      <c r="L31" s="179" t="s">
        <v>410</v>
      </c>
      <c r="N31" s="314" t="s">
        <v>455</v>
      </c>
      <c r="O31" s="279"/>
      <c r="P31" s="279"/>
      <c r="Q31" s="279"/>
      <c r="R31" s="279"/>
    </row>
    <row r="32" spans="1:18" x14ac:dyDescent="0.2">
      <c r="A32" s="551" t="s">
        <v>123</v>
      </c>
      <c r="B32" s="158" t="s">
        <v>694</v>
      </c>
      <c r="C32" s="245"/>
      <c r="D32" s="123"/>
      <c r="E32" s="135">
        <v>-18183</v>
      </c>
      <c r="F32" s="193"/>
      <c r="G32" s="136"/>
      <c r="H32" s="554">
        <f>SUM(C32:G37)</f>
        <v>28545.599999999999</v>
      </c>
      <c r="I32" s="162" t="s">
        <v>696</v>
      </c>
      <c r="J32" s="73"/>
      <c r="K32" s="74"/>
      <c r="L32" s="179" t="s">
        <v>734</v>
      </c>
      <c r="N32" s="314" t="s">
        <v>455</v>
      </c>
      <c r="O32" s="279"/>
      <c r="P32" s="279"/>
      <c r="Q32" s="279"/>
      <c r="R32" s="279"/>
    </row>
    <row r="33" spans="1:18" x14ac:dyDescent="0.2">
      <c r="A33" s="552"/>
      <c r="B33" s="158" t="s">
        <v>735</v>
      </c>
      <c r="C33" s="245"/>
      <c r="D33" s="123">
        <v>5335.2</v>
      </c>
      <c r="E33" s="135"/>
      <c r="F33" s="193"/>
      <c r="G33" s="136"/>
      <c r="H33" s="555"/>
      <c r="I33" s="162" t="s">
        <v>85</v>
      </c>
      <c r="J33" s="73"/>
      <c r="K33" s="74"/>
      <c r="L33" s="179" t="s">
        <v>410</v>
      </c>
      <c r="N33" s="314" t="s">
        <v>455</v>
      </c>
      <c r="O33" s="279"/>
      <c r="P33" s="279"/>
      <c r="Q33" s="279"/>
      <c r="R33" s="279"/>
    </row>
    <row r="34" spans="1:18" x14ac:dyDescent="0.2">
      <c r="A34" s="552"/>
      <c r="B34" s="158" t="s">
        <v>736</v>
      </c>
      <c r="C34" s="245"/>
      <c r="D34" s="123">
        <v>342</v>
      </c>
      <c r="E34" s="135"/>
      <c r="F34" s="193"/>
      <c r="G34" s="136"/>
      <c r="H34" s="555"/>
      <c r="I34" s="162" t="s">
        <v>215</v>
      </c>
      <c r="J34" s="73"/>
      <c r="K34" s="74"/>
      <c r="L34" s="179" t="s">
        <v>410</v>
      </c>
      <c r="N34" s="314" t="s">
        <v>455</v>
      </c>
      <c r="O34" s="279"/>
      <c r="P34" s="279"/>
      <c r="Q34" s="279"/>
      <c r="R34" s="279"/>
    </row>
    <row r="35" spans="1:18" x14ac:dyDescent="0.2">
      <c r="A35" s="552"/>
      <c r="B35" s="158" t="s">
        <v>737</v>
      </c>
      <c r="C35" s="245"/>
      <c r="D35" s="123">
        <v>11115</v>
      </c>
      <c r="E35" s="135"/>
      <c r="F35" s="193"/>
      <c r="G35" s="136"/>
      <c r="H35" s="555"/>
      <c r="I35" s="162" t="s">
        <v>124</v>
      </c>
      <c r="J35" s="73"/>
      <c r="K35" s="74"/>
      <c r="L35" s="179" t="s">
        <v>410</v>
      </c>
      <c r="N35" s="314" t="s">
        <v>455</v>
      </c>
      <c r="O35" s="279"/>
      <c r="P35" s="279"/>
      <c r="Q35" s="279"/>
      <c r="R35" s="279"/>
    </row>
    <row r="36" spans="1:18" x14ac:dyDescent="0.2">
      <c r="A36" s="552"/>
      <c r="B36" s="158" t="s">
        <v>738</v>
      </c>
      <c r="C36" s="122"/>
      <c r="D36" s="123">
        <v>8276.4</v>
      </c>
      <c r="E36" s="303"/>
      <c r="F36" s="193"/>
      <c r="G36" s="136"/>
      <c r="H36" s="555"/>
      <c r="I36" s="162" t="s">
        <v>88</v>
      </c>
      <c r="J36" s="73"/>
      <c r="K36" s="74"/>
      <c r="L36" s="179" t="s">
        <v>410</v>
      </c>
      <c r="N36" s="314" t="s">
        <v>455</v>
      </c>
    </row>
    <row r="37" spans="1:18" x14ac:dyDescent="0.2">
      <c r="A37" s="553"/>
      <c r="B37" s="158" t="s">
        <v>739</v>
      </c>
      <c r="C37" s="244">
        <v>21660</v>
      </c>
      <c r="D37" s="123"/>
      <c r="E37" s="303"/>
      <c r="F37" s="193"/>
      <c r="G37" s="136"/>
      <c r="H37" s="556"/>
      <c r="I37" s="162" t="s">
        <v>712</v>
      </c>
      <c r="J37" s="73"/>
      <c r="K37" s="74"/>
      <c r="L37" s="179" t="s">
        <v>205</v>
      </c>
      <c r="N37" s="321">
        <v>41233</v>
      </c>
    </row>
    <row r="38" spans="1:18" x14ac:dyDescent="0.2">
      <c r="A38" s="551" t="s">
        <v>242</v>
      </c>
      <c r="B38" s="158" t="s">
        <v>740</v>
      </c>
      <c r="C38" s="122"/>
      <c r="D38" s="123">
        <v>1539</v>
      </c>
      <c r="E38" s="303"/>
      <c r="F38" s="193"/>
      <c r="G38" s="136"/>
      <c r="H38" s="554">
        <f>SUM(C38:G43)</f>
        <v>40515.599999999999</v>
      </c>
      <c r="I38" s="162" t="s">
        <v>88</v>
      </c>
      <c r="J38" s="73"/>
      <c r="K38" s="74"/>
      <c r="L38" s="179" t="s">
        <v>410</v>
      </c>
      <c r="N38" s="314" t="s">
        <v>455</v>
      </c>
    </row>
    <row r="39" spans="1:18" x14ac:dyDescent="0.2">
      <c r="A39" s="552"/>
      <c r="B39" s="158" t="s">
        <v>741</v>
      </c>
      <c r="C39" s="122"/>
      <c r="D39" s="123">
        <v>14022</v>
      </c>
      <c r="E39" s="303"/>
      <c r="F39" s="193"/>
      <c r="G39" s="136"/>
      <c r="H39" s="555"/>
      <c r="I39" s="162" t="s">
        <v>136</v>
      </c>
      <c r="J39" s="73"/>
      <c r="K39" s="74"/>
      <c r="L39" s="179" t="s">
        <v>410</v>
      </c>
      <c r="N39" s="314" t="s">
        <v>455</v>
      </c>
    </row>
    <row r="40" spans="1:18" x14ac:dyDescent="0.2">
      <c r="A40" s="552"/>
      <c r="B40" s="158" t="s">
        <v>742</v>
      </c>
      <c r="C40" s="122"/>
      <c r="D40" s="123">
        <v>4446</v>
      </c>
      <c r="E40" s="303"/>
      <c r="F40" s="193"/>
      <c r="G40" s="136"/>
      <c r="H40" s="555"/>
      <c r="I40" s="162" t="s">
        <v>136</v>
      </c>
      <c r="J40" s="73"/>
      <c r="K40" s="74"/>
      <c r="L40" s="179" t="s">
        <v>410</v>
      </c>
      <c r="N40" s="314" t="s">
        <v>455</v>
      </c>
    </row>
    <row r="41" spans="1:18" x14ac:dyDescent="0.2">
      <c r="A41" s="552"/>
      <c r="B41" s="158" t="s">
        <v>743</v>
      </c>
      <c r="C41" s="122"/>
      <c r="D41" s="123">
        <v>142.5</v>
      </c>
      <c r="E41" s="303"/>
      <c r="F41" s="193"/>
      <c r="G41" s="136"/>
      <c r="H41" s="555"/>
      <c r="I41" s="162" t="s">
        <v>215</v>
      </c>
      <c r="J41" s="73"/>
      <c r="K41" s="74"/>
      <c r="L41" s="179" t="s">
        <v>410</v>
      </c>
      <c r="N41" s="314" t="s">
        <v>455</v>
      </c>
    </row>
    <row r="42" spans="1:18" x14ac:dyDescent="0.2">
      <c r="A42" s="552"/>
      <c r="B42" s="158" t="s">
        <v>744</v>
      </c>
      <c r="C42" s="122"/>
      <c r="D42" s="123"/>
      <c r="E42" s="311">
        <v>758.1</v>
      </c>
      <c r="F42" s="193"/>
      <c r="G42" s="136"/>
      <c r="H42" s="555"/>
      <c r="I42" s="162" t="s">
        <v>745</v>
      </c>
      <c r="J42" s="73"/>
      <c r="K42" s="74"/>
      <c r="L42" s="179" t="s">
        <v>257</v>
      </c>
      <c r="N42" s="321">
        <v>41241</v>
      </c>
    </row>
    <row r="43" spans="1:18" x14ac:dyDescent="0.2">
      <c r="A43" s="553"/>
      <c r="B43" s="158" t="s">
        <v>746</v>
      </c>
      <c r="C43" s="244">
        <v>19608</v>
      </c>
      <c r="D43" s="123"/>
      <c r="E43" s="303"/>
      <c r="F43" s="193"/>
      <c r="G43" s="136"/>
      <c r="H43" s="556"/>
      <c r="I43" s="162" t="s">
        <v>747</v>
      </c>
      <c r="J43" s="73"/>
      <c r="K43" s="74"/>
      <c r="L43" s="179" t="s">
        <v>257</v>
      </c>
      <c r="N43" s="321">
        <v>41235</v>
      </c>
    </row>
    <row r="44" spans="1:18" x14ac:dyDescent="0.2">
      <c r="A44" s="552" t="s">
        <v>288</v>
      </c>
      <c r="B44" s="158" t="s">
        <v>751</v>
      </c>
      <c r="C44" s="122"/>
      <c r="D44" s="123"/>
      <c r="E44" s="311">
        <v>1915.2</v>
      </c>
      <c r="F44" s="193"/>
      <c r="G44" s="136"/>
      <c r="H44" s="555">
        <f>SUM(C44:G46)</f>
        <v>3283.2</v>
      </c>
      <c r="I44" s="162" t="s">
        <v>754</v>
      </c>
      <c r="J44" s="73"/>
      <c r="K44" s="74"/>
      <c r="L44" s="179" t="s">
        <v>311</v>
      </c>
      <c r="N44" s="314">
        <v>41239</v>
      </c>
    </row>
    <row r="45" spans="1:18" x14ac:dyDescent="0.2">
      <c r="A45" s="552"/>
      <c r="B45" s="158" t="s">
        <v>752</v>
      </c>
      <c r="C45" s="122"/>
      <c r="D45" s="123"/>
      <c r="E45" s="311">
        <v>684</v>
      </c>
      <c r="F45" s="193"/>
      <c r="G45" s="136"/>
      <c r="H45" s="555"/>
      <c r="I45" s="162" t="s">
        <v>755</v>
      </c>
      <c r="J45" s="73"/>
      <c r="K45" s="74"/>
      <c r="L45" s="179" t="s">
        <v>257</v>
      </c>
      <c r="N45" s="321">
        <v>41243</v>
      </c>
    </row>
    <row r="46" spans="1:18" x14ac:dyDescent="0.2">
      <c r="A46" s="553"/>
      <c r="B46" s="158" t="s">
        <v>753</v>
      </c>
      <c r="C46" s="122"/>
      <c r="D46" s="123"/>
      <c r="E46" s="311">
        <v>684</v>
      </c>
      <c r="F46" s="193"/>
      <c r="G46" s="136"/>
      <c r="H46" s="556"/>
      <c r="I46" s="162" t="s">
        <v>279</v>
      </c>
      <c r="J46" s="73"/>
      <c r="K46" s="74"/>
      <c r="L46" s="179" t="s">
        <v>311</v>
      </c>
      <c r="N46" s="314">
        <v>41239</v>
      </c>
      <c r="P46" s="312">
        <f>E46+E44</f>
        <v>2599.1999999999998</v>
      </c>
    </row>
    <row r="47" spans="1:18" x14ac:dyDescent="0.2">
      <c r="A47" s="364" t="s">
        <v>249</v>
      </c>
      <c r="B47" s="158" t="s">
        <v>749</v>
      </c>
      <c r="C47" s="244">
        <v>3197.7</v>
      </c>
      <c r="D47" s="123"/>
      <c r="E47" s="303"/>
      <c r="F47" s="193"/>
      <c r="G47" s="136"/>
      <c r="H47" s="375">
        <f>SUM(C47:G47)</f>
        <v>3197.7</v>
      </c>
      <c r="I47" s="162" t="s">
        <v>750</v>
      </c>
      <c r="J47" s="73"/>
      <c r="K47" s="74"/>
      <c r="L47" s="179" t="s">
        <v>205</v>
      </c>
      <c r="N47" s="321">
        <v>41236</v>
      </c>
    </row>
    <row r="48" spans="1:18" x14ac:dyDescent="0.2">
      <c r="A48" s="551" t="s">
        <v>132</v>
      </c>
      <c r="B48" s="158" t="s">
        <v>756</v>
      </c>
      <c r="C48" s="122"/>
      <c r="D48" s="123">
        <v>2713.2</v>
      </c>
      <c r="E48" s="303"/>
      <c r="F48" s="193"/>
      <c r="G48" s="136"/>
      <c r="H48" s="554">
        <f>SUM(C48:G49)</f>
        <v>10567.8</v>
      </c>
      <c r="I48" s="162" t="s">
        <v>87</v>
      </c>
      <c r="J48" s="73"/>
      <c r="K48" s="74"/>
      <c r="L48" s="179" t="s">
        <v>410</v>
      </c>
      <c r="N48" s="314" t="s">
        <v>455</v>
      </c>
    </row>
    <row r="49" spans="1:17" ht="13.5" thickBot="1" x14ac:dyDescent="0.25">
      <c r="A49" s="553"/>
      <c r="B49" s="158" t="s">
        <v>757</v>
      </c>
      <c r="C49" s="122"/>
      <c r="D49" s="123">
        <v>7854.6</v>
      </c>
      <c r="E49" s="303"/>
      <c r="F49" s="193"/>
      <c r="G49" s="136"/>
      <c r="H49" s="556"/>
      <c r="I49" s="162" t="s">
        <v>85</v>
      </c>
      <c r="J49" s="73"/>
      <c r="K49" s="74"/>
      <c r="L49" s="179" t="s">
        <v>410</v>
      </c>
      <c r="N49" s="314" t="s">
        <v>455</v>
      </c>
      <c r="Q49" s="359"/>
    </row>
    <row r="50" spans="1:17" s="13" customFormat="1" ht="14.25" thickTop="1" thickBot="1" x14ac:dyDescent="0.25">
      <c r="A50" s="562"/>
      <c r="B50" s="562"/>
      <c r="C50" s="118">
        <f t="shared" ref="C50:H50" si="0">SUM(C5:C49)</f>
        <v>71911.199999999997</v>
      </c>
      <c r="D50" s="119">
        <f t="shared" si="0"/>
        <v>94501.440000000002</v>
      </c>
      <c r="E50" s="304">
        <f t="shared" si="0"/>
        <v>159199.86000000002</v>
      </c>
      <c r="F50" s="194">
        <f t="shared" si="0"/>
        <v>0</v>
      </c>
      <c r="G50" s="130">
        <f t="shared" si="0"/>
        <v>0</v>
      </c>
      <c r="H50" s="585">
        <f t="shared" si="0"/>
        <v>325612.49999999994</v>
      </c>
      <c r="I50" s="585"/>
      <c r="J50" s="585"/>
      <c r="K50" s="585"/>
      <c r="L50" s="133">
        <f>SUM(C50:G50)</f>
        <v>325612.5</v>
      </c>
      <c r="M50" s="133"/>
      <c r="N50" s="181"/>
      <c r="Q50" s="491"/>
    </row>
    <row r="51" spans="1:17" s="13" customFormat="1" ht="15" customHeight="1" x14ac:dyDescent="0.2">
      <c r="A51" s="100"/>
      <c r="B51" s="159"/>
      <c r="C51" s="567">
        <f>SUM(C50:D50)</f>
        <v>166412.64000000001</v>
      </c>
      <c r="D51" s="568"/>
      <c r="E51" s="565">
        <f>SUM(E50:F50)</f>
        <v>159199.86000000002</v>
      </c>
      <c r="F51" s="566"/>
      <c r="G51" s="132">
        <f>SUM(G50)</f>
        <v>0</v>
      </c>
      <c r="H51" s="586"/>
      <c r="I51" s="586"/>
      <c r="J51" s="586"/>
      <c r="K51" s="586"/>
      <c r="L51" s="133">
        <f>SUM(C51:G51)</f>
        <v>325612.5</v>
      </c>
      <c r="M51" s="133"/>
      <c r="N51" s="181"/>
      <c r="Q51" s="492"/>
    </row>
    <row r="52" spans="1:17" s="13" customFormat="1" x14ac:dyDescent="0.2">
      <c r="A52" s="100"/>
      <c r="B52" s="159"/>
      <c r="C52" s="9"/>
      <c r="D52" s="9"/>
      <c r="E52" s="9"/>
      <c r="F52" s="9"/>
      <c r="G52" s="9"/>
      <c r="H52" s="14"/>
      <c r="L52" s="8"/>
      <c r="M52" s="8"/>
      <c r="N52" s="181"/>
      <c r="Q52" s="493"/>
    </row>
    <row r="53" spans="1:17" x14ac:dyDescent="0.2">
      <c r="I53" s="327"/>
    </row>
    <row r="54" spans="1:17" ht="15" x14ac:dyDescent="0.2">
      <c r="A54" s="127" t="s">
        <v>17</v>
      </c>
    </row>
    <row r="55" spans="1:17" s="180" customFormat="1" ht="7.5" customHeight="1" x14ac:dyDescent="0.2">
      <c r="A55" s="4"/>
      <c r="B55" s="156"/>
      <c r="C55" s="1"/>
      <c r="D55" s="1"/>
      <c r="E55" s="1"/>
      <c r="F55" s="1"/>
      <c r="G55" s="1"/>
      <c r="H55"/>
      <c r="I55"/>
      <c r="J55"/>
      <c r="K55"/>
      <c r="L55"/>
      <c r="M55"/>
      <c r="O55"/>
    </row>
    <row r="56" spans="1:17" s="180" customFormat="1" ht="17.25" customHeight="1" thickBot="1" x14ac:dyDescent="0.25">
      <c r="A56" s="297"/>
      <c r="B56" s="298" t="s">
        <v>98</v>
      </c>
      <c r="C56" s="254"/>
      <c r="D56" s="1"/>
      <c r="E56" s="1"/>
      <c r="F56" s="1"/>
      <c r="G56" s="1"/>
      <c r="H56"/>
      <c r="I56"/>
      <c r="J56"/>
      <c r="K56"/>
      <c r="L56"/>
      <c r="M56"/>
      <c r="O56"/>
    </row>
    <row r="57" spans="1:17" s="180" customFormat="1" ht="13.5" thickBot="1" x14ac:dyDescent="0.25">
      <c r="A57" s="589"/>
      <c r="B57" s="590"/>
      <c r="C57" s="224" t="s">
        <v>137</v>
      </c>
      <c r="D57" s="262" t="s">
        <v>48</v>
      </c>
      <c r="E57" s="247" t="s">
        <v>44</v>
      </c>
      <c r="F57" s="92" t="s">
        <v>74</v>
      </c>
      <c r="G57" s="92" t="s">
        <v>42</v>
      </c>
      <c r="H57" s="92" t="s">
        <v>10</v>
      </c>
      <c r="I57" s="92" t="s">
        <v>14</v>
      </c>
      <c r="J57" s="92" t="s">
        <v>12</v>
      </c>
      <c r="K57" s="175" t="s">
        <v>61</v>
      </c>
      <c r="L57" s="182"/>
      <c r="N57"/>
    </row>
    <row r="58" spans="1:17" s="180" customFormat="1" x14ac:dyDescent="0.2">
      <c r="A58" s="563" t="s">
        <v>697</v>
      </c>
      <c r="B58" s="564"/>
      <c r="C58" s="138"/>
      <c r="D58" s="261"/>
      <c r="E58" s="334"/>
      <c r="F58" s="199">
        <v>5472</v>
      </c>
      <c r="G58" s="199"/>
      <c r="H58" s="199"/>
      <c r="I58" s="199"/>
      <c r="J58" s="199"/>
      <c r="K58" s="200"/>
      <c r="L58" s="183"/>
      <c r="N58"/>
    </row>
    <row r="59" spans="1:17" s="180" customFormat="1" x14ac:dyDescent="0.2">
      <c r="A59" s="557" t="s">
        <v>705</v>
      </c>
      <c r="B59" s="559"/>
      <c r="C59" s="142"/>
      <c r="D59" s="148"/>
      <c r="E59" s="335">
        <v>3255.84</v>
      </c>
      <c r="F59" s="193"/>
      <c r="G59" s="193"/>
      <c r="H59" s="193"/>
      <c r="I59" s="193"/>
      <c r="J59" s="193"/>
      <c r="K59" s="123"/>
      <c r="L59" s="183"/>
      <c r="N59"/>
    </row>
    <row r="60" spans="1:17" s="180" customFormat="1" x14ac:dyDescent="0.2">
      <c r="A60" s="557" t="s">
        <v>713</v>
      </c>
      <c r="B60" s="559"/>
      <c r="C60" s="142"/>
      <c r="D60" s="148"/>
      <c r="E60" s="335"/>
      <c r="F60" s="193"/>
      <c r="G60" s="193"/>
      <c r="H60" s="193"/>
      <c r="I60" s="193"/>
      <c r="J60" s="193"/>
      <c r="K60" s="123">
        <v>570</v>
      </c>
      <c r="L60" s="183"/>
      <c r="N60"/>
    </row>
    <row r="61" spans="1:17" s="180" customFormat="1" x14ac:dyDescent="0.2">
      <c r="A61" s="557" t="s">
        <v>714</v>
      </c>
      <c r="B61" s="559"/>
      <c r="C61" s="142"/>
      <c r="D61" s="148"/>
      <c r="E61" s="335"/>
      <c r="F61" s="193"/>
      <c r="G61" s="193"/>
      <c r="H61" s="193"/>
      <c r="I61" s="193"/>
      <c r="J61" s="193"/>
      <c r="K61" s="123">
        <v>570</v>
      </c>
      <c r="L61" s="183"/>
      <c r="N61"/>
    </row>
    <row r="62" spans="1:17" x14ac:dyDescent="0.2">
      <c r="A62" s="557" t="s">
        <v>717</v>
      </c>
      <c r="B62" s="559"/>
      <c r="C62" s="265"/>
      <c r="D62" s="266"/>
      <c r="E62" s="335"/>
      <c r="F62" s="250"/>
      <c r="G62" s="250"/>
      <c r="H62" s="250">
        <v>438.9</v>
      </c>
      <c r="I62" s="250"/>
      <c r="J62" s="250"/>
      <c r="K62" s="145"/>
      <c r="L62" s="183"/>
      <c r="M62" s="180"/>
      <c r="N62"/>
    </row>
    <row r="63" spans="1:17" x14ac:dyDescent="0.2">
      <c r="A63" s="557" t="s">
        <v>724</v>
      </c>
      <c r="B63" s="559"/>
      <c r="C63" s="265"/>
      <c r="D63" s="266"/>
      <c r="E63" s="335"/>
      <c r="F63" s="269"/>
      <c r="G63" s="269"/>
      <c r="H63" s="269"/>
      <c r="I63" s="269"/>
      <c r="J63" s="269">
        <v>5130</v>
      </c>
      <c r="K63" s="351"/>
      <c r="L63" s="183"/>
      <c r="M63" s="180"/>
      <c r="N63"/>
    </row>
    <row r="64" spans="1:17" x14ac:dyDescent="0.2">
      <c r="A64" s="557" t="s">
        <v>731</v>
      </c>
      <c r="B64" s="559"/>
      <c r="C64" s="265"/>
      <c r="D64" s="266"/>
      <c r="E64" s="310"/>
      <c r="F64" s="250">
        <v>23278.799999999999</v>
      </c>
      <c r="G64" s="250"/>
      <c r="H64" s="250"/>
      <c r="I64" s="250"/>
      <c r="J64" s="250"/>
      <c r="K64" s="145"/>
      <c r="L64" s="183"/>
      <c r="M64" s="180"/>
      <c r="N64"/>
    </row>
    <row r="65" spans="1:15" x14ac:dyDescent="0.2">
      <c r="A65" s="557" t="s">
        <v>735</v>
      </c>
      <c r="B65" s="559"/>
      <c r="C65" s="265"/>
      <c r="D65" s="266"/>
      <c r="E65" s="310"/>
      <c r="F65" s="250"/>
      <c r="G65" s="250"/>
      <c r="H65" s="250"/>
      <c r="I65" s="250"/>
      <c r="J65" s="250"/>
      <c r="K65" s="145">
        <v>5335.2</v>
      </c>
      <c r="L65" s="183"/>
      <c r="M65" s="180"/>
      <c r="N65"/>
    </row>
    <row r="66" spans="1:15" x14ac:dyDescent="0.2">
      <c r="A66" s="557" t="s">
        <v>736</v>
      </c>
      <c r="B66" s="559"/>
      <c r="C66" s="265"/>
      <c r="D66" s="148"/>
      <c r="E66" s="148"/>
      <c r="F66" s="144"/>
      <c r="G66" s="144"/>
      <c r="H66" s="144"/>
      <c r="I66" s="144"/>
      <c r="J66" s="125">
        <v>342</v>
      </c>
      <c r="K66" s="363"/>
      <c r="L66" s="183"/>
      <c r="M66" s="180"/>
      <c r="N66"/>
    </row>
    <row r="67" spans="1:15" x14ac:dyDescent="0.2">
      <c r="A67" s="557" t="s">
        <v>737</v>
      </c>
      <c r="B67" s="559"/>
      <c r="C67" s="265"/>
      <c r="D67" s="125">
        <v>11115</v>
      </c>
      <c r="E67" s="148"/>
      <c r="F67" s="144"/>
      <c r="G67" s="144"/>
      <c r="H67" s="144"/>
      <c r="I67" s="144"/>
      <c r="J67" s="144"/>
      <c r="K67" s="363"/>
      <c r="L67" s="183"/>
      <c r="M67" s="180"/>
      <c r="N67"/>
    </row>
    <row r="68" spans="1:15" x14ac:dyDescent="0.2">
      <c r="A68" s="557" t="s">
        <v>738</v>
      </c>
      <c r="B68" s="559"/>
      <c r="C68" s="265"/>
      <c r="D68" s="148"/>
      <c r="E68" s="148"/>
      <c r="F68" s="144"/>
      <c r="G68" s="144"/>
      <c r="H68" s="125">
        <v>8276.4</v>
      </c>
      <c r="I68" s="144"/>
      <c r="J68" s="144"/>
      <c r="K68" s="363"/>
      <c r="L68" s="183"/>
      <c r="M68" s="180"/>
      <c r="N68"/>
    </row>
    <row r="69" spans="1:15" x14ac:dyDescent="0.2">
      <c r="A69" s="557" t="s">
        <v>740</v>
      </c>
      <c r="B69" s="559"/>
      <c r="C69" s="265"/>
      <c r="D69" s="266"/>
      <c r="E69" s="310"/>
      <c r="F69" s="268"/>
      <c r="G69" s="268"/>
      <c r="H69" s="125">
        <v>1539</v>
      </c>
      <c r="I69" s="362"/>
      <c r="J69" s="268"/>
      <c r="K69" s="271"/>
      <c r="L69" s="183"/>
      <c r="M69" s="180"/>
      <c r="N69"/>
    </row>
    <row r="70" spans="1:15" x14ac:dyDescent="0.2">
      <c r="A70" s="557" t="s">
        <v>741</v>
      </c>
      <c r="B70" s="559"/>
      <c r="C70" s="265">
        <v>14022</v>
      </c>
      <c r="D70" s="266"/>
      <c r="E70" s="310"/>
      <c r="F70" s="268"/>
      <c r="G70" s="268"/>
      <c r="H70" s="268"/>
      <c r="I70" s="268"/>
      <c r="J70" s="268"/>
      <c r="K70" s="271"/>
      <c r="L70" s="183"/>
      <c r="M70" s="180"/>
      <c r="N70"/>
    </row>
    <row r="71" spans="1:15" x14ac:dyDescent="0.2">
      <c r="A71" s="557" t="s">
        <v>742</v>
      </c>
      <c r="B71" s="559"/>
      <c r="C71" s="265">
        <v>4446</v>
      </c>
      <c r="D71" s="266"/>
      <c r="E71" s="310"/>
      <c r="F71" s="268"/>
      <c r="G71" s="268"/>
      <c r="H71" s="268"/>
      <c r="I71" s="268"/>
      <c r="J71" s="268"/>
      <c r="K71" s="271"/>
      <c r="L71" s="183"/>
      <c r="M71" s="180"/>
      <c r="N71"/>
    </row>
    <row r="72" spans="1:15" x14ac:dyDescent="0.2">
      <c r="A72" s="557" t="s">
        <v>743</v>
      </c>
      <c r="B72" s="559"/>
      <c r="C72" s="265"/>
      <c r="D72" s="266"/>
      <c r="E72" s="310"/>
      <c r="F72" s="268"/>
      <c r="G72" s="268"/>
      <c r="H72" s="268"/>
      <c r="I72" s="268"/>
      <c r="J72" s="268">
        <v>142.5</v>
      </c>
      <c r="K72" s="271"/>
      <c r="L72" s="183"/>
      <c r="M72" s="180"/>
      <c r="N72"/>
    </row>
    <row r="73" spans="1:15" x14ac:dyDescent="0.2">
      <c r="A73" s="557" t="s">
        <v>756</v>
      </c>
      <c r="B73" s="559"/>
      <c r="C73" s="265"/>
      <c r="D73" s="266"/>
      <c r="E73" s="310"/>
      <c r="F73" s="268"/>
      <c r="G73" s="268">
        <v>2713.2</v>
      </c>
      <c r="H73" s="268"/>
      <c r="I73" s="268"/>
      <c r="J73" s="268"/>
      <c r="K73" s="271"/>
      <c r="L73" s="183"/>
      <c r="M73" s="180"/>
      <c r="N73"/>
    </row>
    <row r="74" spans="1:15" x14ac:dyDescent="0.2">
      <c r="A74" s="557" t="s">
        <v>757</v>
      </c>
      <c r="B74" s="559"/>
      <c r="C74" s="265"/>
      <c r="D74" s="266"/>
      <c r="E74" s="310"/>
      <c r="F74" s="268"/>
      <c r="G74" s="268"/>
      <c r="H74" s="268"/>
      <c r="I74" s="268"/>
      <c r="J74" s="268"/>
      <c r="K74" s="271">
        <v>10009.299999999999</v>
      </c>
      <c r="L74" s="183"/>
      <c r="M74" s="180"/>
      <c r="N74"/>
    </row>
    <row r="75" spans="1:15" ht="13.5" thickBot="1" x14ac:dyDescent="0.25">
      <c r="A75" s="577"/>
      <c r="B75" s="578"/>
      <c r="C75" s="172"/>
      <c r="D75" s="173"/>
      <c r="E75" s="337"/>
      <c r="F75" s="251"/>
      <c r="G75" s="251"/>
      <c r="H75" s="251"/>
      <c r="I75" s="251"/>
      <c r="J75" s="251"/>
      <c r="K75" s="176"/>
      <c r="L75" s="183"/>
      <c r="M75" s="180"/>
      <c r="N75"/>
    </row>
    <row r="76" spans="1:15" ht="13.5" thickBot="1" x14ac:dyDescent="0.25">
      <c r="C76" s="149">
        <f t="shared" ref="C76:K76" si="1">SUM(C58:C75)</f>
        <v>18468</v>
      </c>
      <c r="D76" s="150">
        <f t="shared" si="1"/>
        <v>11115</v>
      </c>
      <c r="E76" s="150">
        <f t="shared" si="1"/>
        <v>3255.84</v>
      </c>
      <c r="F76" s="150">
        <f t="shared" si="1"/>
        <v>28750.799999999999</v>
      </c>
      <c r="G76" s="150">
        <f t="shared" si="1"/>
        <v>2713.2</v>
      </c>
      <c r="H76" s="150">
        <f t="shared" si="1"/>
        <v>10254.299999999999</v>
      </c>
      <c r="I76" s="150">
        <f t="shared" si="1"/>
        <v>0</v>
      </c>
      <c r="J76" s="150">
        <f t="shared" si="1"/>
        <v>5614.5</v>
      </c>
      <c r="K76" s="151">
        <f t="shared" si="1"/>
        <v>16484.5</v>
      </c>
      <c r="L76" s="183"/>
      <c r="M76" s="546">
        <f>SUM(C76:L76)</f>
        <v>96656.14</v>
      </c>
      <c r="N76" s="547"/>
    </row>
    <row r="77" spans="1:15" x14ac:dyDescent="0.2">
      <c r="H77" s="1"/>
      <c r="N77"/>
      <c r="O77" s="180"/>
    </row>
  </sheetData>
  <mergeCells count="54">
    <mergeCell ref="H48:H49"/>
    <mergeCell ref="A74:B74"/>
    <mergeCell ref="A38:A43"/>
    <mergeCell ref="H38:H43"/>
    <mergeCell ref="A30:A31"/>
    <mergeCell ref="H30:H31"/>
    <mergeCell ref="A44:A46"/>
    <mergeCell ref="H44:H46"/>
    <mergeCell ref="A48:A49"/>
    <mergeCell ref="H28:H29"/>
    <mergeCell ref="A32:A37"/>
    <mergeCell ref="H32:H37"/>
    <mergeCell ref="A21:A22"/>
    <mergeCell ref="H21:H22"/>
    <mergeCell ref="A28:A29"/>
    <mergeCell ref="G2:G4"/>
    <mergeCell ref="C3:D3"/>
    <mergeCell ref="E3:F3"/>
    <mergeCell ref="H12:H13"/>
    <mergeCell ref="H14:H17"/>
    <mergeCell ref="A14:A17"/>
    <mergeCell ref="H23:H24"/>
    <mergeCell ref="A23:A24"/>
    <mergeCell ref="A26:A27"/>
    <mergeCell ref="H26:H27"/>
    <mergeCell ref="I4:K4"/>
    <mergeCell ref="A62:B62"/>
    <mergeCell ref="A50:B50"/>
    <mergeCell ref="H50:K51"/>
    <mergeCell ref="C51:D51"/>
    <mergeCell ref="E51:F51"/>
    <mergeCell ref="A57:B57"/>
    <mergeCell ref="A58:B58"/>
    <mergeCell ref="A59:B59"/>
    <mergeCell ref="A60:B60"/>
    <mergeCell ref="A61:B61"/>
    <mergeCell ref="A19:A20"/>
    <mergeCell ref="H19:H20"/>
    <mergeCell ref="A5:A11"/>
    <mergeCell ref="H5:H11"/>
    <mergeCell ref="A12:A13"/>
    <mergeCell ref="M76:N76"/>
    <mergeCell ref="A66:B66"/>
    <mergeCell ref="A67:B67"/>
    <mergeCell ref="A63:B63"/>
    <mergeCell ref="A64:B64"/>
    <mergeCell ref="A65:B65"/>
    <mergeCell ref="A68:B68"/>
    <mergeCell ref="A69:B69"/>
    <mergeCell ref="A70:B70"/>
    <mergeCell ref="A71:B71"/>
    <mergeCell ref="A75:B75"/>
    <mergeCell ref="A72:B72"/>
    <mergeCell ref="A73:B73"/>
  </mergeCells>
  <printOptions horizontalCentered="1"/>
  <pageMargins left="0.15748031496062992" right="0.15748031496062992" top="0.35433070866141736" bottom="0.55118110236220474" header="0.31496062992125984" footer="0.31496062992125984"/>
  <pageSetup paperSize="9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zoomScaleNormal="100" workbookViewId="0">
      <pane ySplit="4" topLeftCell="A5" activePane="bottomLeft" state="frozenSplit"/>
      <selection pane="bottomLeft" activeCell="G14" sqref="G14"/>
    </sheetView>
  </sheetViews>
  <sheetFormatPr defaultRowHeight="12.75" x14ac:dyDescent="0.2"/>
  <cols>
    <col min="1" max="1" width="2.42578125" style="366" customWidth="1"/>
    <col min="2" max="2" width="6.42578125" style="156" customWidth="1"/>
    <col min="3" max="4" width="10.7109375" style="430" customWidth="1"/>
    <col min="5" max="5" width="11.28515625" style="430" customWidth="1"/>
    <col min="6" max="6" width="10.85546875" style="430" customWidth="1"/>
    <col min="7" max="7" width="10.5703125" style="1" customWidth="1"/>
    <col min="8" max="8" width="11" customWidth="1"/>
    <col min="9" max="10" width="10.42578125" customWidth="1"/>
    <col min="11" max="11" width="8" customWidth="1"/>
    <col min="12" max="13" width="10.7109375" customWidth="1"/>
    <col min="14" max="14" width="10.7109375" style="180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1" t="s">
        <v>758</v>
      </c>
      <c r="C1" s="429"/>
    </row>
    <row r="2" spans="1:18" ht="5.25" customHeight="1" thickBot="1" x14ac:dyDescent="0.25">
      <c r="A2" s="2"/>
      <c r="C2" s="431"/>
      <c r="D2" s="432"/>
      <c r="E2" s="432"/>
      <c r="F2" s="432"/>
      <c r="G2" s="575" t="s">
        <v>824</v>
      </c>
      <c r="H2" s="279"/>
    </row>
    <row r="3" spans="1:18" ht="17.25" customHeight="1" x14ac:dyDescent="0.2">
      <c r="A3" s="2"/>
      <c r="C3" s="596" t="s">
        <v>98</v>
      </c>
      <c r="D3" s="597"/>
      <c r="E3" s="596" t="s">
        <v>97</v>
      </c>
      <c r="F3" s="597"/>
      <c r="G3" s="575"/>
      <c r="H3" s="279"/>
    </row>
    <row r="4" spans="1:18" ht="13.5" thickBot="1" x14ac:dyDescent="0.25">
      <c r="A4" s="153" t="s">
        <v>6</v>
      </c>
      <c r="B4" s="197" t="s">
        <v>18</v>
      </c>
      <c r="C4" s="433" t="s">
        <v>7</v>
      </c>
      <c r="D4" s="434" t="s">
        <v>8</v>
      </c>
      <c r="E4" s="433" t="s">
        <v>146</v>
      </c>
      <c r="F4" s="435" t="s">
        <v>8</v>
      </c>
      <c r="G4" s="576"/>
      <c r="H4" s="365" t="s">
        <v>0</v>
      </c>
      <c r="I4" s="560" t="s">
        <v>19</v>
      </c>
      <c r="J4" s="560"/>
      <c r="K4" s="560"/>
    </row>
    <row r="5" spans="1:18" s="387" customFormat="1" x14ac:dyDescent="0.2">
      <c r="A5" s="598" t="s">
        <v>868</v>
      </c>
      <c r="B5" s="377" t="s">
        <v>586</v>
      </c>
      <c r="C5" s="378"/>
      <c r="D5" s="379"/>
      <c r="E5" s="401">
        <v>2553.6</v>
      </c>
      <c r="F5" s="381"/>
      <c r="G5" s="382"/>
      <c r="H5" s="600">
        <f>SUM(C5:G10)</f>
        <v>34651.899999999994</v>
      </c>
      <c r="I5" s="402" t="s">
        <v>588</v>
      </c>
      <c r="J5" s="384"/>
      <c r="K5" s="400"/>
      <c r="L5" s="403" t="s">
        <v>257</v>
      </c>
      <c r="N5" s="404">
        <v>41276</v>
      </c>
      <c r="O5" s="405" t="s">
        <v>790</v>
      </c>
    </row>
    <row r="6" spans="1:18" s="387" customFormat="1" x14ac:dyDescent="0.2">
      <c r="A6" s="598"/>
      <c r="B6" s="377" t="s">
        <v>594</v>
      </c>
      <c r="C6" s="378"/>
      <c r="D6" s="379"/>
      <c r="E6" s="401">
        <v>8186.8</v>
      </c>
      <c r="F6" s="381"/>
      <c r="G6" s="382"/>
      <c r="H6" s="600"/>
      <c r="I6" s="402" t="s">
        <v>363</v>
      </c>
      <c r="J6" s="384"/>
      <c r="K6" s="400"/>
      <c r="L6" s="403" t="s">
        <v>257</v>
      </c>
      <c r="N6" s="404">
        <v>41253</v>
      </c>
      <c r="O6" s="406" t="s">
        <v>786</v>
      </c>
    </row>
    <row r="7" spans="1:18" s="387" customFormat="1" x14ac:dyDescent="0.2">
      <c r="A7" s="598"/>
      <c r="B7" s="377" t="s">
        <v>602</v>
      </c>
      <c r="C7" s="378"/>
      <c r="D7" s="379"/>
      <c r="E7" s="401">
        <v>5107.2</v>
      </c>
      <c r="F7" s="381"/>
      <c r="G7" s="382"/>
      <c r="H7" s="600"/>
      <c r="I7" s="402" t="s">
        <v>604</v>
      </c>
      <c r="J7" s="384"/>
      <c r="K7" s="400"/>
      <c r="L7" s="403" t="s">
        <v>257</v>
      </c>
      <c r="N7" s="404">
        <v>41254</v>
      </c>
      <c r="O7" s="405" t="s">
        <v>782</v>
      </c>
    </row>
    <row r="8" spans="1:18" s="387" customFormat="1" x14ac:dyDescent="0.2">
      <c r="A8" s="598"/>
      <c r="B8" s="377" t="s">
        <v>626</v>
      </c>
      <c r="C8" s="378"/>
      <c r="D8" s="379"/>
      <c r="E8" s="401">
        <v>2052</v>
      </c>
      <c r="F8" s="381"/>
      <c r="G8" s="382"/>
      <c r="H8" s="600"/>
      <c r="I8" s="402" t="s">
        <v>732</v>
      </c>
      <c r="J8" s="384"/>
      <c r="K8" s="400"/>
      <c r="L8" s="403" t="s">
        <v>257</v>
      </c>
      <c r="N8" s="420">
        <v>41256</v>
      </c>
      <c r="O8" s="405" t="s">
        <v>785</v>
      </c>
    </row>
    <row r="9" spans="1:18" s="387" customFormat="1" x14ac:dyDescent="0.2">
      <c r="A9" s="598"/>
      <c r="B9" s="377" t="s">
        <v>676</v>
      </c>
      <c r="C9" s="409"/>
      <c r="D9" s="379"/>
      <c r="E9" s="401">
        <v>1368</v>
      </c>
      <c r="F9" s="381"/>
      <c r="G9" s="382"/>
      <c r="H9" s="600"/>
      <c r="I9" s="402" t="s">
        <v>803</v>
      </c>
      <c r="J9" s="384"/>
      <c r="K9" s="400"/>
      <c r="L9" s="403" t="s">
        <v>257</v>
      </c>
      <c r="N9" s="404">
        <v>41257</v>
      </c>
      <c r="O9" s="405" t="s">
        <v>790</v>
      </c>
    </row>
    <row r="10" spans="1:18" s="387" customFormat="1" ht="13.5" thickBot="1" x14ac:dyDescent="0.25">
      <c r="A10" s="599"/>
      <c r="B10" s="411" t="s">
        <v>666</v>
      </c>
      <c r="C10" s="412"/>
      <c r="D10" s="413"/>
      <c r="E10" s="414">
        <v>15384.3</v>
      </c>
      <c r="F10" s="415"/>
      <c r="G10" s="416"/>
      <c r="H10" s="601"/>
      <c r="I10" s="417" t="s">
        <v>363</v>
      </c>
      <c r="J10" s="418"/>
      <c r="K10" s="419"/>
      <c r="L10" s="403" t="s">
        <v>257</v>
      </c>
      <c r="N10" s="420">
        <v>41253</v>
      </c>
      <c r="O10" s="343" t="s">
        <v>778</v>
      </c>
      <c r="Q10" s="421"/>
    </row>
    <row r="11" spans="1:18" s="387" customFormat="1" x14ac:dyDescent="0.2">
      <c r="A11" s="598" t="s">
        <v>869</v>
      </c>
      <c r="B11" s="377" t="s">
        <v>715</v>
      </c>
      <c r="C11" s="378"/>
      <c r="D11" s="379"/>
      <c r="E11" s="410"/>
      <c r="F11" s="381">
        <v>14934</v>
      </c>
      <c r="G11" s="425"/>
      <c r="H11" s="602"/>
      <c r="I11" s="402" t="s">
        <v>716</v>
      </c>
      <c r="J11" s="384"/>
      <c r="K11" s="400"/>
      <c r="L11" s="403" t="s">
        <v>410</v>
      </c>
      <c r="N11" s="420" t="s">
        <v>455</v>
      </c>
      <c r="O11" s="423"/>
      <c r="P11" s="423"/>
      <c r="Q11" s="423"/>
      <c r="R11" s="423"/>
    </row>
    <row r="12" spans="1:18" s="387" customFormat="1" x14ac:dyDescent="0.2">
      <c r="A12" s="598"/>
      <c r="B12" s="377" t="s">
        <v>733</v>
      </c>
      <c r="C12" s="378"/>
      <c r="D12" s="379"/>
      <c r="E12" s="410"/>
      <c r="F12" s="381">
        <v>51915.6</v>
      </c>
      <c r="G12" s="425"/>
      <c r="H12" s="602"/>
      <c r="I12" s="402" t="s">
        <v>716</v>
      </c>
      <c r="J12" s="384"/>
      <c r="K12" s="400"/>
      <c r="L12" s="403" t="s">
        <v>410</v>
      </c>
      <c r="N12" s="420" t="s">
        <v>455</v>
      </c>
      <c r="O12" s="423"/>
      <c r="P12" s="423"/>
      <c r="Q12" s="423"/>
      <c r="R12" s="423"/>
    </row>
    <row r="13" spans="1:18" s="387" customFormat="1" ht="13.5" thickBot="1" x14ac:dyDescent="0.25">
      <c r="A13" s="599"/>
      <c r="B13" s="411" t="s">
        <v>748</v>
      </c>
      <c r="C13" s="426"/>
      <c r="D13" s="413"/>
      <c r="E13" s="427"/>
      <c r="F13" s="415">
        <v>17556</v>
      </c>
      <c r="G13" s="428"/>
      <c r="H13" s="603"/>
      <c r="I13" s="417" t="s">
        <v>716</v>
      </c>
      <c r="J13" s="418"/>
      <c r="K13" s="419"/>
      <c r="L13" s="403" t="s">
        <v>410</v>
      </c>
      <c r="N13" s="420" t="s">
        <v>455</v>
      </c>
    </row>
    <row r="14" spans="1:18" x14ac:dyDescent="0.2">
      <c r="A14" s="552"/>
      <c r="B14" s="158" t="s">
        <v>764</v>
      </c>
      <c r="C14" s="378"/>
      <c r="D14" s="379"/>
      <c r="E14" s="401">
        <v>12916.2</v>
      </c>
      <c r="F14" s="381"/>
      <c r="G14" s="129"/>
      <c r="H14" s="555"/>
      <c r="I14" s="162" t="s">
        <v>765</v>
      </c>
      <c r="J14" s="73"/>
      <c r="K14" s="74"/>
      <c r="L14" s="179" t="s">
        <v>257</v>
      </c>
      <c r="N14" s="321">
        <v>41281</v>
      </c>
      <c r="O14" s="358"/>
      <c r="P14" s="279"/>
      <c r="Q14" s="279"/>
      <c r="R14" s="279"/>
    </row>
    <row r="15" spans="1:18" x14ac:dyDescent="0.2">
      <c r="A15" s="552"/>
      <c r="B15" s="158" t="s">
        <v>762</v>
      </c>
      <c r="C15" s="436">
        <v>23119.200000000001</v>
      </c>
      <c r="D15" s="379"/>
      <c r="E15" s="380"/>
      <c r="F15" s="381"/>
      <c r="G15" s="129"/>
      <c r="H15" s="555"/>
      <c r="I15" s="162" t="s">
        <v>763</v>
      </c>
      <c r="J15" s="73"/>
      <c r="K15" s="74"/>
      <c r="L15" s="179" t="s">
        <v>257</v>
      </c>
      <c r="N15" s="321">
        <v>41246</v>
      </c>
      <c r="O15" s="279"/>
      <c r="P15" s="279"/>
      <c r="Q15" s="279"/>
      <c r="R15" s="279"/>
    </row>
    <row r="16" spans="1:18" x14ac:dyDescent="0.2">
      <c r="A16" s="552"/>
      <c r="B16" s="158" t="s">
        <v>761</v>
      </c>
      <c r="C16" s="378"/>
      <c r="D16" s="379">
        <v>30848.400000000001</v>
      </c>
      <c r="E16" s="410"/>
      <c r="F16" s="381"/>
      <c r="G16" s="129"/>
      <c r="H16" s="555"/>
      <c r="I16" s="162" t="s">
        <v>67</v>
      </c>
      <c r="J16" s="73"/>
      <c r="K16" s="74"/>
      <c r="L16" s="179" t="s">
        <v>410</v>
      </c>
      <c r="N16" s="314" t="s">
        <v>455</v>
      </c>
      <c r="O16" s="279"/>
      <c r="P16" s="279"/>
      <c r="Q16" s="279"/>
      <c r="R16" s="279"/>
    </row>
    <row r="17" spans="1:18" x14ac:dyDescent="0.2">
      <c r="A17" s="553"/>
      <c r="B17" s="158" t="s">
        <v>760</v>
      </c>
      <c r="C17" s="436"/>
      <c r="D17" s="379">
        <v>9633</v>
      </c>
      <c r="E17" s="380"/>
      <c r="F17" s="381"/>
      <c r="G17" s="129"/>
      <c r="H17" s="556"/>
      <c r="I17" s="162" t="s">
        <v>67</v>
      </c>
      <c r="J17" s="73"/>
      <c r="K17" s="74"/>
      <c r="L17" s="179" t="s">
        <v>410</v>
      </c>
      <c r="N17" s="321" t="s">
        <v>455</v>
      </c>
      <c r="O17" s="279"/>
      <c r="P17" s="279"/>
      <c r="Q17" s="279"/>
      <c r="R17" s="279"/>
    </row>
    <row r="18" spans="1:18" x14ac:dyDescent="0.2">
      <c r="A18" s="213" t="s">
        <v>160</v>
      </c>
      <c r="B18" s="158" t="s">
        <v>767</v>
      </c>
      <c r="C18" s="436">
        <v>10915.5</v>
      </c>
      <c r="D18" s="379"/>
      <c r="E18" s="410"/>
      <c r="F18" s="381"/>
      <c r="G18" s="129"/>
      <c r="H18" s="367">
        <f>SUM(C18:G18)</f>
        <v>10915.5</v>
      </c>
      <c r="I18" s="162" t="s">
        <v>659</v>
      </c>
      <c r="J18" s="73"/>
      <c r="K18" s="74"/>
      <c r="L18" s="179" t="s">
        <v>257</v>
      </c>
      <c r="N18" s="321">
        <v>41248</v>
      </c>
      <c r="O18" s="279"/>
      <c r="P18" s="279"/>
      <c r="Q18" s="279"/>
      <c r="R18" s="279"/>
    </row>
    <row r="19" spans="1:18" x14ac:dyDescent="0.2">
      <c r="A19" s="551" t="s">
        <v>267</v>
      </c>
      <c r="B19" s="158" t="s">
        <v>768</v>
      </c>
      <c r="C19" s="378"/>
      <c r="D19" s="379">
        <v>1140</v>
      </c>
      <c r="E19" s="410"/>
      <c r="F19" s="381"/>
      <c r="G19" s="129"/>
      <c r="H19" s="554">
        <f>SUM(C19:G23)</f>
        <v>35875.800000000003</v>
      </c>
      <c r="I19" s="162" t="s">
        <v>83</v>
      </c>
      <c r="J19" s="73"/>
      <c r="K19" s="74"/>
      <c r="L19" s="179" t="s">
        <v>410</v>
      </c>
      <c r="N19" s="321" t="s">
        <v>455</v>
      </c>
      <c r="O19" s="279"/>
      <c r="P19" s="279"/>
      <c r="Q19" s="279"/>
      <c r="R19" s="279"/>
    </row>
    <row r="20" spans="1:18" x14ac:dyDescent="0.2">
      <c r="A20" s="552"/>
      <c r="B20" s="158" t="s">
        <v>769</v>
      </c>
      <c r="C20" s="409"/>
      <c r="D20" s="379">
        <v>2131.8000000000002</v>
      </c>
      <c r="E20" s="401"/>
      <c r="F20" s="381"/>
      <c r="G20" s="129"/>
      <c r="H20" s="555"/>
      <c r="I20" s="162" t="s">
        <v>83</v>
      </c>
      <c r="J20" s="73"/>
      <c r="K20" s="74"/>
      <c r="L20" s="179" t="s">
        <v>410</v>
      </c>
      <c r="N20" s="321" t="s">
        <v>455</v>
      </c>
      <c r="P20" s="312"/>
    </row>
    <row r="21" spans="1:18" x14ac:dyDescent="0.2">
      <c r="A21" s="552"/>
      <c r="B21" s="158" t="s">
        <v>772</v>
      </c>
      <c r="C21" s="436"/>
      <c r="D21" s="379"/>
      <c r="E21" s="380"/>
      <c r="F21" s="381">
        <v>17100</v>
      </c>
      <c r="G21" s="129"/>
      <c r="H21" s="555"/>
      <c r="I21" s="162" t="s">
        <v>716</v>
      </c>
      <c r="J21" s="73"/>
      <c r="K21" s="74"/>
      <c r="L21" s="179" t="s">
        <v>410</v>
      </c>
      <c r="N21" s="321" t="s">
        <v>455</v>
      </c>
    </row>
    <row r="22" spans="1:18" x14ac:dyDescent="0.2">
      <c r="A22" s="552"/>
      <c r="B22" s="158" t="s">
        <v>775</v>
      </c>
      <c r="C22" s="436"/>
      <c r="D22" s="379">
        <v>7752</v>
      </c>
      <c r="E22" s="380"/>
      <c r="F22" s="381"/>
      <c r="G22" s="129"/>
      <c r="H22" s="555"/>
      <c r="I22" s="162" t="s">
        <v>773</v>
      </c>
      <c r="J22" s="73"/>
      <c r="K22" s="74"/>
      <c r="L22" s="179" t="s">
        <v>410</v>
      </c>
      <c r="N22" s="321" t="s">
        <v>455</v>
      </c>
    </row>
    <row r="23" spans="1:18" x14ac:dyDescent="0.2">
      <c r="A23" s="553"/>
      <c r="B23" s="158" t="s">
        <v>774</v>
      </c>
      <c r="C23" s="409"/>
      <c r="D23" s="379">
        <v>7752</v>
      </c>
      <c r="E23" s="380"/>
      <c r="F23" s="381"/>
      <c r="G23" s="129"/>
      <c r="H23" s="556"/>
      <c r="I23" s="162" t="s">
        <v>773</v>
      </c>
      <c r="J23" s="73"/>
      <c r="K23" s="74"/>
      <c r="L23" s="179" t="s">
        <v>410</v>
      </c>
      <c r="N23" s="321" t="s">
        <v>455</v>
      </c>
    </row>
    <row r="24" spans="1:18" x14ac:dyDescent="0.2">
      <c r="A24" s="551" t="s">
        <v>214</v>
      </c>
      <c r="B24" s="158" t="s">
        <v>776</v>
      </c>
      <c r="C24" s="409"/>
      <c r="D24" s="379">
        <v>19380</v>
      </c>
      <c r="E24" s="380"/>
      <c r="F24" s="381"/>
      <c r="G24" s="129"/>
      <c r="H24" s="554">
        <f>SUM(C24:G25)</f>
        <v>26220</v>
      </c>
      <c r="I24" s="162" t="s">
        <v>183</v>
      </c>
      <c r="J24" s="73"/>
      <c r="K24" s="74"/>
      <c r="L24" s="179" t="s">
        <v>410</v>
      </c>
      <c r="N24" s="321" t="s">
        <v>455</v>
      </c>
    </row>
    <row r="25" spans="1:18" x14ac:dyDescent="0.2">
      <c r="A25" s="553"/>
      <c r="B25" s="158" t="s">
        <v>777</v>
      </c>
      <c r="C25" s="409"/>
      <c r="D25" s="379">
        <v>6840</v>
      </c>
      <c r="E25" s="380"/>
      <c r="F25" s="381"/>
      <c r="G25" s="129"/>
      <c r="H25" s="556"/>
      <c r="I25" s="162" t="s">
        <v>183</v>
      </c>
      <c r="J25" s="73"/>
      <c r="K25" s="74"/>
      <c r="L25" s="179" t="s">
        <v>410</v>
      </c>
      <c r="N25" s="321" t="s">
        <v>455</v>
      </c>
    </row>
    <row r="26" spans="1:18" x14ac:dyDescent="0.2">
      <c r="A26" s="551" t="s">
        <v>225</v>
      </c>
      <c r="B26" s="158" t="s">
        <v>787</v>
      </c>
      <c r="C26" s="409"/>
      <c r="D26" s="379">
        <v>2986.8</v>
      </c>
      <c r="E26" s="380"/>
      <c r="F26" s="381"/>
      <c r="G26" s="129"/>
      <c r="H26" s="554">
        <f>SUM(C26:G29)</f>
        <v>14877</v>
      </c>
      <c r="I26" s="162" t="s">
        <v>789</v>
      </c>
      <c r="J26" s="73"/>
      <c r="K26" s="74"/>
      <c r="L26" s="179" t="s">
        <v>410</v>
      </c>
      <c r="N26" s="321" t="s">
        <v>455</v>
      </c>
    </row>
    <row r="27" spans="1:18" x14ac:dyDescent="0.2">
      <c r="A27" s="552"/>
      <c r="B27" s="158" t="s">
        <v>788</v>
      </c>
      <c r="C27" s="409"/>
      <c r="D27" s="379">
        <v>2838.6</v>
      </c>
      <c r="E27" s="380"/>
      <c r="F27" s="381"/>
      <c r="G27" s="129"/>
      <c r="H27" s="555"/>
      <c r="I27" s="162" t="s">
        <v>789</v>
      </c>
      <c r="J27" s="73"/>
      <c r="K27" s="74"/>
      <c r="L27" s="179" t="s">
        <v>410</v>
      </c>
      <c r="N27" s="321" t="s">
        <v>455</v>
      </c>
    </row>
    <row r="28" spans="1:18" x14ac:dyDescent="0.2">
      <c r="A28" s="552"/>
      <c r="B28" s="158" t="s">
        <v>792</v>
      </c>
      <c r="C28" s="436">
        <v>5130</v>
      </c>
      <c r="D28" s="379"/>
      <c r="E28" s="380"/>
      <c r="F28" s="381"/>
      <c r="G28" s="129"/>
      <c r="H28" s="555"/>
      <c r="I28" s="162" t="s">
        <v>659</v>
      </c>
      <c r="J28" s="73"/>
      <c r="K28" s="74"/>
      <c r="L28" s="179" t="s">
        <v>257</v>
      </c>
      <c r="N28" s="321">
        <v>41254</v>
      </c>
    </row>
    <row r="29" spans="1:18" x14ac:dyDescent="0.2">
      <c r="A29" s="552"/>
      <c r="B29" s="158" t="s">
        <v>793</v>
      </c>
      <c r="C29" s="409"/>
      <c r="D29" s="379"/>
      <c r="E29" s="401">
        <v>3921.6</v>
      </c>
      <c r="F29" s="381"/>
      <c r="G29" s="129"/>
      <c r="H29" s="555"/>
      <c r="I29" s="162" t="s">
        <v>798</v>
      </c>
      <c r="J29" s="73"/>
      <c r="K29" s="74"/>
      <c r="L29" s="179" t="s">
        <v>311</v>
      </c>
      <c r="N29" s="321">
        <v>41256</v>
      </c>
    </row>
    <row r="30" spans="1:18" x14ac:dyDescent="0.2">
      <c r="A30" s="551" t="s">
        <v>164</v>
      </c>
      <c r="B30" s="158" t="s">
        <v>795</v>
      </c>
      <c r="C30" s="409"/>
      <c r="D30" s="379">
        <v>2850</v>
      </c>
      <c r="E30" s="380"/>
      <c r="F30" s="381"/>
      <c r="G30" s="129"/>
      <c r="H30" s="554">
        <f>SUM(C30:G34)</f>
        <v>38680.199999999997</v>
      </c>
      <c r="I30" s="162" t="s">
        <v>796</v>
      </c>
      <c r="J30" s="73"/>
      <c r="K30" s="74"/>
      <c r="L30" s="179" t="s">
        <v>410</v>
      </c>
      <c r="N30" s="321" t="s">
        <v>455</v>
      </c>
    </row>
    <row r="31" spans="1:18" x14ac:dyDescent="0.2">
      <c r="A31" s="552"/>
      <c r="B31" s="158" t="s">
        <v>800</v>
      </c>
      <c r="C31" s="409"/>
      <c r="D31" s="379"/>
      <c r="E31" s="401">
        <v>5130</v>
      </c>
      <c r="F31" s="381"/>
      <c r="G31" s="129"/>
      <c r="H31" s="555"/>
      <c r="I31" s="162" t="s">
        <v>799</v>
      </c>
      <c r="J31" s="73"/>
      <c r="K31" s="74"/>
      <c r="L31" s="179" t="s">
        <v>205</v>
      </c>
      <c r="N31" s="321">
        <v>41256</v>
      </c>
    </row>
    <row r="32" spans="1:18" x14ac:dyDescent="0.2">
      <c r="A32" s="552"/>
      <c r="B32" s="158" t="s">
        <v>801</v>
      </c>
      <c r="C32" s="436">
        <v>7854.6</v>
      </c>
      <c r="D32" s="379"/>
      <c r="E32" s="380"/>
      <c r="F32" s="381"/>
      <c r="G32" s="129"/>
      <c r="H32" s="555"/>
      <c r="I32" s="162" t="s">
        <v>103</v>
      </c>
      <c r="J32" s="73"/>
      <c r="K32" s="74"/>
      <c r="L32" s="179" t="s">
        <v>257</v>
      </c>
      <c r="N32" s="321">
        <v>41254</v>
      </c>
    </row>
    <row r="33" spans="1:15" x14ac:dyDescent="0.2">
      <c r="A33" s="552"/>
      <c r="B33" s="158" t="s">
        <v>802</v>
      </c>
      <c r="C33" s="436">
        <v>29868</v>
      </c>
      <c r="D33" s="379"/>
      <c r="E33" s="380"/>
      <c r="F33" s="381"/>
      <c r="G33" s="129"/>
      <c r="H33" s="555"/>
      <c r="I33" s="162" t="s">
        <v>712</v>
      </c>
      <c r="J33" s="73"/>
      <c r="K33" s="74"/>
      <c r="L33" s="179" t="s">
        <v>205</v>
      </c>
      <c r="N33" s="321">
        <v>41254</v>
      </c>
    </row>
    <row r="34" spans="1:15" x14ac:dyDescent="0.2">
      <c r="A34" s="553"/>
      <c r="B34" s="158" t="s">
        <v>584</v>
      </c>
      <c r="C34" s="436"/>
      <c r="D34" s="379"/>
      <c r="E34" s="410">
        <v>-7022.4</v>
      </c>
      <c r="F34" s="381"/>
      <c r="G34" s="129"/>
      <c r="H34" s="556"/>
      <c r="I34" s="162" t="s">
        <v>585</v>
      </c>
      <c r="J34" s="73"/>
      <c r="K34" s="74"/>
      <c r="L34" s="179" t="s">
        <v>823</v>
      </c>
      <c r="N34" s="314" t="s">
        <v>455</v>
      </c>
    </row>
    <row r="35" spans="1:15" x14ac:dyDescent="0.2">
      <c r="A35" s="465"/>
      <c r="B35" s="158" t="s">
        <v>809</v>
      </c>
      <c r="C35" s="409"/>
      <c r="D35" s="379">
        <v>4514.3999999999996</v>
      </c>
      <c r="E35" s="380"/>
      <c r="F35" s="381"/>
      <c r="G35" s="129"/>
      <c r="H35" s="467"/>
      <c r="I35" s="162" t="s">
        <v>789</v>
      </c>
      <c r="J35" s="73"/>
      <c r="K35" s="74"/>
      <c r="L35" s="179" t="s">
        <v>410</v>
      </c>
      <c r="N35" s="321" t="s">
        <v>455</v>
      </c>
    </row>
    <row r="36" spans="1:15" x14ac:dyDescent="0.2">
      <c r="A36" s="551" t="s">
        <v>90</v>
      </c>
      <c r="B36" s="158" t="s">
        <v>810</v>
      </c>
      <c r="C36" s="409"/>
      <c r="D36" s="379">
        <v>8265</v>
      </c>
      <c r="E36" s="380"/>
      <c r="F36" s="381"/>
      <c r="G36" s="129"/>
      <c r="H36" s="554">
        <f>SUM(C36:G42)</f>
        <v>31122</v>
      </c>
      <c r="I36" s="162" t="s">
        <v>773</v>
      </c>
      <c r="J36" s="73"/>
      <c r="K36" s="74"/>
      <c r="L36" s="179" t="s">
        <v>410</v>
      </c>
      <c r="N36" s="321" t="s">
        <v>455</v>
      </c>
    </row>
    <row r="37" spans="1:15" x14ac:dyDescent="0.2">
      <c r="A37" s="552"/>
      <c r="B37" s="158" t="s">
        <v>811</v>
      </c>
      <c r="C37" s="409"/>
      <c r="D37" s="379">
        <v>5415</v>
      </c>
      <c r="E37" s="380"/>
      <c r="F37" s="381"/>
      <c r="G37" s="129"/>
      <c r="H37" s="555"/>
      <c r="I37" s="162" t="s">
        <v>773</v>
      </c>
      <c r="J37" s="73"/>
      <c r="K37" s="74"/>
      <c r="L37" s="179" t="s">
        <v>410</v>
      </c>
      <c r="N37" s="321" t="s">
        <v>455</v>
      </c>
    </row>
    <row r="38" spans="1:15" x14ac:dyDescent="0.2">
      <c r="A38" s="552"/>
      <c r="B38" s="158" t="s">
        <v>812</v>
      </c>
      <c r="C38" s="409"/>
      <c r="D38" s="379">
        <v>570</v>
      </c>
      <c r="E38" s="380"/>
      <c r="F38" s="381"/>
      <c r="G38" s="129"/>
      <c r="H38" s="555"/>
      <c r="I38" s="162" t="s">
        <v>813</v>
      </c>
      <c r="J38" s="73"/>
      <c r="K38" s="74"/>
      <c r="L38" s="179" t="s">
        <v>410</v>
      </c>
      <c r="N38" s="321" t="s">
        <v>455</v>
      </c>
    </row>
    <row r="39" spans="1:15" x14ac:dyDescent="0.2">
      <c r="A39" s="552"/>
      <c r="B39" s="158" t="s">
        <v>814</v>
      </c>
      <c r="C39" s="409"/>
      <c r="D39" s="379">
        <v>10659</v>
      </c>
      <c r="E39" s="380"/>
      <c r="F39" s="381"/>
      <c r="G39" s="129"/>
      <c r="H39" s="555"/>
      <c r="I39" s="162" t="s">
        <v>184</v>
      </c>
      <c r="J39" s="73"/>
      <c r="K39" s="74"/>
      <c r="L39" s="179" t="s">
        <v>410</v>
      </c>
      <c r="N39" s="321" t="s">
        <v>455</v>
      </c>
    </row>
    <row r="40" spans="1:15" x14ac:dyDescent="0.2">
      <c r="A40" s="552"/>
      <c r="B40" s="158" t="s">
        <v>816</v>
      </c>
      <c r="C40" s="409"/>
      <c r="D40" s="379">
        <v>1368</v>
      </c>
      <c r="E40" s="380"/>
      <c r="F40" s="381"/>
      <c r="G40" s="129"/>
      <c r="H40" s="555"/>
      <c r="I40" s="162" t="s">
        <v>84</v>
      </c>
      <c r="J40" s="73"/>
      <c r="K40" s="74"/>
      <c r="L40" s="179" t="s">
        <v>410</v>
      </c>
      <c r="N40" s="321" t="s">
        <v>455</v>
      </c>
    </row>
    <row r="41" spans="1:15" x14ac:dyDescent="0.2">
      <c r="A41" s="552"/>
      <c r="B41" s="158" t="s">
        <v>815</v>
      </c>
      <c r="C41" s="436">
        <v>2131.8000000000002</v>
      </c>
      <c r="D41" s="379"/>
      <c r="E41" s="380"/>
      <c r="F41" s="381"/>
      <c r="G41" s="129"/>
      <c r="H41" s="555"/>
      <c r="I41" s="162" t="s">
        <v>723</v>
      </c>
      <c r="J41" s="73"/>
      <c r="K41" s="74"/>
      <c r="L41" s="179" t="s">
        <v>623</v>
      </c>
      <c r="N41" s="321" t="s">
        <v>455</v>
      </c>
    </row>
    <row r="42" spans="1:15" ht="13.5" thickBot="1" x14ac:dyDescent="0.25">
      <c r="A42" s="553"/>
      <c r="B42" s="158" t="s">
        <v>817</v>
      </c>
      <c r="C42" s="409"/>
      <c r="D42" s="379">
        <v>2713.2</v>
      </c>
      <c r="E42" s="380"/>
      <c r="F42" s="381"/>
      <c r="G42" s="129"/>
      <c r="H42" s="556"/>
      <c r="I42" s="162" t="s">
        <v>773</v>
      </c>
      <c r="J42" s="73"/>
      <c r="K42" s="74"/>
      <c r="L42" s="179" t="s">
        <v>410</v>
      </c>
      <c r="N42" s="321" t="s">
        <v>455</v>
      </c>
    </row>
    <row r="43" spans="1:15" s="13" customFormat="1" ht="14.25" thickTop="1" thickBot="1" x14ac:dyDescent="0.25">
      <c r="A43" s="562"/>
      <c r="B43" s="562"/>
      <c r="C43" s="437">
        <f t="shared" ref="C43:H43" si="0">SUM(C5:C42)</f>
        <v>79019.099999999991</v>
      </c>
      <c r="D43" s="437">
        <f t="shared" si="0"/>
        <v>127657.20000000001</v>
      </c>
      <c r="E43" s="437">
        <f t="shared" si="0"/>
        <v>49597.299999999988</v>
      </c>
      <c r="F43" s="437">
        <f t="shared" si="0"/>
        <v>101505.60000000001</v>
      </c>
      <c r="G43" s="130">
        <f t="shared" si="0"/>
        <v>0</v>
      </c>
      <c r="H43" s="585">
        <f t="shared" si="0"/>
        <v>192342.39999999999</v>
      </c>
      <c r="I43" s="585"/>
      <c r="J43" s="585"/>
      <c r="K43" s="585"/>
      <c r="L43" s="133">
        <f>SUM(C43:G43)</f>
        <v>357779.19999999995</v>
      </c>
      <c r="M43" s="133"/>
      <c r="N43" s="181"/>
    </row>
    <row r="44" spans="1:15" s="13" customFormat="1" ht="15" customHeight="1" x14ac:dyDescent="0.2">
      <c r="A44" s="100"/>
      <c r="B44" s="159"/>
      <c r="C44" s="604">
        <f>SUM(C43:D43)</f>
        <v>206676.3</v>
      </c>
      <c r="D44" s="605"/>
      <c r="E44" s="606">
        <f>SUM(E43:F43)</f>
        <v>151102.9</v>
      </c>
      <c r="F44" s="607"/>
      <c r="G44" s="132">
        <f>SUM(G43)</f>
        <v>0</v>
      </c>
      <c r="H44" s="586"/>
      <c r="I44" s="586"/>
      <c r="J44" s="586"/>
      <c r="K44" s="586"/>
      <c r="L44" s="133">
        <f>SUM(C44:G44)</f>
        <v>357779.19999999995</v>
      </c>
      <c r="M44" s="133"/>
      <c r="N44" s="181"/>
    </row>
    <row r="45" spans="1:15" s="13" customFormat="1" x14ac:dyDescent="0.2">
      <c r="A45" s="100"/>
      <c r="B45" s="159"/>
      <c r="C45" s="438"/>
      <c r="D45" s="438"/>
      <c r="E45" s="438"/>
      <c r="F45" s="438"/>
      <c r="G45" s="9"/>
      <c r="H45" s="14"/>
      <c r="L45" s="8"/>
      <c r="M45" s="8"/>
      <c r="N45" s="181"/>
    </row>
    <row r="46" spans="1:15" x14ac:dyDescent="0.2">
      <c r="I46" s="327"/>
    </row>
    <row r="47" spans="1:15" ht="15" x14ac:dyDescent="0.2">
      <c r="A47" s="127" t="s">
        <v>17</v>
      </c>
    </row>
    <row r="48" spans="1:15" s="180" customFormat="1" ht="7.5" customHeight="1" x14ac:dyDescent="0.2">
      <c r="A48" s="4"/>
      <c r="B48" s="156"/>
      <c r="C48" s="430"/>
      <c r="D48" s="430"/>
      <c r="E48" s="430"/>
      <c r="F48" s="430"/>
      <c r="G48" s="1"/>
      <c r="H48"/>
      <c r="I48"/>
      <c r="J48"/>
      <c r="K48"/>
      <c r="L48"/>
      <c r="M48"/>
      <c r="O48"/>
    </row>
    <row r="49" spans="1:15" s="180" customFormat="1" ht="17.25" customHeight="1" thickBot="1" x14ac:dyDescent="0.25">
      <c r="A49" s="297"/>
      <c r="B49" s="298" t="s">
        <v>98</v>
      </c>
      <c r="C49" s="439"/>
      <c r="D49" s="430"/>
      <c r="E49" s="430"/>
      <c r="F49" s="430"/>
      <c r="G49" s="1"/>
      <c r="H49"/>
      <c r="I49"/>
      <c r="J49"/>
      <c r="K49"/>
      <c r="L49"/>
      <c r="M49"/>
      <c r="O49"/>
    </row>
    <row r="50" spans="1:15" s="180" customFormat="1" ht="13.5" thickBot="1" x14ac:dyDescent="0.25">
      <c r="A50" s="589"/>
      <c r="B50" s="590"/>
      <c r="C50" s="440" t="s">
        <v>137</v>
      </c>
      <c r="D50" s="441" t="s">
        <v>74</v>
      </c>
      <c r="E50" s="441" t="s">
        <v>27</v>
      </c>
      <c r="F50" s="441" t="s">
        <v>14</v>
      </c>
      <c r="G50" s="371" t="s">
        <v>12</v>
      </c>
      <c r="H50" s="371" t="s">
        <v>61</v>
      </c>
      <c r="I50" s="92" t="s">
        <v>9</v>
      </c>
      <c r="J50" s="175" t="s">
        <v>47</v>
      </c>
      <c r="L50"/>
    </row>
    <row r="51" spans="1:15" s="180" customFormat="1" x14ac:dyDescent="0.2">
      <c r="A51" s="563" t="s">
        <v>761</v>
      </c>
      <c r="B51" s="564"/>
      <c r="C51" s="442">
        <v>30848.400000000001</v>
      </c>
      <c r="D51" s="443"/>
      <c r="E51" s="444"/>
      <c r="F51" s="444"/>
      <c r="G51" s="126"/>
      <c r="H51" s="126"/>
      <c r="I51" s="199"/>
      <c r="J51" s="141"/>
      <c r="L51"/>
    </row>
    <row r="52" spans="1:15" s="180" customFormat="1" x14ac:dyDescent="0.2">
      <c r="A52" s="557" t="s">
        <v>760</v>
      </c>
      <c r="B52" s="559"/>
      <c r="C52" s="445">
        <v>9633</v>
      </c>
      <c r="D52" s="446"/>
      <c r="E52" s="447"/>
      <c r="F52" s="447"/>
      <c r="G52" s="125"/>
      <c r="H52" s="125"/>
      <c r="I52" s="193"/>
      <c r="J52" s="145"/>
      <c r="L52"/>
    </row>
    <row r="53" spans="1:15" s="180" customFormat="1" x14ac:dyDescent="0.2">
      <c r="A53" s="557" t="s">
        <v>768</v>
      </c>
      <c r="B53" s="559"/>
      <c r="C53" s="445"/>
      <c r="D53" s="446"/>
      <c r="E53" s="447">
        <v>1140</v>
      </c>
      <c r="F53" s="447"/>
      <c r="G53" s="125"/>
      <c r="H53" s="125"/>
      <c r="I53" s="193"/>
      <c r="J53" s="145"/>
      <c r="L53"/>
    </row>
    <row r="54" spans="1:15" s="180" customFormat="1" x14ac:dyDescent="0.2">
      <c r="A54" s="557" t="s">
        <v>769</v>
      </c>
      <c r="B54" s="559"/>
      <c r="C54" s="445"/>
      <c r="D54" s="446"/>
      <c r="E54" s="447">
        <v>2131.8000000000002</v>
      </c>
      <c r="F54" s="447"/>
      <c r="G54" s="125"/>
      <c r="H54" s="125"/>
      <c r="I54" s="193"/>
      <c r="J54" s="145"/>
      <c r="L54"/>
    </row>
    <row r="55" spans="1:15" s="180" customFormat="1" x14ac:dyDescent="0.2">
      <c r="A55" s="557" t="s">
        <v>775</v>
      </c>
      <c r="B55" s="559"/>
      <c r="C55" s="445"/>
      <c r="D55" s="446"/>
      <c r="E55" s="447"/>
      <c r="F55" s="447"/>
      <c r="G55" s="125"/>
      <c r="H55" s="125">
        <v>7752</v>
      </c>
      <c r="I55" s="193"/>
      <c r="J55" s="145"/>
      <c r="L55"/>
    </row>
    <row r="56" spans="1:15" s="180" customFormat="1" x14ac:dyDescent="0.2">
      <c r="A56" s="557" t="s">
        <v>774</v>
      </c>
      <c r="B56" s="559"/>
      <c r="C56" s="445"/>
      <c r="D56" s="446"/>
      <c r="E56" s="447"/>
      <c r="F56" s="447"/>
      <c r="G56" s="125"/>
      <c r="H56" s="125">
        <v>7752</v>
      </c>
      <c r="I56" s="193"/>
      <c r="J56" s="145"/>
      <c r="L56"/>
    </row>
    <row r="57" spans="1:15" s="180" customFormat="1" x14ac:dyDescent="0.2">
      <c r="A57" s="557" t="s">
        <v>776</v>
      </c>
      <c r="B57" s="559"/>
      <c r="C57" s="445"/>
      <c r="D57" s="446"/>
      <c r="E57" s="447"/>
      <c r="F57" s="447">
        <v>19380</v>
      </c>
      <c r="G57" s="125"/>
      <c r="H57" s="125"/>
      <c r="I57" s="193"/>
      <c r="J57" s="145"/>
      <c r="L57"/>
    </row>
    <row r="58" spans="1:15" s="180" customFormat="1" x14ac:dyDescent="0.2">
      <c r="A58" s="557" t="s">
        <v>777</v>
      </c>
      <c r="B58" s="559"/>
      <c r="C58" s="445"/>
      <c r="D58" s="446"/>
      <c r="E58" s="447"/>
      <c r="F58" s="447">
        <v>6840</v>
      </c>
      <c r="G58" s="125"/>
      <c r="H58" s="125"/>
      <c r="I58" s="193"/>
      <c r="J58" s="145"/>
      <c r="L58"/>
    </row>
    <row r="59" spans="1:15" s="180" customFormat="1" x14ac:dyDescent="0.2">
      <c r="A59" s="557" t="s">
        <v>787</v>
      </c>
      <c r="B59" s="559"/>
      <c r="C59" s="445"/>
      <c r="D59" s="447">
        <v>2986.8</v>
      </c>
      <c r="E59" s="447"/>
      <c r="F59" s="447"/>
      <c r="G59" s="125"/>
      <c r="H59" s="125"/>
      <c r="I59" s="193"/>
      <c r="J59" s="145"/>
      <c r="L59"/>
    </row>
    <row r="60" spans="1:15" s="180" customFormat="1" x14ac:dyDescent="0.2">
      <c r="A60" s="557" t="s">
        <v>788</v>
      </c>
      <c r="B60" s="559"/>
      <c r="C60" s="445"/>
      <c r="D60" s="447">
        <v>2838.6</v>
      </c>
      <c r="E60" s="447"/>
      <c r="F60" s="447"/>
      <c r="G60" s="125"/>
      <c r="H60" s="125"/>
      <c r="I60" s="193"/>
      <c r="J60" s="145"/>
      <c r="L60"/>
    </row>
    <row r="61" spans="1:15" s="180" customFormat="1" x14ac:dyDescent="0.2">
      <c r="A61" s="557" t="s">
        <v>795</v>
      </c>
      <c r="B61" s="559"/>
      <c r="C61" s="445"/>
      <c r="D61" s="446"/>
      <c r="E61" s="447"/>
      <c r="F61" s="447"/>
      <c r="G61" s="125"/>
      <c r="H61" s="125"/>
      <c r="I61" s="193"/>
      <c r="J61" s="145">
        <v>2850</v>
      </c>
      <c r="L61"/>
    </row>
    <row r="62" spans="1:15" s="180" customFormat="1" x14ac:dyDescent="0.2">
      <c r="A62" s="557" t="s">
        <v>809</v>
      </c>
      <c r="B62" s="559"/>
      <c r="C62" s="448"/>
      <c r="D62" s="449">
        <v>4514.3999999999996</v>
      </c>
      <c r="E62" s="450"/>
      <c r="F62" s="450"/>
      <c r="G62" s="373"/>
      <c r="H62" s="373"/>
      <c r="I62" s="350"/>
      <c r="J62" s="271"/>
      <c r="L62"/>
    </row>
    <row r="63" spans="1:15" s="180" customFormat="1" x14ac:dyDescent="0.2">
      <c r="A63" s="557" t="s">
        <v>810</v>
      </c>
      <c r="B63" s="595"/>
      <c r="C63" s="448"/>
      <c r="D63" s="449"/>
      <c r="E63" s="450"/>
      <c r="F63" s="450"/>
      <c r="G63" s="373"/>
      <c r="H63" s="125">
        <v>8265</v>
      </c>
      <c r="I63" s="373"/>
      <c r="J63" s="363"/>
      <c r="L63"/>
    </row>
    <row r="64" spans="1:15" s="180" customFormat="1" x14ac:dyDescent="0.2">
      <c r="A64" s="557" t="s">
        <v>811</v>
      </c>
      <c r="B64" s="595"/>
      <c r="C64" s="448"/>
      <c r="D64" s="449"/>
      <c r="E64" s="450"/>
      <c r="F64" s="450"/>
      <c r="G64" s="373"/>
      <c r="H64" s="125">
        <v>5415</v>
      </c>
      <c r="I64" s="373"/>
      <c r="J64" s="363"/>
      <c r="L64"/>
    </row>
    <row r="65" spans="1:15" s="180" customFormat="1" x14ac:dyDescent="0.2">
      <c r="A65" s="557" t="s">
        <v>812</v>
      </c>
      <c r="B65" s="595"/>
      <c r="C65" s="448"/>
      <c r="D65" s="449"/>
      <c r="E65" s="450"/>
      <c r="F65" s="450"/>
      <c r="G65" s="373"/>
      <c r="H65" s="125">
        <v>570</v>
      </c>
      <c r="I65" s="373"/>
      <c r="J65" s="363"/>
      <c r="L65"/>
    </row>
    <row r="66" spans="1:15" s="180" customFormat="1" x14ac:dyDescent="0.2">
      <c r="A66" s="557" t="s">
        <v>814</v>
      </c>
      <c r="B66" s="595"/>
      <c r="C66" s="448"/>
      <c r="D66" s="449"/>
      <c r="E66" s="450"/>
      <c r="F66" s="450"/>
      <c r="G66" s="373">
        <v>10659</v>
      </c>
      <c r="H66" s="373"/>
      <c r="I66" s="373"/>
      <c r="J66" s="363"/>
      <c r="L66"/>
    </row>
    <row r="67" spans="1:15" s="180" customFormat="1" x14ac:dyDescent="0.2">
      <c r="A67" s="557" t="s">
        <v>816</v>
      </c>
      <c r="B67" s="595"/>
      <c r="C67" s="448"/>
      <c r="D67" s="449"/>
      <c r="E67" s="450"/>
      <c r="F67" s="450"/>
      <c r="G67" s="373"/>
      <c r="H67" s="373"/>
      <c r="I67" s="373">
        <v>1368</v>
      </c>
      <c r="J67" s="363"/>
      <c r="L67"/>
    </row>
    <row r="68" spans="1:15" s="180" customFormat="1" x14ac:dyDescent="0.2">
      <c r="A68" s="557" t="s">
        <v>817</v>
      </c>
      <c r="B68" s="595"/>
      <c r="C68" s="448"/>
      <c r="D68" s="449"/>
      <c r="E68" s="450"/>
      <c r="F68" s="450"/>
      <c r="G68" s="373"/>
      <c r="H68" s="373">
        <v>2713.2</v>
      </c>
      <c r="I68" s="373"/>
      <c r="J68" s="363"/>
      <c r="L68"/>
    </row>
    <row r="69" spans="1:15" ht="13.5" thickBot="1" x14ac:dyDescent="0.25">
      <c r="A69" s="577"/>
      <c r="B69" s="578"/>
      <c r="C69" s="451"/>
      <c r="D69" s="452"/>
      <c r="E69" s="453"/>
      <c r="F69" s="453"/>
      <c r="G69" s="174"/>
      <c r="H69" s="174"/>
      <c r="I69" s="174"/>
      <c r="J69" s="374"/>
      <c r="K69" s="180"/>
      <c r="N69"/>
    </row>
    <row r="70" spans="1:15" ht="13.5" thickBot="1" x14ac:dyDescent="0.25">
      <c r="C70" s="454">
        <f t="shared" ref="C70:J70" si="1">SUM(C51:C69)</f>
        <v>40481.4</v>
      </c>
      <c r="D70" s="455">
        <f t="shared" si="1"/>
        <v>10339.799999999999</v>
      </c>
      <c r="E70" s="455">
        <f t="shared" si="1"/>
        <v>3271.8</v>
      </c>
      <c r="F70" s="455">
        <f t="shared" si="1"/>
        <v>26220</v>
      </c>
      <c r="G70" s="240">
        <f t="shared" si="1"/>
        <v>10659</v>
      </c>
      <c r="H70" s="240">
        <f t="shared" si="1"/>
        <v>32467.200000000001</v>
      </c>
      <c r="I70" s="240">
        <f t="shared" si="1"/>
        <v>1368</v>
      </c>
      <c r="J70" s="372">
        <f t="shared" si="1"/>
        <v>2850</v>
      </c>
      <c r="K70" s="546">
        <f>SUM(C70:J70)</f>
        <v>127657.2</v>
      </c>
      <c r="L70" s="547"/>
      <c r="N70"/>
    </row>
    <row r="71" spans="1:15" x14ac:dyDescent="0.2">
      <c r="H71" s="1"/>
      <c r="N71"/>
      <c r="O71" s="180"/>
    </row>
  </sheetData>
  <mergeCells count="45">
    <mergeCell ref="H36:H42"/>
    <mergeCell ref="A43:B43"/>
    <mergeCell ref="H43:K44"/>
    <mergeCell ref="C44:D44"/>
    <mergeCell ref="E44:F44"/>
    <mergeCell ref="A54:B54"/>
    <mergeCell ref="A63:B63"/>
    <mergeCell ref="A64:B64"/>
    <mergeCell ref="A59:B59"/>
    <mergeCell ref="A36:A42"/>
    <mergeCell ref="A50:B50"/>
    <mergeCell ref="A24:A25"/>
    <mergeCell ref="H24:H25"/>
    <mergeCell ref="A26:A29"/>
    <mergeCell ref="H26:H29"/>
    <mergeCell ref="A30:A34"/>
    <mergeCell ref="H30:H34"/>
    <mergeCell ref="I4:K4"/>
    <mergeCell ref="A14:A17"/>
    <mergeCell ref="H14:H17"/>
    <mergeCell ref="A19:A23"/>
    <mergeCell ref="H19:H23"/>
    <mergeCell ref="G2:G4"/>
    <mergeCell ref="C3:D3"/>
    <mergeCell ref="E3:F3"/>
    <mergeCell ref="A5:A10"/>
    <mergeCell ref="H5:H10"/>
    <mergeCell ref="A11:A13"/>
    <mergeCell ref="H11:H13"/>
    <mergeCell ref="A67:B67"/>
    <mergeCell ref="A68:B68"/>
    <mergeCell ref="K70:L70"/>
    <mergeCell ref="A69:B69"/>
    <mergeCell ref="A51:B51"/>
    <mergeCell ref="A52:B52"/>
    <mergeCell ref="A60:B60"/>
    <mergeCell ref="A56:B56"/>
    <mergeCell ref="A55:B55"/>
    <mergeCell ref="A66:B66"/>
    <mergeCell ref="A57:B57"/>
    <mergeCell ref="A58:B58"/>
    <mergeCell ref="A53:B53"/>
    <mergeCell ref="A62:B62"/>
    <mergeCell ref="A65:B65"/>
    <mergeCell ref="A61:B61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pane ySplit="4" topLeftCell="A5" activePane="bottomLeft" state="frozenSplit"/>
      <selection pane="bottomLeft" activeCell="N33" sqref="N33"/>
    </sheetView>
  </sheetViews>
  <sheetFormatPr defaultRowHeight="12.75" x14ac:dyDescent="0.2"/>
  <cols>
    <col min="1" max="1" width="2.42578125" style="376" customWidth="1"/>
    <col min="2" max="2" width="6.42578125" style="156" customWidth="1"/>
    <col min="3" max="4" width="10.7109375" style="1" customWidth="1"/>
    <col min="5" max="5" width="11.28515625" style="1" customWidth="1"/>
    <col min="6" max="6" width="10.42578125" style="1" customWidth="1"/>
    <col min="7" max="7" width="10" style="1" customWidth="1"/>
    <col min="8" max="8" width="10" style="439" customWidth="1"/>
    <col min="9" max="9" width="11" customWidth="1"/>
    <col min="10" max="10" width="10.42578125" customWidth="1"/>
    <col min="11" max="11" width="9.42578125" customWidth="1"/>
    <col min="12" max="12" width="10.42578125" customWidth="1"/>
    <col min="13" max="14" width="10.7109375" customWidth="1"/>
    <col min="15" max="15" width="10.7109375" style="180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5" ht="15" x14ac:dyDescent="0.25">
      <c r="A1" s="101" t="s">
        <v>818</v>
      </c>
      <c r="C1" s="3"/>
    </row>
    <row r="2" spans="1:15" ht="9.75" customHeight="1" thickBot="1" x14ac:dyDescent="0.25">
      <c r="A2" s="2"/>
      <c r="C2" s="276"/>
      <c r="D2" s="277"/>
      <c r="E2" s="277"/>
      <c r="F2" s="277"/>
      <c r="G2" s="575" t="s">
        <v>156</v>
      </c>
      <c r="H2" s="469"/>
      <c r="I2" s="279"/>
    </row>
    <row r="3" spans="1:15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469"/>
      <c r="I3" s="279"/>
    </row>
    <row r="4" spans="1:15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468" t="s">
        <v>0</v>
      </c>
      <c r="I4" s="560" t="s">
        <v>19</v>
      </c>
      <c r="J4" s="560"/>
      <c r="K4" s="560"/>
      <c r="L4" s="490"/>
    </row>
    <row r="5" spans="1:15" x14ac:dyDescent="0.2">
      <c r="A5" s="483"/>
      <c r="B5" s="484" t="s">
        <v>820</v>
      </c>
      <c r="C5" s="244">
        <v>8276.4</v>
      </c>
      <c r="D5" s="123"/>
      <c r="E5" s="303"/>
      <c r="F5" s="193"/>
      <c r="G5" s="129"/>
      <c r="H5" s="467"/>
      <c r="I5" s="162" t="s">
        <v>89</v>
      </c>
      <c r="J5" s="73"/>
      <c r="K5" s="74"/>
      <c r="L5" s="179" t="s">
        <v>205</v>
      </c>
      <c r="N5" s="321">
        <v>41288</v>
      </c>
      <c r="O5"/>
    </row>
    <row r="6" spans="1:15" x14ac:dyDescent="0.2">
      <c r="A6" s="608" t="s">
        <v>222</v>
      </c>
      <c r="B6" s="485" t="s">
        <v>825</v>
      </c>
      <c r="C6" s="244">
        <v>4275</v>
      </c>
      <c r="D6" s="123"/>
      <c r="E6" s="303"/>
      <c r="F6" s="193"/>
      <c r="G6" s="129"/>
      <c r="H6" s="554">
        <f>SUM(C6:G7)</f>
        <v>19779</v>
      </c>
      <c r="I6" s="162" t="s">
        <v>103</v>
      </c>
      <c r="J6" s="73"/>
      <c r="K6" s="74"/>
      <c r="L6" s="179" t="s">
        <v>205</v>
      </c>
      <c r="M6" s="179"/>
      <c r="N6" s="321">
        <v>41283</v>
      </c>
      <c r="O6" s="179"/>
    </row>
    <row r="7" spans="1:15" x14ac:dyDescent="0.2">
      <c r="A7" s="610"/>
      <c r="B7" s="485" t="s">
        <v>826</v>
      </c>
      <c r="C7" s="122"/>
      <c r="D7" s="123">
        <v>15504</v>
      </c>
      <c r="E7" s="303"/>
      <c r="F7" s="193"/>
      <c r="G7" s="129"/>
      <c r="H7" s="556"/>
      <c r="I7" s="162" t="s">
        <v>827</v>
      </c>
      <c r="J7" s="73"/>
      <c r="K7" s="74"/>
      <c r="L7" s="456" t="s">
        <v>828</v>
      </c>
      <c r="N7" s="314" t="s">
        <v>455</v>
      </c>
      <c r="O7"/>
    </row>
    <row r="8" spans="1:15" x14ac:dyDescent="0.2">
      <c r="A8" s="486" t="s">
        <v>225</v>
      </c>
      <c r="B8" s="485" t="s">
        <v>829</v>
      </c>
      <c r="C8" s="122"/>
      <c r="D8" s="123"/>
      <c r="E8" s="311">
        <v>1276.8</v>
      </c>
      <c r="F8" s="193"/>
      <c r="G8" s="129"/>
      <c r="H8" s="391">
        <f>SUM(C8:G8)</f>
        <v>1276.8</v>
      </c>
      <c r="I8" s="162" t="s">
        <v>830</v>
      </c>
      <c r="J8" s="73"/>
      <c r="K8" s="74"/>
      <c r="L8" s="179" t="s">
        <v>205</v>
      </c>
      <c r="N8" s="321">
        <v>41292</v>
      </c>
      <c r="O8"/>
    </row>
    <row r="9" spans="1:15" x14ac:dyDescent="0.2">
      <c r="A9" s="486" t="s">
        <v>91</v>
      </c>
      <c r="B9" s="485" t="s">
        <v>831</v>
      </c>
      <c r="C9" s="122"/>
      <c r="D9" s="123">
        <v>2519.4</v>
      </c>
      <c r="E9" s="303"/>
      <c r="F9" s="193"/>
      <c r="G9" s="129"/>
      <c r="H9" s="457">
        <f>SUM(C9:G9)</f>
        <v>2519.4</v>
      </c>
      <c r="I9" s="162" t="s">
        <v>827</v>
      </c>
      <c r="J9" s="73"/>
      <c r="K9" s="74"/>
      <c r="L9" s="456" t="s">
        <v>828</v>
      </c>
      <c r="N9" s="321" t="s">
        <v>455</v>
      </c>
      <c r="O9"/>
    </row>
    <row r="10" spans="1:15" x14ac:dyDescent="0.2">
      <c r="A10" s="608" t="s">
        <v>179</v>
      </c>
      <c r="B10" s="485" t="s">
        <v>833</v>
      </c>
      <c r="C10" s="122"/>
      <c r="D10" s="123">
        <v>3237.6</v>
      </c>
      <c r="E10" s="303"/>
      <c r="F10" s="193"/>
      <c r="G10" s="129"/>
      <c r="H10" s="554">
        <f>SUM(C10:G13)</f>
        <v>14107.5</v>
      </c>
      <c r="I10" s="162" t="s">
        <v>836</v>
      </c>
      <c r="J10" s="73"/>
      <c r="K10" s="74"/>
      <c r="L10" s="456" t="s">
        <v>828</v>
      </c>
      <c r="N10" s="321" t="s">
        <v>455</v>
      </c>
      <c r="O10"/>
    </row>
    <row r="11" spans="1:15" x14ac:dyDescent="0.2">
      <c r="A11" s="609"/>
      <c r="B11" s="485" t="s">
        <v>834</v>
      </c>
      <c r="C11" s="122"/>
      <c r="D11" s="123">
        <v>7752</v>
      </c>
      <c r="E11" s="303"/>
      <c r="F11" s="193"/>
      <c r="G11" s="129"/>
      <c r="H11" s="555"/>
      <c r="I11" s="162" t="s">
        <v>827</v>
      </c>
      <c r="J11" s="73"/>
      <c r="K11" s="74"/>
      <c r="L11" s="456" t="s">
        <v>828</v>
      </c>
      <c r="N11" s="321" t="s">
        <v>455</v>
      </c>
      <c r="O11"/>
    </row>
    <row r="12" spans="1:15" x14ac:dyDescent="0.2">
      <c r="A12" s="609"/>
      <c r="B12" s="485" t="s">
        <v>835</v>
      </c>
      <c r="C12" s="122"/>
      <c r="D12" s="123">
        <v>1065.9000000000001</v>
      </c>
      <c r="E12" s="303"/>
      <c r="F12" s="193"/>
      <c r="G12" s="129"/>
      <c r="H12" s="555"/>
      <c r="I12" s="162" t="s">
        <v>827</v>
      </c>
      <c r="J12" s="73"/>
      <c r="K12" s="74"/>
      <c r="L12" s="456" t="s">
        <v>828</v>
      </c>
      <c r="N12" s="321" t="s">
        <v>455</v>
      </c>
      <c r="O12"/>
    </row>
    <row r="13" spans="1:15" x14ac:dyDescent="0.2">
      <c r="A13" s="610"/>
      <c r="B13" s="485" t="s">
        <v>837</v>
      </c>
      <c r="C13" s="122"/>
      <c r="D13" s="123">
        <v>2052</v>
      </c>
      <c r="E13" s="303"/>
      <c r="F13" s="193"/>
      <c r="G13" s="129"/>
      <c r="H13" s="556"/>
      <c r="I13" s="162" t="s">
        <v>88</v>
      </c>
      <c r="J13" s="73"/>
      <c r="K13" s="74"/>
      <c r="L13" s="456" t="s">
        <v>828</v>
      </c>
      <c r="N13" s="321" t="s">
        <v>455</v>
      </c>
      <c r="O13"/>
    </row>
    <row r="14" spans="1:15" x14ac:dyDescent="0.2">
      <c r="A14" s="608" t="s">
        <v>288</v>
      </c>
      <c r="B14" s="485" t="s">
        <v>838</v>
      </c>
      <c r="C14" s="122"/>
      <c r="D14" s="123">
        <v>7296</v>
      </c>
      <c r="E14" s="303"/>
      <c r="F14" s="193"/>
      <c r="G14" s="129"/>
      <c r="H14" s="554">
        <f>SUM(C14:G16)</f>
        <v>36993</v>
      </c>
      <c r="I14" s="162" t="s">
        <v>841</v>
      </c>
      <c r="J14" s="73"/>
      <c r="K14" s="74"/>
      <c r="L14" s="456" t="s">
        <v>828</v>
      </c>
      <c r="N14" s="321" t="s">
        <v>455</v>
      </c>
      <c r="O14"/>
    </row>
    <row r="15" spans="1:15" x14ac:dyDescent="0.2">
      <c r="A15" s="609"/>
      <c r="B15" s="485" t="s">
        <v>839</v>
      </c>
      <c r="C15" s="122"/>
      <c r="D15" s="123">
        <v>1425</v>
      </c>
      <c r="E15" s="303"/>
      <c r="F15" s="193"/>
      <c r="G15" s="129"/>
      <c r="H15" s="555"/>
      <c r="I15" s="162" t="s">
        <v>842</v>
      </c>
      <c r="J15" s="73"/>
      <c r="K15" s="74"/>
      <c r="L15" s="456" t="s">
        <v>828</v>
      </c>
      <c r="N15" s="321" t="s">
        <v>455</v>
      </c>
      <c r="O15"/>
    </row>
    <row r="16" spans="1:15" x14ac:dyDescent="0.2">
      <c r="A16" s="610"/>
      <c r="B16" s="485" t="s">
        <v>840</v>
      </c>
      <c r="C16" s="122"/>
      <c r="D16" s="123">
        <v>28272</v>
      </c>
      <c r="E16" s="303"/>
      <c r="F16" s="193"/>
      <c r="G16" s="129"/>
      <c r="H16" s="556"/>
      <c r="I16" s="162" t="s">
        <v>93</v>
      </c>
      <c r="J16" s="73"/>
      <c r="K16" s="74"/>
      <c r="L16" s="456" t="s">
        <v>828</v>
      </c>
      <c r="N16" s="321" t="s">
        <v>455</v>
      </c>
      <c r="O16"/>
    </row>
    <row r="17" spans="1:16" x14ac:dyDescent="0.2">
      <c r="A17" s="608" t="s">
        <v>191</v>
      </c>
      <c r="B17" s="485" t="s">
        <v>843</v>
      </c>
      <c r="C17" s="244">
        <v>2736</v>
      </c>
      <c r="D17" s="123"/>
      <c r="E17" s="303"/>
      <c r="F17" s="193"/>
      <c r="G17" s="129"/>
      <c r="H17" s="554">
        <f>SUM(C17:G18)</f>
        <v>2337</v>
      </c>
      <c r="I17" s="162" t="s">
        <v>849</v>
      </c>
      <c r="J17" s="73"/>
      <c r="K17" s="74"/>
      <c r="L17" s="179" t="s">
        <v>311</v>
      </c>
      <c r="N17" s="321">
        <v>41305</v>
      </c>
      <c r="O17" s="95"/>
    </row>
    <row r="18" spans="1:16" x14ac:dyDescent="0.2">
      <c r="A18" s="610"/>
      <c r="B18" s="485" t="s">
        <v>844</v>
      </c>
      <c r="C18" s="122"/>
      <c r="D18" s="123"/>
      <c r="E18" s="303"/>
      <c r="F18" s="193">
        <v>-399</v>
      </c>
      <c r="G18" s="129"/>
      <c r="H18" s="556"/>
      <c r="I18" s="162" t="s">
        <v>716</v>
      </c>
      <c r="J18" s="73"/>
      <c r="K18" s="74"/>
      <c r="L18" s="456" t="s">
        <v>828</v>
      </c>
      <c r="N18" s="321" t="s">
        <v>455</v>
      </c>
      <c r="O18"/>
    </row>
    <row r="19" spans="1:16" x14ac:dyDescent="0.2">
      <c r="A19" s="487" t="s">
        <v>148</v>
      </c>
      <c r="B19" s="485" t="s">
        <v>845</v>
      </c>
      <c r="C19" s="122">
        <v>3197.7</v>
      </c>
      <c r="D19" s="123"/>
      <c r="E19" s="303"/>
      <c r="F19" s="193"/>
      <c r="G19" s="129"/>
      <c r="H19" s="459">
        <f>SUM(C19:G19)</f>
        <v>3197.7</v>
      </c>
      <c r="I19" s="162" t="s">
        <v>256</v>
      </c>
      <c r="J19" s="73"/>
      <c r="K19" s="74"/>
      <c r="L19" s="456" t="s">
        <v>205</v>
      </c>
      <c r="N19" s="321">
        <v>41302</v>
      </c>
      <c r="O19"/>
    </row>
    <row r="20" spans="1:16" ht="13.5" thickBot="1" x14ac:dyDescent="0.25">
      <c r="A20" s="488" t="s">
        <v>347</v>
      </c>
      <c r="B20" s="489" t="s">
        <v>847</v>
      </c>
      <c r="C20" s="122"/>
      <c r="D20" s="123">
        <v>9541.7999999999993</v>
      </c>
      <c r="E20" s="303"/>
      <c r="F20" s="193"/>
      <c r="G20" s="129"/>
      <c r="H20" s="466">
        <f>SUM(C20:G20)</f>
        <v>9541.7999999999993</v>
      </c>
      <c r="I20" s="162" t="s">
        <v>827</v>
      </c>
      <c r="J20" s="73"/>
      <c r="K20" s="74"/>
      <c r="L20" s="456" t="s">
        <v>828</v>
      </c>
      <c r="N20" s="321" t="s">
        <v>455</v>
      </c>
      <c r="O20"/>
    </row>
    <row r="21" spans="1:16" s="13" customFormat="1" ht="14.25" thickTop="1" thickBot="1" x14ac:dyDescent="0.25">
      <c r="A21" s="611"/>
      <c r="B21" s="611"/>
      <c r="C21" s="118">
        <f t="shared" ref="C21:H21" si="0">SUM(C5:C20)</f>
        <v>18485.099999999999</v>
      </c>
      <c r="D21" s="119">
        <f t="shared" si="0"/>
        <v>78665.7</v>
      </c>
      <c r="E21" s="304">
        <f t="shared" si="0"/>
        <v>1276.8</v>
      </c>
      <c r="F21" s="194">
        <f t="shared" si="0"/>
        <v>-399</v>
      </c>
      <c r="G21" s="130">
        <f t="shared" si="0"/>
        <v>0</v>
      </c>
      <c r="H21" s="585">
        <f t="shared" si="0"/>
        <v>89752.2</v>
      </c>
      <c r="I21" s="585"/>
      <c r="J21" s="585"/>
      <c r="K21" s="585"/>
      <c r="L21" s="133">
        <f>SUM(C21:G21)</f>
        <v>98028.599999999991</v>
      </c>
      <c r="M21" s="133"/>
      <c r="N21" s="181"/>
    </row>
    <row r="22" spans="1:16" s="13" customFormat="1" ht="15" customHeight="1" x14ac:dyDescent="0.2">
      <c r="A22" s="100"/>
      <c r="B22" s="159"/>
      <c r="C22" s="567">
        <f>SUM(C21:D21)</f>
        <v>97150.799999999988</v>
      </c>
      <c r="D22" s="568"/>
      <c r="E22" s="565">
        <f>SUM(E21:F21)</f>
        <v>877.8</v>
      </c>
      <c r="F22" s="566"/>
      <c r="G22" s="132">
        <f>SUM(G21)</f>
        <v>0</v>
      </c>
      <c r="H22" s="586"/>
      <c r="I22" s="586"/>
      <c r="J22" s="586"/>
      <c r="K22" s="586"/>
      <c r="L22" s="133">
        <f>SUM(C22:G22)</f>
        <v>98028.599999999991</v>
      </c>
      <c r="M22" s="133"/>
      <c r="N22" s="181"/>
    </row>
    <row r="23" spans="1:16" s="13" customFormat="1" x14ac:dyDescent="0.2">
      <c r="A23" s="100"/>
      <c r="B23" s="159"/>
      <c r="C23" s="9"/>
      <c r="D23" s="9"/>
      <c r="E23" s="9"/>
      <c r="F23" s="9"/>
      <c r="G23" s="9"/>
      <c r="H23" s="14"/>
      <c r="L23" s="8"/>
      <c r="M23" s="8"/>
      <c r="N23" s="181"/>
    </row>
    <row r="24" spans="1:16" x14ac:dyDescent="0.2">
      <c r="J24" s="327"/>
    </row>
    <row r="25" spans="1:16" ht="15" x14ac:dyDescent="0.2">
      <c r="A25" s="127" t="s">
        <v>17</v>
      </c>
    </row>
    <row r="26" spans="1:16" s="180" customFormat="1" ht="7.5" customHeight="1" x14ac:dyDescent="0.2">
      <c r="A26" s="4"/>
      <c r="B26" s="156"/>
      <c r="C26" s="1"/>
      <c r="D26" s="1"/>
      <c r="E26" s="1"/>
      <c r="F26" s="1"/>
      <c r="G26" s="1"/>
      <c r="H26" s="439"/>
      <c r="I26"/>
      <c r="J26"/>
      <c r="K26"/>
      <c r="L26"/>
      <c r="M26"/>
      <c r="N26"/>
      <c r="P26"/>
    </row>
    <row r="27" spans="1:16" s="180" customFormat="1" ht="17.25" customHeight="1" thickBot="1" x14ac:dyDescent="0.25">
      <c r="A27" s="297"/>
      <c r="B27" s="298" t="s">
        <v>98</v>
      </c>
      <c r="C27" s="254"/>
      <c r="D27" s="1"/>
      <c r="E27" s="1"/>
      <c r="F27" s="1"/>
      <c r="G27" s="1"/>
      <c r="H27" s="439"/>
      <c r="I27"/>
      <c r="J27"/>
      <c r="K27"/>
      <c r="L27"/>
      <c r="M27"/>
      <c r="N27"/>
      <c r="P27"/>
    </row>
    <row r="28" spans="1:16" s="180" customFormat="1" ht="13.5" thickBot="1" x14ac:dyDescent="0.25">
      <c r="A28" s="589"/>
      <c r="B28" s="590"/>
      <c r="C28" s="94" t="s">
        <v>58</v>
      </c>
      <c r="D28" s="458" t="s">
        <v>11</v>
      </c>
      <c r="E28" s="371" t="s">
        <v>10</v>
      </c>
      <c r="F28" s="371" t="s">
        <v>49</v>
      </c>
      <c r="G28" s="371" t="s">
        <v>61</v>
      </c>
      <c r="H28" s="470" t="s">
        <v>16</v>
      </c>
      <c r="J28"/>
    </row>
    <row r="29" spans="1:16" s="180" customFormat="1" x14ac:dyDescent="0.2">
      <c r="A29" s="563" t="s">
        <v>826</v>
      </c>
      <c r="B29" s="564"/>
      <c r="C29" s="138"/>
      <c r="D29" s="139"/>
      <c r="E29" s="126"/>
      <c r="F29" s="126"/>
      <c r="G29" s="126">
        <v>15504</v>
      </c>
      <c r="H29" s="471"/>
      <c r="J29"/>
    </row>
    <row r="30" spans="1:16" s="180" customFormat="1" x14ac:dyDescent="0.2">
      <c r="A30" s="557" t="s">
        <v>831</v>
      </c>
      <c r="B30" s="559"/>
      <c r="C30" s="142"/>
      <c r="D30" s="143"/>
      <c r="E30" s="125"/>
      <c r="F30" s="125"/>
      <c r="G30" s="125">
        <v>2519.4</v>
      </c>
      <c r="H30" s="472"/>
      <c r="J30"/>
    </row>
    <row r="31" spans="1:16" s="180" customFormat="1" x14ac:dyDescent="0.2">
      <c r="A31" s="557" t="s">
        <v>833</v>
      </c>
      <c r="B31" s="559"/>
      <c r="C31" s="142"/>
      <c r="D31" s="143"/>
      <c r="E31" s="125"/>
      <c r="F31" s="125"/>
      <c r="G31" s="125"/>
      <c r="H31" s="379">
        <v>3237.6</v>
      </c>
      <c r="J31"/>
    </row>
    <row r="32" spans="1:16" s="180" customFormat="1" x14ac:dyDescent="0.2">
      <c r="A32" s="557" t="s">
        <v>834</v>
      </c>
      <c r="B32" s="559"/>
      <c r="C32" s="142"/>
      <c r="D32" s="143"/>
      <c r="E32" s="125"/>
      <c r="F32" s="125"/>
      <c r="G32" s="125">
        <v>7752</v>
      </c>
      <c r="H32" s="473"/>
      <c r="J32"/>
    </row>
    <row r="33" spans="1:16" s="180" customFormat="1" x14ac:dyDescent="0.2">
      <c r="A33" s="557" t="s">
        <v>835</v>
      </c>
      <c r="B33" s="559"/>
      <c r="C33" s="142"/>
      <c r="D33" s="143"/>
      <c r="E33" s="125"/>
      <c r="F33" s="125"/>
      <c r="G33" s="125">
        <v>1065.9000000000001</v>
      </c>
      <c r="H33" s="473"/>
      <c r="J33"/>
    </row>
    <row r="34" spans="1:16" s="180" customFormat="1" x14ac:dyDescent="0.2">
      <c r="A34" s="557" t="s">
        <v>837</v>
      </c>
      <c r="B34" s="559"/>
      <c r="C34" s="142"/>
      <c r="D34" s="143"/>
      <c r="E34" s="125">
        <v>2052</v>
      </c>
      <c r="F34" s="135"/>
      <c r="G34" s="125"/>
      <c r="H34" s="472"/>
      <c r="J34"/>
    </row>
    <row r="35" spans="1:16" s="180" customFormat="1" x14ac:dyDescent="0.2">
      <c r="A35" s="557" t="s">
        <v>838</v>
      </c>
      <c r="B35" s="559"/>
      <c r="C35" s="142">
        <v>7296</v>
      </c>
      <c r="D35" s="143"/>
      <c r="E35" s="125"/>
      <c r="F35" s="125"/>
      <c r="G35" s="125"/>
      <c r="H35" s="472"/>
      <c r="J35"/>
    </row>
    <row r="36" spans="1:16" s="180" customFormat="1" x14ac:dyDescent="0.2">
      <c r="A36" s="557" t="s">
        <v>839</v>
      </c>
      <c r="B36" s="559"/>
      <c r="C36" s="142"/>
      <c r="D36" s="143"/>
      <c r="E36" s="125"/>
      <c r="F36" s="125">
        <v>1425</v>
      </c>
      <c r="G36" s="125"/>
      <c r="H36" s="472"/>
      <c r="J36"/>
    </row>
    <row r="37" spans="1:16" s="180" customFormat="1" x14ac:dyDescent="0.2">
      <c r="A37" s="557" t="s">
        <v>840</v>
      </c>
      <c r="B37" s="559"/>
      <c r="C37" s="142"/>
      <c r="D37" s="143">
        <v>28272</v>
      </c>
      <c r="E37" s="125"/>
      <c r="F37" s="125"/>
      <c r="G37" s="125"/>
      <c r="H37" s="472"/>
      <c r="J37"/>
    </row>
    <row r="38" spans="1:16" s="180" customFormat="1" x14ac:dyDescent="0.2">
      <c r="A38" s="557" t="s">
        <v>847</v>
      </c>
      <c r="B38" s="559"/>
      <c r="C38" s="142"/>
      <c r="D38" s="143"/>
      <c r="E38" s="125"/>
      <c r="F38" s="125"/>
      <c r="G38" s="125">
        <v>9541.7999999999993</v>
      </c>
      <c r="H38" s="472"/>
      <c r="J38"/>
    </row>
    <row r="39" spans="1:16" ht="13.5" thickBot="1" x14ac:dyDescent="0.25">
      <c r="A39" s="577"/>
      <c r="B39" s="578"/>
      <c r="C39" s="172"/>
      <c r="D39" s="173"/>
      <c r="E39" s="174"/>
      <c r="F39" s="174"/>
      <c r="G39" s="174"/>
      <c r="H39" s="474"/>
      <c r="I39" s="180"/>
      <c r="O39"/>
    </row>
    <row r="40" spans="1:16" ht="13.5" thickBot="1" x14ac:dyDescent="0.25">
      <c r="C40" s="149">
        <f t="shared" ref="C40:H40" si="1">SUM(C29:C39)</f>
        <v>7296</v>
      </c>
      <c r="D40" s="240">
        <f t="shared" si="1"/>
        <v>28272</v>
      </c>
      <c r="E40" s="240">
        <f t="shared" si="1"/>
        <v>2052</v>
      </c>
      <c r="F40" s="240">
        <f t="shared" si="1"/>
        <v>1425</v>
      </c>
      <c r="G40" s="240">
        <f t="shared" si="1"/>
        <v>36383.100000000006</v>
      </c>
      <c r="H40" s="475">
        <f t="shared" si="1"/>
        <v>3237.6</v>
      </c>
      <c r="I40" s="546">
        <f>SUM(C40:H40)</f>
        <v>78665.700000000012</v>
      </c>
      <c r="J40" s="547"/>
      <c r="O40"/>
    </row>
    <row r="41" spans="1:16" x14ac:dyDescent="0.2">
      <c r="I41" s="1"/>
      <c r="O41"/>
      <c r="P41" s="180"/>
    </row>
  </sheetData>
  <mergeCells count="29">
    <mergeCell ref="I4:K4"/>
    <mergeCell ref="I40:J40"/>
    <mergeCell ref="A39:B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H21:K22"/>
    <mergeCell ref="C22:D22"/>
    <mergeCell ref="E22:F22"/>
    <mergeCell ref="A6:A7"/>
    <mergeCell ref="H6:H7"/>
    <mergeCell ref="H10:H13"/>
    <mergeCell ref="A10:A13"/>
    <mergeCell ref="H14:H16"/>
    <mergeCell ref="A17:A18"/>
    <mergeCell ref="H17:H18"/>
    <mergeCell ref="A29:B29"/>
    <mergeCell ref="G2:G4"/>
    <mergeCell ref="C3:D3"/>
    <mergeCell ref="E3:F3"/>
    <mergeCell ref="A28:B28"/>
    <mergeCell ref="A14:A16"/>
    <mergeCell ref="A21:B2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zoomScaleNormal="100" workbookViewId="0">
      <pane ySplit="4" topLeftCell="A5" activePane="bottomLeft" state="frozenSplit"/>
      <selection pane="bottomLeft" activeCell="L20" sqref="L20"/>
    </sheetView>
  </sheetViews>
  <sheetFormatPr defaultRowHeight="12.75" x14ac:dyDescent="0.2"/>
  <cols>
    <col min="1" max="1" width="2.42578125" style="462" customWidth="1"/>
    <col min="2" max="2" width="6.42578125" style="156" customWidth="1"/>
    <col min="3" max="4" width="10.7109375" style="1" customWidth="1"/>
    <col min="5" max="5" width="11.28515625" style="1" customWidth="1"/>
    <col min="6" max="6" width="9" style="1" customWidth="1"/>
    <col min="7" max="7" width="9.5703125" style="1" customWidth="1"/>
    <col min="8" max="10" width="10.42578125" customWidth="1"/>
    <col min="11" max="11" width="11.85546875" customWidth="1"/>
    <col min="12" max="13" width="10.7109375" customWidth="1"/>
    <col min="14" max="14" width="10.7109375" style="180" customWidth="1"/>
    <col min="15" max="15" width="10.7109375" style="49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1" t="s">
        <v>900</v>
      </c>
      <c r="C1" s="3"/>
    </row>
    <row r="2" spans="1:18" ht="9.75" customHeight="1" thickBot="1" x14ac:dyDescent="0.25">
      <c r="A2" s="2"/>
      <c r="C2" s="276"/>
      <c r="D2" s="277"/>
      <c r="E2" s="277"/>
      <c r="F2" s="277"/>
      <c r="G2" s="575" t="s">
        <v>156</v>
      </c>
      <c r="H2" s="279"/>
    </row>
    <row r="3" spans="1:18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279"/>
    </row>
    <row r="4" spans="1:18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461" t="s">
        <v>0</v>
      </c>
      <c r="I4" s="560" t="s">
        <v>19</v>
      </c>
      <c r="J4" s="560"/>
      <c r="K4" s="560"/>
    </row>
    <row r="5" spans="1:18" s="387" customFormat="1" ht="12.75" customHeight="1" x14ac:dyDescent="0.2">
      <c r="A5" s="615" t="s">
        <v>868</v>
      </c>
      <c r="B5" s="392" t="s">
        <v>580</v>
      </c>
      <c r="C5" s="393"/>
      <c r="D5" s="394"/>
      <c r="E5" s="519">
        <v>285</v>
      </c>
      <c r="F5" s="396"/>
      <c r="G5" s="397"/>
      <c r="H5" s="616">
        <f>SUM(C5:G13)</f>
        <v>24607.8</v>
      </c>
      <c r="I5" s="520" t="s">
        <v>582</v>
      </c>
      <c r="J5" s="398"/>
      <c r="K5" s="399"/>
      <c r="L5" s="403" t="s">
        <v>311</v>
      </c>
      <c r="N5" s="516">
        <v>41519</v>
      </c>
      <c r="O5" s="496"/>
    </row>
    <row r="6" spans="1:18" s="387" customFormat="1" x14ac:dyDescent="0.2">
      <c r="A6" s="598"/>
      <c r="B6" s="377" t="s">
        <v>581</v>
      </c>
      <c r="C6" s="378"/>
      <c r="D6" s="379"/>
      <c r="E6" s="380">
        <v>570</v>
      </c>
      <c r="F6" s="381"/>
      <c r="G6" s="382"/>
      <c r="H6" s="617"/>
      <c r="I6" s="383" t="s">
        <v>583</v>
      </c>
      <c r="J6" s="384"/>
      <c r="K6" s="400"/>
      <c r="L6" s="386" t="s">
        <v>378</v>
      </c>
      <c r="N6" s="407"/>
      <c r="O6" s="497" t="s">
        <v>877</v>
      </c>
    </row>
    <row r="7" spans="1:18" s="387" customFormat="1" x14ac:dyDescent="0.2">
      <c r="A7" s="598"/>
      <c r="B7" s="377" t="s">
        <v>596</v>
      </c>
      <c r="C7" s="378"/>
      <c r="D7" s="379"/>
      <c r="E7" s="401">
        <v>3192</v>
      </c>
      <c r="F7" s="381"/>
      <c r="G7" s="382"/>
      <c r="H7" s="617"/>
      <c r="I7" s="402" t="s">
        <v>598</v>
      </c>
      <c r="J7" s="384"/>
      <c r="K7" s="400"/>
      <c r="L7" s="403" t="s">
        <v>205</v>
      </c>
      <c r="N7" s="404">
        <v>41367</v>
      </c>
      <c r="O7" s="508" t="s">
        <v>879</v>
      </c>
    </row>
    <row r="8" spans="1:18" s="387" customFormat="1" x14ac:dyDescent="0.2">
      <c r="A8" s="598"/>
      <c r="B8" s="377" t="s">
        <v>610</v>
      </c>
      <c r="C8" s="378"/>
      <c r="D8" s="379"/>
      <c r="E8" s="401">
        <v>684</v>
      </c>
      <c r="F8" s="381"/>
      <c r="G8" s="382"/>
      <c r="H8" s="617"/>
      <c r="I8" s="402" t="s">
        <v>615</v>
      </c>
      <c r="J8" s="384"/>
      <c r="K8" s="400"/>
      <c r="L8" s="403" t="s">
        <v>205</v>
      </c>
      <c r="N8" s="516">
        <v>41332</v>
      </c>
      <c r="O8" s="508" t="s">
        <v>878</v>
      </c>
    </row>
    <row r="9" spans="1:18" s="387" customFormat="1" x14ac:dyDescent="0.2">
      <c r="A9" s="598"/>
      <c r="B9" s="377" t="s">
        <v>611</v>
      </c>
      <c r="C9" s="378"/>
      <c r="D9" s="379"/>
      <c r="E9" s="380">
        <v>684</v>
      </c>
      <c r="F9" s="381"/>
      <c r="G9" s="382"/>
      <c r="H9" s="617"/>
      <c r="I9" s="383" t="s">
        <v>612</v>
      </c>
      <c r="J9" s="384"/>
      <c r="K9" s="400"/>
      <c r="L9" s="386" t="s">
        <v>378</v>
      </c>
      <c r="N9" s="407"/>
      <c r="O9" s="498"/>
    </row>
    <row r="10" spans="1:18" s="387" customFormat="1" x14ac:dyDescent="0.2">
      <c r="A10" s="598"/>
      <c r="B10" s="377" t="s">
        <v>635</v>
      </c>
      <c r="C10" s="378"/>
      <c r="D10" s="379"/>
      <c r="E10" s="410">
        <v>2553.6</v>
      </c>
      <c r="F10" s="381"/>
      <c r="G10" s="382"/>
      <c r="H10" s="617"/>
      <c r="I10" s="619" t="s">
        <v>634</v>
      </c>
      <c r="J10" s="384"/>
      <c r="K10" s="400"/>
      <c r="L10" s="403" t="s">
        <v>311</v>
      </c>
      <c r="N10" s="620">
        <v>41925</v>
      </c>
      <c r="O10" s="497"/>
    </row>
    <row r="11" spans="1:18" s="387" customFormat="1" x14ac:dyDescent="0.2">
      <c r="A11" s="598"/>
      <c r="B11" s="377" t="s">
        <v>638</v>
      </c>
      <c r="C11" s="378"/>
      <c r="D11" s="379"/>
      <c r="E11" s="380">
        <v>5791.2</v>
      </c>
      <c r="F11" s="381"/>
      <c r="G11" s="382"/>
      <c r="H11" s="617"/>
      <c r="I11" s="383" t="s">
        <v>640</v>
      </c>
      <c r="J11" s="384"/>
      <c r="K11" s="400"/>
      <c r="L11" s="386" t="s">
        <v>378</v>
      </c>
      <c r="N11" s="408"/>
      <c r="O11" s="498"/>
    </row>
    <row r="12" spans="1:18" s="387" customFormat="1" x14ac:dyDescent="0.2">
      <c r="A12" s="598"/>
      <c r="B12" s="377" t="s">
        <v>643</v>
      </c>
      <c r="C12" s="378"/>
      <c r="D12" s="379"/>
      <c r="E12" s="380">
        <v>9822</v>
      </c>
      <c r="F12" s="381"/>
      <c r="G12" s="382"/>
      <c r="H12" s="617"/>
      <c r="I12" s="383" t="s">
        <v>644</v>
      </c>
      <c r="J12" s="384"/>
      <c r="K12" s="400"/>
      <c r="L12" s="386" t="s">
        <v>378</v>
      </c>
      <c r="N12" s="522"/>
      <c r="O12" s="498"/>
    </row>
    <row r="13" spans="1:18" s="387" customFormat="1" ht="13.5" thickBot="1" x14ac:dyDescent="0.25">
      <c r="A13" s="599"/>
      <c r="B13" s="411" t="s">
        <v>661</v>
      </c>
      <c r="C13" s="412"/>
      <c r="D13" s="413"/>
      <c r="E13" s="414">
        <v>1026</v>
      </c>
      <c r="F13" s="415"/>
      <c r="G13" s="416"/>
      <c r="H13" s="618"/>
      <c r="I13" s="417" t="s">
        <v>901</v>
      </c>
      <c r="J13" s="418"/>
      <c r="K13" s="419"/>
      <c r="L13" s="403" t="s">
        <v>311</v>
      </c>
      <c r="N13" s="525">
        <v>41333</v>
      </c>
      <c r="O13" s="508" t="s">
        <v>873</v>
      </c>
    </row>
    <row r="14" spans="1:18" s="387" customFormat="1" ht="12.75" customHeight="1" x14ac:dyDescent="0.2">
      <c r="A14" s="615" t="s">
        <v>869</v>
      </c>
      <c r="B14" s="392" t="s">
        <v>700</v>
      </c>
      <c r="C14" s="393"/>
      <c r="D14" s="394"/>
      <c r="E14" s="519">
        <v>6748.8</v>
      </c>
      <c r="F14" s="396"/>
      <c r="G14" s="422"/>
      <c r="H14" s="616">
        <f>SUM(C14:G17)</f>
        <v>9594.24</v>
      </c>
      <c r="I14" s="524" t="s">
        <v>699</v>
      </c>
      <c r="J14" s="398"/>
      <c r="K14" s="399"/>
      <c r="L14" s="403" t="s">
        <v>257</v>
      </c>
      <c r="N14" s="404">
        <v>41366</v>
      </c>
      <c r="O14" s="499"/>
      <c r="P14" s="423"/>
      <c r="Q14" s="423"/>
      <c r="R14" s="424"/>
    </row>
    <row r="15" spans="1:18" s="387" customFormat="1" x14ac:dyDescent="0.2">
      <c r="A15" s="598"/>
      <c r="B15" s="377" t="s">
        <v>701</v>
      </c>
      <c r="C15" s="378"/>
      <c r="D15" s="379"/>
      <c r="E15" s="401">
        <v>793.44</v>
      </c>
      <c r="F15" s="381"/>
      <c r="G15" s="425"/>
      <c r="H15" s="617"/>
      <c r="I15" s="515" t="s">
        <v>481</v>
      </c>
      <c r="J15" s="384"/>
      <c r="K15" s="400"/>
      <c r="L15" s="403" t="s">
        <v>257</v>
      </c>
      <c r="N15" s="516">
        <v>41318</v>
      </c>
      <c r="O15" s="508" t="s">
        <v>873</v>
      </c>
      <c r="P15" s="423"/>
      <c r="Q15" s="424">
        <f>E15+'SEPTEMBER ''12'!E72</f>
        <v>2070.2399999999998</v>
      </c>
      <c r="R15" s="424"/>
    </row>
    <row r="16" spans="1:18" s="387" customFormat="1" x14ac:dyDescent="0.2">
      <c r="A16" s="598"/>
      <c r="B16" s="377" t="s">
        <v>548</v>
      </c>
      <c r="C16" s="378"/>
      <c r="D16" s="379"/>
      <c r="E16" s="380">
        <v>1026</v>
      </c>
      <c r="F16" s="381"/>
      <c r="G16" s="425"/>
      <c r="H16" s="617"/>
      <c r="I16" s="476" t="s">
        <v>558</v>
      </c>
      <c r="J16" s="384"/>
      <c r="K16" s="400"/>
      <c r="L16" s="386" t="s">
        <v>378</v>
      </c>
      <c r="N16" s="407"/>
      <c r="O16" s="497" t="s">
        <v>878</v>
      </c>
      <c r="P16" s="423"/>
      <c r="Q16" s="423"/>
      <c r="R16" s="423"/>
    </row>
    <row r="17" spans="1:18" s="387" customFormat="1" ht="13.5" thickBot="1" x14ac:dyDescent="0.25">
      <c r="A17" s="599"/>
      <c r="B17" s="411" t="s">
        <v>709</v>
      </c>
      <c r="C17" s="412"/>
      <c r="D17" s="413"/>
      <c r="E17" s="414">
        <v>1026</v>
      </c>
      <c r="F17" s="415"/>
      <c r="G17" s="428"/>
      <c r="H17" s="618"/>
      <c r="I17" s="514" t="s">
        <v>708</v>
      </c>
      <c r="J17" s="418"/>
      <c r="K17" s="419"/>
      <c r="L17" s="403" t="s">
        <v>205</v>
      </c>
      <c r="N17" s="516">
        <v>41317</v>
      </c>
      <c r="O17" s="508" t="s">
        <v>878</v>
      </c>
      <c r="P17" s="423"/>
      <c r="Q17" s="423"/>
      <c r="R17" s="423"/>
    </row>
    <row r="18" spans="1:18" s="387" customFormat="1" x14ac:dyDescent="0.2">
      <c r="A18" s="615" t="s">
        <v>870</v>
      </c>
      <c r="B18" s="392" t="s">
        <v>759</v>
      </c>
      <c r="C18" s="393"/>
      <c r="D18" s="394"/>
      <c r="E18" s="519">
        <f>17240+17240*14%</f>
        <v>19653.599999999999</v>
      </c>
      <c r="F18" s="396"/>
      <c r="G18" s="397"/>
      <c r="H18" s="616">
        <f>SUM(C18:G23)</f>
        <v>88110.6</v>
      </c>
      <c r="I18" s="520" t="s">
        <v>363</v>
      </c>
      <c r="J18" s="398"/>
      <c r="K18" s="399"/>
      <c r="L18" s="386" t="s">
        <v>378</v>
      </c>
      <c r="N18" s="388"/>
      <c r="O18" s="500" t="s">
        <v>880</v>
      </c>
      <c r="P18" s="423"/>
      <c r="Q18" s="423"/>
      <c r="R18" s="423"/>
    </row>
    <row r="19" spans="1:18" s="387" customFormat="1" x14ac:dyDescent="0.2">
      <c r="A19" s="598"/>
      <c r="B19" s="377" t="s">
        <v>770</v>
      </c>
      <c r="C19" s="436"/>
      <c r="D19" s="379"/>
      <c r="E19" s="401">
        <v>39900</v>
      </c>
      <c r="F19" s="381"/>
      <c r="G19" s="382"/>
      <c r="H19" s="617"/>
      <c r="I19" s="402" t="s">
        <v>771</v>
      </c>
      <c r="J19" s="384"/>
      <c r="K19" s="400"/>
      <c r="L19" s="403" t="s">
        <v>205</v>
      </c>
      <c r="N19" s="404">
        <v>41339</v>
      </c>
      <c r="O19" s="501" t="s">
        <v>851</v>
      </c>
    </row>
    <row r="20" spans="1:18" s="387" customFormat="1" ht="12.75" customHeight="1" x14ac:dyDescent="0.2">
      <c r="A20" s="598"/>
      <c r="B20" s="377" t="s">
        <v>794</v>
      </c>
      <c r="C20" s="409"/>
      <c r="D20" s="379"/>
      <c r="E20" s="401">
        <v>1276.8</v>
      </c>
      <c r="F20" s="381"/>
      <c r="G20" s="382"/>
      <c r="H20" s="617"/>
      <c r="I20" s="402" t="s">
        <v>797</v>
      </c>
      <c r="J20" s="384"/>
      <c r="K20" s="400"/>
      <c r="L20" s="403" t="s">
        <v>205</v>
      </c>
      <c r="N20" s="516">
        <v>41317</v>
      </c>
      <c r="O20" s="508" t="s">
        <v>878</v>
      </c>
    </row>
    <row r="21" spans="1:18" s="387" customFormat="1" ht="12.75" customHeight="1" x14ac:dyDescent="0.2">
      <c r="A21" s="598"/>
      <c r="B21" s="377" t="s">
        <v>804</v>
      </c>
      <c r="C21" s="409"/>
      <c r="D21" s="379"/>
      <c r="E21" s="380">
        <v>1442.1</v>
      </c>
      <c r="F21" s="381"/>
      <c r="G21" s="382"/>
      <c r="H21" s="617"/>
      <c r="I21" s="383" t="s">
        <v>554</v>
      </c>
      <c r="J21" s="384"/>
      <c r="K21" s="400"/>
      <c r="L21" s="386" t="s">
        <v>378</v>
      </c>
      <c r="N21" s="388"/>
      <c r="O21" s="497" t="s">
        <v>878</v>
      </c>
    </row>
    <row r="22" spans="1:18" s="387" customFormat="1" ht="12.75" customHeight="1" x14ac:dyDescent="0.2">
      <c r="A22" s="598"/>
      <c r="B22" s="377" t="s">
        <v>805</v>
      </c>
      <c r="C22" s="409"/>
      <c r="D22" s="379"/>
      <c r="E22" s="401">
        <v>758.1</v>
      </c>
      <c r="F22" s="381"/>
      <c r="G22" s="382"/>
      <c r="H22" s="617"/>
      <c r="I22" s="402" t="s">
        <v>806</v>
      </c>
      <c r="J22" s="384"/>
      <c r="K22" s="400"/>
      <c r="L22" s="403" t="s">
        <v>257</v>
      </c>
      <c r="N22" s="404">
        <v>41500</v>
      </c>
      <c r="O22" s="497" t="s">
        <v>878</v>
      </c>
    </row>
    <row r="23" spans="1:18" s="387" customFormat="1" ht="12.75" customHeight="1" thickBot="1" x14ac:dyDescent="0.25">
      <c r="A23" s="599"/>
      <c r="B23" s="411" t="s">
        <v>807</v>
      </c>
      <c r="C23" s="521">
        <v>25080</v>
      </c>
      <c r="D23" s="413"/>
      <c r="E23" s="427"/>
      <c r="F23" s="415"/>
      <c r="G23" s="416"/>
      <c r="H23" s="618"/>
      <c r="I23" s="417" t="s">
        <v>808</v>
      </c>
      <c r="J23" s="418"/>
      <c r="K23" s="419"/>
      <c r="L23" s="403" t="s">
        <v>257</v>
      </c>
      <c r="N23" s="404">
        <v>41306</v>
      </c>
      <c r="O23" s="501" t="s">
        <v>851</v>
      </c>
    </row>
    <row r="24" spans="1:18" s="387" customFormat="1" ht="12.75" customHeight="1" x14ac:dyDescent="0.2">
      <c r="A24" s="615" t="s">
        <v>871</v>
      </c>
      <c r="B24" s="392" t="s">
        <v>819</v>
      </c>
      <c r="C24" s="526">
        <v>5016</v>
      </c>
      <c r="D24" s="394"/>
      <c r="E24" s="395"/>
      <c r="F24" s="396"/>
      <c r="G24" s="397"/>
      <c r="H24" s="616">
        <f>SUM(C24:G26)</f>
        <v>12745.2</v>
      </c>
      <c r="I24" s="520" t="s">
        <v>247</v>
      </c>
      <c r="J24" s="398"/>
      <c r="K24" s="399"/>
      <c r="L24" s="403" t="s">
        <v>257</v>
      </c>
      <c r="N24" s="404">
        <v>41366</v>
      </c>
      <c r="O24" s="343"/>
      <c r="P24" s="423"/>
      <c r="Q24" s="423"/>
      <c r="R24" s="423"/>
    </row>
    <row r="25" spans="1:18" s="387" customFormat="1" ht="12.75" customHeight="1" x14ac:dyDescent="0.2">
      <c r="A25" s="598"/>
      <c r="B25" s="377" t="s">
        <v>832</v>
      </c>
      <c r="C25" s="436">
        <v>5016</v>
      </c>
      <c r="D25" s="379"/>
      <c r="E25" s="380"/>
      <c r="F25" s="381"/>
      <c r="G25" s="382"/>
      <c r="H25" s="600"/>
      <c r="I25" s="402" t="s">
        <v>247</v>
      </c>
      <c r="J25" s="384"/>
      <c r="K25" s="400"/>
      <c r="L25" s="403" t="s">
        <v>257</v>
      </c>
      <c r="N25" s="404">
        <v>41366</v>
      </c>
      <c r="O25" s="502"/>
    </row>
    <row r="26" spans="1:18" s="386" customFormat="1" ht="12.75" customHeight="1" thickBot="1" x14ac:dyDescent="0.25">
      <c r="A26" s="599"/>
      <c r="B26" s="411" t="s">
        <v>854</v>
      </c>
      <c r="C26" s="521">
        <v>2713.2</v>
      </c>
      <c r="D26" s="478"/>
      <c r="E26" s="427"/>
      <c r="F26" s="479"/>
      <c r="G26" s="480"/>
      <c r="H26" s="601"/>
      <c r="I26" s="417" t="s">
        <v>855</v>
      </c>
      <c r="J26" s="481"/>
      <c r="K26" s="482"/>
      <c r="L26" s="403" t="s">
        <v>257</v>
      </c>
      <c r="N26" s="420">
        <v>41312</v>
      </c>
      <c r="O26" s="503"/>
    </row>
    <row r="27" spans="1:18" ht="12.75" customHeight="1" x14ac:dyDescent="0.2">
      <c r="A27" s="552" t="s">
        <v>78</v>
      </c>
      <c r="B27" s="157" t="s">
        <v>848</v>
      </c>
      <c r="C27" s="120"/>
      <c r="D27" s="121">
        <v>570</v>
      </c>
      <c r="E27" s="477"/>
      <c r="F27" s="235"/>
      <c r="G27" s="178"/>
      <c r="H27" s="555">
        <f>SUM(C27:G29)</f>
        <v>7330.2</v>
      </c>
      <c r="I27" s="161" t="s">
        <v>853</v>
      </c>
      <c r="J27" s="114"/>
      <c r="K27" s="115"/>
      <c r="L27" s="456" t="s">
        <v>828</v>
      </c>
      <c r="N27" s="321" t="s">
        <v>455</v>
      </c>
    </row>
    <row r="28" spans="1:18" ht="12.75" customHeight="1" x14ac:dyDescent="0.2">
      <c r="A28" s="552"/>
      <c r="B28" s="158" t="s">
        <v>846</v>
      </c>
      <c r="C28" s="244">
        <v>5221.2</v>
      </c>
      <c r="D28" s="123"/>
      <c r="E28" s="303"/>
      <c r="F28" s="193"/>
      <c r="G28" s="129"/>
      <c r="H28" s="555"/>
      <c r="I28" s="162" t="s">
        <v>850</v>
      </c>
      <c r="J28" s="73"/>
      <c r="K28" s="74"/>
      <c r="L28" s="179" t="s">
        <v>205</v>
      </c>
      <c r="N28" s="321">
        <v>41310</v>
      </c>
      <c r="O28" s="504"/>
    </row>
    <row r="29" spans="1:18" ht="12.75" customHeight="1" x14ac:dyDescent="0.2">
      <c r="A29" s="553"/>
      <c r="B29" s="158" t="s">
        <v>856</v>
      </c>
      <c r="C29" s="245"/>
      <c r="D29" s="123">
        <v>1539</v>
      </c>
      <c r="E29" s="303"/>
      <c r="F29" s="193"/>
      <c r="G29" s="129"/>
      <c r="H29" s="556"/>
      <c r="I29" s="162" t="s">
        <v>88</v>
      </c>
      <c r="J29" s="73"/>
      <c r="K29" s="74"/>
      <c r="L29" s="456" t="s">
        <v>828</v>
      </c>
      <c r="N29" s="321" t="s">
        <v>455</v>
      </c>
    </row>
    <row r="30" spans="1:18" ht="12.75" customHeight="1" x14ac:dyDescent="0.2">
      <c r="A30" s="154" t="s">
        <v>267</v>
      </c>
      <c r="B30" s="158" t="s">
        <v>857</v>
      </c>
      <c r="C30" s="244">
        <v>4936.2</v>
      </c>
      <c r="D30" s="123"/>
      <c r="E30" s="303"/>
      <c r="F30" s="193"/>
      <c r="G30" s="129"/>
      <c r="H30" s="460">
        <f>SUM(C30:G30)</f>
        <v>4936.2</v>
      </c>
      <c r="I30" s="162" t="s">
        <v>859</v>
      </c>
      <c r="J30" s="73"/>
      <c r="K30" s="74"/>
      <c r="L30" s="179" t="s">
        <v>205</v>
      </c>
      <c r="N30" s="321">
        <v>41313</v>
      </c>
    </row>
    <row r="31" spans="1:18" ht="12.75" customHeight="1" x14ac:dyDescent="0.2">
      <c r="A31" s="154" t="s">
        <v>214</v>
      </c>
      <c r="B31" s="158" t="s">
        <v>858</v>
      </c>
      <c r="C31" s="122"/>
      <c r="D31" s="123">
        <v>9419.82</v>
      </c>
      <c r="E31" s="303"/>
      <c r="F31" s="193"/>
      <c r="G31" s="129"/>
      <c r="H31" s="463">
        <f>SUM(C31:G31)</f>
        <v>9419.82</v>
      </c>
      <c r="I31" s="162" t="s">
        <v>827</v>
      </c>
      <c r="J31" s="73"/>
      <c r="K31" s="74"/>
      <c r="L31" s="179" t="s">
        <v>828</v>
      </c>
      <c r="N31" s="314" t="s">
        <v>455</v>
      </c>
    </row>
    <row r="32" spans="1:18" ht="12.75" customHeight="1" x14ac:dyDescent="0.2">
      <c r="A32" s="154" t="s">
        <v>92</v>
      </c>
      <c r="B32" s="158" t="s">
        <v>860</v>
      </c>
      <c r="C32" s="244">
        <v>20520</v>
      </c>
      <c r="D32" s="123"/>
      <c r="E32" s="303"/>
      <c r="F32" s="193"/>
      <c r="G32" s="129"/>
      <c r="H32" s="464">
        <f>SUM(C32:G32)</f>
        <v>20520</v>
      </c>
      <c r="I32" s="162" t="s">
        <v>861</v>
      </c>
      <c r="J32" s="73"/>
      <c r="K32" s="74"/>
      <c r="L32" s="179" t="s">
        <v>257</v>
      </c>
      <c r="N32" s="321">
        <v>41316</v>
      </c>
    </row>
    <row r="33" spans="1:15" ht="12.75" customHeight="1" x14ac:dyDescent="0.2">
      <c r="A33" s="551" t="s">
        <v>164</v>
      </c>
      <c r="B33" s="158" t="s">
        <v>863</v>
      </c>
      <c r="C33" s="244">
        <v>2257.1999999999998</v>
      </c>
      <c r="D33" s="123"/>
      <c r="E33" s="303"/>
      <c r="F33" s="193"/>
      <c r="G33" s="129"/>
      <c r="H33" s="554">
        <f>SUM(C33:G35)</f>
        <v>7957.2</v>
      </c>
      <c r="I33" s="162" t="s">
        <v>864</v>
      </c>
      <c r="J33" s="73"/>
      <c r="K33" s="74"/>
      <c r="L33" s="179" t="s">
        <v>865</v>
      </c>
      <c r="N33" s="314" t="s">
        <v>455</v>
      </c>
    </row>
    <row r="34" spans="1:15" ht="12.75" customHeight="1" x14ac:dyDescent="0.2">
      <c r="A34" s="552"/>
      <c r="B34" s="158" t="s">
        <v>862</v>
      </c>
      <c r="C34" s="122"/>
      <c r="D34" s="123">
        <v>2850</v>
      </c>
      <c r="E34" s="303"/>
      <c r="F34" s="193"/>
      <c r="G34" s="129"/>
      <c r="H34" s="555"/>
      <c r="I34" s="162" t="s">
        <v>215</v>
      </c>
      <c r="J34" s="73"/>
      <c r="K34" s="74"/>
      <c r="L34" s="179" t="s">
        <v>828</v>
      </c>
      <c r="N34" s="314" t="s">
        <v>455</v>
      </c>
    </row>
    <row r="35" spans="1:15" ht="12.75" customHeight="1" x14ac:dyDescent="0.2">
      <c r="A35" s="553"/>
      <c r="B35" s="158" t="s">
        <v>866</v>
      </c>
      <c r="C35" s="122"/>
      <c r="D35" s="123">
        <v>2850</v>
      </c>
      <c r="E35" s="303"/>
      <c r="F35" s="193"/>
      <c r="G35" s="129"/>
      <c r="H35" s="556"/>
      <c r="I35" s="162" t="s">
        <v>867</v>
      </c>
      <c r="J35" s="73"/>
      <c r="K35" s="74"/>
      <c r="L35" s="179" t="s">
        <v>828</v>
      </c>
      <c r="N35" s="314" t="s">
        <v>455</v>
      </c>
    </row>
    <row r="36" spans="1:15" x14ac:dyDescent="0.2">
      <c r="A36" s="551" t="s">
        <v>86</v>
      </c>
      <c r="B36" s="158" t="s">
        <v>872</v>
      </c>
      <c r="C36" s="244">
        <v>9120</v>
      </c>
      <c r="D36" s="123"/>
      <c r="E36" s="303"/>
      <c r="F36" s="193"/>
      <c r="G36" s="129"/>
      <c r="H36" s="554">
        <f>SUM(C36:G38)</f>
        <v>29662.799999999999</v>
      </c>
      <c r="I36" s="162" t="s">
        <v>808</v>
      </c>
      <c r="J36" s="73"/>
      <c r="K36" s="74"/>
      <c r="L36" s="179" t="s">
        <v>257</v>
      </c>
      <c r="N36" s="321">
        <v>41366</v>
      </c>
    </row>
    <row r="37" spans="1:15" x14ac:dyDescent="0.2">
      <c r="A37" s="552"/>
      <c r="B37" s="158" t="s">
        <v>876</v>
      </c>
      <c r="C37" s="122"/>
      <c r="D37" s="123">
        <v>2713.2</v>
      </c>
      <c r="E37" s="303"/>
      <c r="F37" s="193"/>
      <c r="G37" s="129"/>
      <c r="H37" s="555"/>
      <c r="I37" s="162" t="s">
        <v>260</v>
      </c>
      <c r="J37" s="73"/>
      <c r="K37" s="74"/>
      <c r="L37" s="179" t="s">
        <v>828</v>
      </c>
      <c r="N37" s="314" t="s">
        <v>455</v>
      </c>
    </row>
    <row r="38" spans="1:15" x14ac:dyDescent="0.2">
      <c r="A38" s="553"/>
      <c r="B38" s="158" t="s">
        <v>881</v>
      </c>
      <c r="C38" s="122"/>
      <c r="D38" s="123">
        <v>17829.599999999999</v>
      </c>
      <c r="E38" s="303"/>
      <c r="F38" s="193"/>
      <c r="G38" s="129"/>
      <c r="H38" s="556"/>
      <c r="I38" s="162" t="s">
        <v>827</v>
      </c>
      <c r="J38" s="73"/>
      <c r="K38" s="74"/>
      <c r="L38" s="179" t="s">
        <v>828</v>
      </c>
      <c r="N38" s="314" t="s">
        <v>455</v>
      </c>
    </row>
    <row r="39" spans="1:15" x14ac:dyDescent="0.2">
      <c r="A39" s="494" t="s">
        <v>90</v>
      </c>
      <c r="B39" s="158" t="s">
        <v>882</v>
      </c>
      <c r="C39" s="122"/>
      <c r="D39" s="123"/>
      <c r="E39" s="311">
        <v>8550</v>
      </c>
      <c r="F39" s="193"/>
      <c r="G39" s="129"/>
      <c r="H39" s="507">
        <f>SUM(C39:G39)</f>
        <v>8550</v>
      </c>
      <c r="I39" s="162" t="s">
        <v>154</v>
      </c>
      <c r="J39" s="73"/>
      <c r="K39" s="74"/>
      <c r="L39" s="179" t="s">
        <v>205</v>
      </c>
      <c r="N39" s="314">
        <v>41318</v>
      </c>
    </row>
    <row r="40" spans="1:15" x14ac:dyDescent="0.2">
      <c r="A40" s="551" t="s">
        <v>91</v>
      </c>
      <c r="B40" s="158" t="s">
        <v>883</v>
      </c>
      <c r="C40" s="122"/>
      <c r="D40" s="123">
        <v>3505.5</v>
      </c>
      <c r="E40" s="303"/>
      <c r="F40" s="193"/>
      <c r="G40" s="129"/>
      <c r="H40" s="554">
        <f>SUM(C40:G42)</f>
        <v>21688.5</v>
      </c>
      <c r="I40" s="162" t="s">
        <v>215</v>
      </c>
      <c r="J40" s="73"/>
      <c r="K40" s="74"/>
      <c r="L40" s="179" t="s">
        <v>828</v>
      </c>
      <c r="N40" s="314" t="s">
        <v>455</v>
      </c>
    </row>
    <row r="41" spans="1:15" x14ac:dyDescent="0.2">
      <c r="A41" s="552"/>
      <c r="B41" s="158" t="s">
        <v>884</v>
      </c>
      <c r="C41" s="122"/>
      <c r="D41" s="123">
        <v>15675</v>
      </c>
      <c r="E41" s="303"/>
      <c r="F41" s="193"/>
      <c r="G41" s="129"/>
      <c r="H41" s="555"/>
      <c r="I41" s="162" t="s">
        <v>215</v>
      </c>
      <c r="J41" s="73"/>
      <c r="K41" s="74"/>
      <c r="L41" s="179" t="s">
        <v>828</v>
      </c>
      <c r="N41" s="314" t="s">
        <v>455</v>
      </c>
    </row>
    <row r="42" spans="1:15" x14ac:dyDescent="0.2">
      <c r="A42" s="553"/>
      <c r="B42" s="158" t="s">
        <v>885</v>
      </c>
      <c r="C42" s="122"/>
      <c r="D42" s="123">
        <v>2508</v>
      </c>
      <c r="E42" s="303"/>
      <c r="F42" s="193"/>
      <c r="G42" s="129"/>
      <c r="H42" s="556"/>
      <c r="I42" s="162" t="s">
        <v>789</v>
      </c>
      <c r="J42" s="73"/>
      <c r="K42" s="74"/>
      <c r="L42" s="179" t="s">
        <v>828</v>
      </c>
      <c r="N42" s="314" t="s">
        <v>455</v>
      </c>
    </row>
    <row r="43" spans="1:15" x14ac:dyDescent="0.2">
      <c r="A43" s="154" t="s">
        <v>233</v>
      </c>
      <c r="B43" s="158" t="s">
        <v>886</v>
      </c>
      <c r="C43" s="122"/>
      <c r="D43" s="123"/>
      <c r="E43" s="303"/>
      <c r="F43" s="193">
        <v>5130</v>
      </c>
      <c r="G43" s="129"/>
      <c r="H43" s="509">
        <f>SUM(C43:G43)</f>
        <v>5130</v>
      </c>
      <c r="I43" s="162" t="s">
        <v>490</v>
      </c>
      <c r="J43" s="73"/>
      <c r="K43" s="74"/>
      <c r="L43" s="179" t="s">
        <v>828</v>
      </c>
      <c r="N43" s="314" t="s">
        <v>455</v>
      </c>
    </row>
    <row r="44" spans="1:15" x14ac:dyDescent="0.2">
      <c r="A44" s="551" t="s">
        <v>182</v>
      </c>
      <c r="B44" s="158" t="s">
        <v>887</v>
      </c>
      <c r="C44" s="122"/>
      <c r="D44" s="123">
        <v>7752</v>
      </c>
      <c r="E44" s="303"/>
      <c r="F44" s="193"/>
      <c r="G44" s="129"/>
      <c r="H44" s="554">
        <f>SUM(C44:G46)</f>
        <v>18097.5</v>
      </c>
      <c r="I44" s="162" t="s">
        <v>827</v>
      </c>
      <c r="J44" s="73"/>
      <c r="K44" s="74"/>
      <c r="L44" s="179" t="s">
        <v>828</v>
      </c>
      <c r="N44" s="314" t="s">
        <v>455</v>
      </c>
    </row>
    <row r="45" spans="1:15" x14ac:dyDescent="0.2">
      <c r="A45" s="552"/>
      <c r="B45" s="158" t="s">
        <v>888</v>
      </c>
      <c r="C45" s="122"/>
      <c r="D45" s="123">
        <v>5016</v>
      </c>
      <c r="E45" s="303"/>
      <c r="F45" s="193"/>
      <c r="G45" s="129"/>
      <c r="H45" s="555"/>
      <c r="I45" s="162" t="s">
        <v>789</v>
      </c>
      <c r="J45" s="73"/>
      <c r="K45" s="74"/>
      <c r="L45" s="179" t="s">
        <v>828</v>
      </c>
      <c r="N45" s="314" t="s">
        <v>455</v>
      </c>
    </row>
    <row r="46" spans="1:15" x14ac:dyDescent="0.2">
      <c r="A46" s="553"/>
      <c r="B46" s="158" t="s">
        <v>890</v>
      </c>
      <c r="C46" s="244">
        <v>5329.5</v>
      </c>
      <c r="D46" s="123"/>
      <c r="E46" s="303"/>
      <c r="F46" s="193"/>
      <c r="G46" s="129"/>
      <c r="H46" s="556"/>
      <c r="I46" s="162" t="s">
        <v>750</v>
      </c>
      <c r="J46" s="73"/>
      <c r="K46" s="74"/>
      <c r="L46" s="179" t="s">
        <v>205</v>
      </c>
      <c r="N46" s="321">
        <v>40959</v>
      </c>
      <c r="O46" s="504"/>
    </row>
    <row r="47" spans="1:15" x14ac:dyDescent="0.2">
      <c r="A47" s="551" t="s">
        <v>127</v>
      </c>
      <c r="B47" s="158" t="s">
        <v>891</v>
      </c>
      <c r="C47" s="122"/>
      <c r="D47" s="123">
        <v>826.5</v>
      </c>
      <c r="E47" s="303"/>
      <c r="F47" s="193"/>
      <c r="G47" s="129"/>
      <c r="H47" s="554">
        <f>SUM(C47:G49)</f>
        <v>11952.9</v>
      </c>
      <c r="I47" s="162" t="s">
        <v>263</v>
      </c>
      <c r="J47" s="73"/>
      <c r="K47" s="74"/>
      <c r="L47" s="179" t="s">
        <v>828</v>
      </c>
      <c r="N47" s="314" t="s">
        <v>455</v>
      </c>
    </row>
    <row r="48" spans="1:15" x14ac:dyDescent="0.2">
      <c r="A48" s="552"/>
      <c r="B48" s="158" t="s">
        <v>892</v>
      </c>
      <c r="C48" s="122"/>
      <c r="D48" s="123">
        <v>10659</v>
      </c>
      <c r="E48" s="303"/>
      <c r="F48" s="193"/>
      <c r="G48" s="129"/>
      <c r="H48" s="555"/>
      <c r="I48" s="162" t="s">
        <v>263</v>
      </c>
      <c r="J48" s="73"/>
      <c r="K48" s="74"/>
      <c r="L48" s="179" t="s">
        <v>828</v>
      </c>
      <c r="N48" s="314" t="s">
        <v>455</v>
      </c>
    </row>
    <row r="49" spans="1:15" x14ac:dyDescent="0.2">
      <c r="A49" s="553"/>
      <c r="B49" s="158" t="s">
        <v>893</v>
      </c>
      <c r="C49" s="122"/>
      <c r="D49" s="123">
        <v>467.4</v>
      </c>
      <c r="E49" s="303"/>
      <c r="F49" s="193"/>
      <c r="G49" s="129"/>
      <c r="H49" s="556"/>
      <c r="I49" s="162" t="s">
        <v>263</v>
      </c>
      <c r="J49" s="73"/>
      <c r="K49" s="74"/>
      <c r="L49" s="179" t="s">
        <v>828</v>
      </c>
      <c r="N49" s="314" t="s">
        <v>455</v>
      </c>
    </row>
    <row r="50" spans="1:15" x14ac:dyDescent="0.2">
      <c r="A50" s="551" t="s">
        <v>242</v>
      </c>
      <c r="B50" s="158" t="s">
        <v>894</v>
      </c>
      <c r="C50" s="122"/>
      <c r="D50" s="123">
        <v>570</v>
      </c>
      <c r="E50" s="303"/>
      <c r="F50" s="193"/>
      <c r="G50" s="129"/>
      <c r="H50" s="554">
        <f>SUM(C50:G51)</f>
        <v>11229</v>
      </c>
      <c r="I50" s="162" t="s">
        <v>853</v>
      </c>
      <c r="J50" s="73"/>
      <c r="K50" s="74"/>
      <c r="L50" s="179" t="s">
        <v>828</v>
      </c>
      <c r="N50" s="314" t="s">
        <v>455</v>
      </c>
    </row>
    <row r="51" spans="1:15" x14ac:dyDescent="0.2">
      <c r="A51" s="553"/>
      <c r="B51" s="158" t="s">
        <v>895</v>
      </c>
      <c r="C51" s="122"/>
      <c r="D51" s="123">
        <v>10659</v>
      </c>
      <c r="E51" s="303"/>
      <c r="F51" s="193"/>
      <c r="G51" s="129"/>
      <c r="H51" s="556"/>
      <c r="I51" s="162" t="s">
        <v>215</v>
      </c>
      <c r="J51" s="73"/>
      <c r="K51" s="74"/>
      <c r="L51" s="179" t="s">
        <v>828</v>
      </c>
      <c r="N51" s="314" t="s">
        <v>455</v>
      </c>
    </row>
    <row r="52" spans="1:15" x14ac:dyDescent="0.2">
      <c r="A52" s="510" t="s">
        <v>288</v>
      </c>
      <c r="B52" s="158" t="s">
        <v>896</v>
      </c>
      <c r="C52" s="244">
        <v>4560</v>
      </c>
      <c r="D52" s="123"/>
      <c r="E52" s="303"/>
      <c r="F52" s="193"/>
      <c r="G52" s="129"/>
      <c r="H52" s="511">
        <f>SUM(C52:G52)</f>
        <v>4560</v>
      </c>
      <c r="I52" s="162" t="s">
        <v>247</v>
      </c>
      <c r="J52" s="73"/>
      <c r="K52" s="74"/>
      <c r="L52" s="179" t="s">
        <v>257</v>
      </c>
      <c r="N52" s="321">
        <v>41366</v>
      </c>
    </row>
    <row r="53" spans="1:15" x14ac:dyDescent="0.2">
      <c r="A53" s="512" t="s">
        <v>191</v>
      </c>
      <c r="B53" s="158" t="s">
        <v>888</v>
      </c>
      <c r="C53" s="122"/>
      <c r="D53" s="123">
        <v>-5016</v>
      </c>
      <c r="E53" s="303"/>
      <c r="F53" s="193"/>
      <c r="G53" s="129"/>
      <c r="H53" s="513">
        <f>SUM(C53:G53)</f>
        <v>-5016</v>
      </c>
      <c r="I53" s="162" t="s">
        <v>789</v>
      </c>
      <c r="J53" s="73"/>
      <c r="K53" s="74"/>
      <c r="L53" s="179" t="s">
        <v>828</v>
      </c>
      <c r="N53" s="314" t="s">
        <v>455</v>
      </c>
    </row>
    <row r="54" spans="1:15" x14ac:dyDescent="0.2">
      <c r="A54" s="551" t="s">
        <v>132</v>
      </c>
      <c r="B54" s="158" t="s">
        <v>897</v>
      </c>
      <c r="C54" s="244">
        <v>1368</v>
      </c>
      <c r="D54" s="123"/>
      <c r="E54" s="303"/>
      <c r="F54" s="193"/>
      <c r="G54" s="129"/>
      <c r="H54" s="554">
        <f>SUM(C54:G55)</f>
        <v>4360.5</v>
      </c>
      <c r="I54" s="162" t="s">
        <v>859</v>
      </c>
      <c r="J54" s="73"/>
      <c r="K54" s="74"/>
      <c r="L54" s="179" t="s">
        <v>257</v>
      </c>
      <c r="N54" s="321">
        <v>41327</v>
      </c>
    </row>
    <row r="55" spans="1:15" x14ac:dyDescent="0.2">
      <c r="A55" s="553"/>
      <c r="B55" s="158" t="s">
        <v>898</v>
      </c>
      <c r="C55" s="244">
        <v>2992.5</v>
      </c>
      <c r="D55" s="123"/>
      <c r="E55" s="303"/>
      <c r="F55" s="193"/>
      <c r="G55" s="129"/>
      <c r="H55" s="556"/>
      <c r="I55" s="162" t="s">
        <v>103</v>
      </c>
      <c r="J55" s="73"/>
      <c r="K55" s="74"/>
      <c r="L55" s="179" t="s">
        <v>257</v>
      </c>
      <c r="N55" s="321">
        <v>41332</v>
      </c>
      <c r="O55" s="504"/>
    </row>
    <row r="56" spans="1:15" x14ac:dyDescent="0.2">
      <c r="A56" s="517" t="s">
        <v>141</v>
      </c>
      <c r="B56" s="158" t="s">
        <v>899</v>
      </c>
      <c r="C56" s="245"/>
      <c r="D56" s="123">
        <v>2850</v>
      </c>
      <c r="E56" s="303"/>
      <c r="F56" s="193"/>
      <c r="G56" s="129"/>
      <c r="H56" s="518">
        <f>SUM(C56:G56)</f>
        <v>2850</v>
      </c>
      <c r="I56" s="162" t="s">
        <v>215</v>
      </c>
      <c r="J56" s="73"/>
      <c r="K56" s="74"/>
      <c r="L56" s="179" t="s">
        <v>828</v>
      </c>
      <c r="N56" s="314" t="s">
        <v>455</v>
      </c>
      <c r="O56" s="504"/>
    </row>
    <row r="57" spans="1:15" x14ac:dyDescent="0.2">
      <c r="A57" s="551" t="s">
        <v>148</v>
      </c>
      <c r="B57" s="158" t="s">
        <v>902</v>
      </c>
      <c r="C57" s="245"/>
      <c r="D57" s="123">
        <v>570</v>
      </c>
      <c r="E57" s="303"/>
      <c r="F57" s="193"/>
      <c r="G57" s="129"/>
      <c r="H57" s="554">
        <f>SUM(C57:G59)</f>
        <v>-3930</v>
      </c>
      <c r="I57" s="162" t="s">
        <v>789</v>
      </c>
      <c r="J57" s="73"/>
      <c r="K57" s="74"/>
      <c r="L57" s="179" t="s">
        <v>828</v>
      </c>
      <c r="N57" s="314" t="s">
        <v>455</v>
      </c>
      <c r="O57" s="504"/>
    </row>
    <row r="58" spans="1:15" x14ac:dyDescent="0.2">
      <c r="A58" s="552"/>
      <c r="B58" s="158" t="s">
        <v>905</v>
      </c>
      <c r="C58" s="245"/>
      <c r="D58" s="123"/>
      <c r="E58" s="303"/>
      <c r="F58" s="193"/>
      <c r="G58" s="129">
        <v>-4000</v>
      </c>
      <c r="H58" s="555"/>
      <c r="I58" s="162" t="s">
        <v>903</v>
      </c>
      <c r="J58" s="73"/>
      <c r="K58" s="74"/>
      <c r="L58" s="179" t="s">
        <v>492</v>
      </c>
      <c r="N58" s="314" t="s">
        <v>455</v>
      </c>
      <c r="O58" s="504"/>
    </row>
    <row r="59" spans="1:15" ht="13.5" thickBot="1" x14ac:dyDescent="0.25">
      <c r="A59" s="553"/>
      <c r="B59" s="158" t="s">
        <v>906</v>
      </c>
      <c r="C59" s="245"/>
      <c r="D59" s="123"/>
      <c r="E59" s="135"/>
      <c r="F59" s="193"/>
      <c r="G59" s="129">
        <v>-500</v>
      </c>
      <c r="H59" s="556"/>
      <c r="I59" s="162" t="s">
        <v>904</v>
      </c>
      <c r="J59" s="73"/>
      <c r="K59" s="74"/>
      <c r="L59" s="179" t="s">
        <v>492</v>
      </c>
      <c r="N59" s="314" t="s">
        <v>455</v>
      </c>
    </row>
    <row r="60" spans="1:15" s="13" customFormat="1" ht="14.25" customHeight="1" thickTop="1" thickBot="1" x14ac:dyDescent="0.25">
      <c r="A60" s="562"/>
      <c r="B60" s="614"/>
      <c r="C60" s="118">
        <f t="shared" ref="C60:H60" si="0">SUM(C5:C59)</f>
        <v>94129.799999999988</v>
      </c>
      <c r="D60" s="118">
        <f t="shared" si="0"/>
        <v>93814.01999999999</v>
      </c>
      <c r="E60" s="118">
        <f t="shared" si="0"/>
        <v>105782.64</v>
      </c>
      <c r="F60" s="118">
        <f t="shared" si="0"/>
        <v>5130</v>
      </c>
      <c r="G60" s="118">
        <f t="shared" si="0"/>
        <v>-4500</v>
      </c>
      <c r="H60" s="612">
        <f t="shared" si="0"/>
        <v>294356.46000000008</v>
      </c>
      <c r="I60" s="585"/>
      <c r="J60" s="585"/>
      <c r="K60" s="585"/>
      <c r="L60" s="133">
        <f>SUM(C60:G60)</f>
        <v>294356.45999999996</v>
      </c>
      <c r="M60" s="133"/>
      <c r="N60" s="181"/>
      <c r="O60" s="505"/>
    </row>
    <row r="61" spans="1:15" s="13" customFormat="1" ht="15" customHeight="1" x14ac:dyDescent="0.2">
      <c r="A61" s="100"/>
      <c r="B61" s="159"/>
      <c r="C61" s="565">
        <f>SUM(C60:D60)</f>
        <v>187943.81999999998</v>
      </c>
      <c r="D61" s="566"/>
      <c r="E61" s="565">
        <f>SUM(E60:F60)</f>
        <v>110912.64</v>
      </c>
      <c r="F61" s="566"/>
      <c r="G61" s="132"/>
      <c r="H61" s="613"/>
      <c r="I61" s="586"/>
      <c r="J61" s="586"/>
      <c r="K61" s="586"/>
      <c r="L61" s="133">
        <f>SUM(C61:G61)</f>
        <v>298856.45999999996</v>
      </c>
      <c r="M61" s="133"/>
      <c r="N61" s="181"/>
      <c r="O61" s="505"/>
    </row>
    <row r="62" spans="1:15" x14ac:dyDescent="0.2">
      <c r="I62" s="327"/>
    </row>
    <row r="63" spans="1:15" ht="15" x14ac:dyDescent="0.2">
      <c r="A63" s="127" t="s">
        <v>17</v>
      </c>
    </row>
    <row r="64" spans="1:15" s="180" customFormat="1" ht="7.5" customHeight="1" x14ac:dyDescent="0.2">
      <c r="A64" s="4"/>
      <c r="B64" s="156"/>
      <c r="C64" s="1"/>
      <c r="D64" s="1"/>
      <c r="E64" s="1"/>
      <c r="F64" s="1"/>
      <c r="G64" s="1"/>
      <c r="H64"/>
      <c r="I64"/>
      <c r="J64"/>
      <c r="K64"/>
      <c r="L64"/>
      <c r="M64"/>
      <c r="O64" s="495"/>
    </row>
    <row r="65" spans="1:16" s="180" customFormat="1" ht="17.25" customHeight="1" thickBot="1" x14ac:dyDescent="0.25">
      <c r="A65" s="297"/>
      <c r="B65" s="298" t="s">
        <v>98</v>
      </c>
      <c r="C65" s="254"/>
      <c r="D65" s="1"/>
      <c r="E65" s="1"/>
      <c r="F65" s="1"/>
      <c r="G65" s="1"/>
      <c r="H65"/>
      <c r="I65"/>
      <c r="J65"/>
      <c r="K65"/>
      <c r="L65"/>
      <c r="M65"/>
      <c r="O65" s="495"/>
    </row>
    <row r="66" spans="1:16" s="180" customFormat="1" ht="13.5" thickBot="1" x14ac:dyDescent="0.25">
      <c r="A66" s="589"/>
      <c r="B66" s="590"/>
      <c r="C66" s="94" t="s">
        <v>15</v>
      </c>
      <c r="D66" s="458" t="s">
        <v>74</v>
      </c>
      <c r="E66" s="371" t="s">
        <v>10</v>
      </c>
      <c r="F66" s="371" t="s">
        <v>13</v>
      </c>
      <c r="G66" s="371" t="s">
        <v>12</v>
      </c>
      <c r="H66" s="371" t="s">
        <v>61</v>
      </c>
      <c r="I66" s="175" t="s">
        <v>47</v>
      </c>
      <c r="K66"/>
      <c r="P66" s="506"/>
    </row>
    <row r="67" spans="1:16" s="180" customFormat="1" x14ac:dyDescent="0.2">
      <c r="A67" s="563" t="s">
        <v>848</v>
      </c>
      <c r="B67" s="564"/>
      <c r="C67" s="138"/>
      <c r="D67" s="139"/>
      <c r="E67" s="126"/>
      <c r="F67" s="126"/>
      <c r="G67" s="126"/>
      <c r="H67" s="126">
        <v>570</v>
      </c>
      <c r="I67" s="141"/>
      <c r="K67"/>
      <c r="P67" s="506"/>
    </row>
    <row r="68" spans="1:16" s="180" customFormat="1" x14ac:dyDescent="0.2">
      <c r="A68" s="557" t="s">
        <v>856</v>
      </c>
      <c r="B68" s="559"/>
      <c r="C68" s="142"/>
      <c r="D68" s="143"/>
      <c r="E68" s="125">
        <v>1539</v>
      </c>
      <c r="F68" s="125"/>
      <c r="G68" s="125"/>
      <c r="H68" s="125"/>
      <c r="I68" s="145"/>
      <c r="K68"/>
      <c r="P68" s="506"/>
    </row>
    <row r="69" spans="1:16" s="180" customFormat="1" x14ac:dyDescent="0.2">
      <c r="A69" s="557" t="s">
        <v>858</v>
      </c>
      <c r="B69" s="559"/>
      <c r="C69" s="142"/>
      <c r="D69" s="143"/>
      <c r="E69" s="125"/>
      <c r="F69" s="125"/>
      <c r="G69" s="125"/>
      <c r="H69" s="125">
        <v>9419.82</v>
      </c>
      <c r="I69" s="123"/>
      <c r="K69"/>
      <c r="P69" s="506"/>
    </row>
    <row r="70" spans="1:16" s="180" customFormat="1" x14ac:dyDescent="0.2">
      <c r="A70" s="557" t="s">
        <v>862</v>
      </c>
      <c r="B70" s="559"/>
      <c r="C70" s="142"/>
      <c r="D70" s="143"/>
      <c r="E70" s="125"/>
      <c r="F70" s="125"/>
      <c r="G70" s="125">
        <v>2850</v>
      </c>
      <c r="H70" s="125"/>
      <c r="I70" s="211"/>
      <c r="K70"/>
      <c r="P70" s="506"/>
    </row>
    <row r="71" spans="1:16" s="180" customFormat="1" x14ac:dyDescent="0.2">
      <c r="A71" s="557" t="s">
        <v>866</v>
      </c>
      <c r="B71" s="559"/>
      <c r="C71" s="142"/>
      <c r="D71" s="143"/>
      <c r="E71" s="125"/>
      <c r="F71" s="125"/>
      <c r="G71" s="125"/>
      <c r="H71" s="125"/>
      <c r="I71" s="211">
        <v>2850</v>
      </c>
      <c r="K71"/>
      <c r="P71" s="506"/>
    </row>
    <row r="72" spans="1:16" s="180" customFormat="1" x14ac:dyDescent="0.2">
      <c r="A72" s="557" t="s">
        <v>876</v>
      </c>
      <c r="B72" s="559"/>
      <c r="C72" s="142">
        <v>2713.2</v>
      </c>
      <c r="D72" s="143"/>
      <c r="E72" s="125"/>
      <c r="F72" s="135"/>
      <c r="G72" s="135"/>
      <c r="H72" s="125"/>
      <c r="I72" s="145"/>
      <c r="K72"/>
      <c r="P72" s="506"/>
    </row>
    <row r="73" spans="1:16" s="180" customFormat="1" x14ac:dyDescent="0.2">
      <c r="A73" s="557" t="s">
        <v>881</v>
      </c>
      <c r="B73" s="559"/>
      <c r="C73" s="142"/>
      <c r="D73" s="143"/>
      <c r="E73" s="125"/>
      <c r="F73" s="125"/>
      <c r="G73" s="125"/>
      <c r="H73" s="125">
        <v>17829.599999999999</v>
      </c>
      <c r="I73" s="211"/>
      <c r="K73"/>
      <c r="P73" s="506"/>
    </row>
    <row r="74" spans="1:16" s="180" customFormat="1" x14ac:dyDescent="0.2">
      <c r="A74" s="557" t="s">
        <v>883</v>
      </c>
      <c r="B74" s="559"/>
      <c r="C74" s="142"/>
      <c r="D74" s="143"/>
      <c r="E74" s="125"/>
      <c r="F74" s="125"/>
      <c r="G74" s="125">
        <v>3505.5</v>
      </c>
      <c r="H74" s="135"/>
      <c r="I74" s="145"/>
      <c r="K74"/>
      <c r="P74" s="506"/>
    </row>
    <row r="75" spans="1:16" s="180" customFormat="1" x14ac:dyDescent="0.2">
      <c r="A75" s="557" t="s">
        <v>884</v>
      </c>
      <c r="B75" s="559"/>
      <c r="C75" s="142"/>
      <c r="D75" s="143"/>
      <c r="E75" s="125"/>
      <c r="F75" s="125"/>
      <c r="G75" s="125">
        <v>15675</v>
      </c>
      <c r="H75" s="135"/>
      <c r="I75" s="145"/>
      <c r="K75"/>
      <c r="P75" s="506"/>
    </row>
    <row r="76" spans="1:16" s="180" customFormat="1" x14ac:dyDescent="0.2">
      <c r="A76" s="557" t="s">
        <v>885</v>
      </c>
      <c r="B76" s="559"/>
      <c r="C76" s="142"/>
      <c r="D76" s="143">
        <v>2508</v>
      </c>
      <c r="E76" s="125"/>
      <c r="F76" s="125"/>
      <c r="G76" s="125"/>
      <c r="H76" s="125"/>
      <c r="I76" s="145"/>
      <c r="K76"/>
      <c r="P76" s="506"/>
    </row>
    <row r="77" spans="1:16" s="180" customFormat="1" x14ac:dyDescent="0.2">
      <c r="A77" s="557" t="s">
        <v>889</v>
      </c>
      <c r="B77" s="559"/>
      <c r="C77" s="265"/>
      <c r="D77" s="266"/>
      <c r="E77" s="373"/>
      <c r="F77" s="373"/>
      <c r="G77" s="373"/>
      <c r="H77" s="373">
        <v>7752</v>
      </c>
      <c r="I77" s="363"/>
      <c r="K77"/>
      <c r="P77" s="506"/>
    </row>
    <row r="78" spans="1:16" s="180" customFormat="1" x14ac:dyDescent="0.2">
      <c r="A78" s="557" t="s">
        <v>887</v>
      </c>
      <c r="B78" s="559"/>
      <c r="C78" s="265"/>
      <c r="D78" s="266">
        <v>5016</v>
      </c>
      <c r="E78" s="373"/>
      <c r="F78" s="373"/>
      <c r="G78" s="373"/>
      <c r="H78" s="373"/>
      <c r="I78" s="363"/>
      <c r="K78"/>
      <c r="P78" s="506"/>
    </row>
    <row r="79" spans="1:16" s="180" customFormat="1" x14ac:dyDescent="0.2">
      <c r="A79" s="557" t="s">
        <v>891</v>
      </c>
      <c r="B79" s="559"/>
      <c r="C79" s="265"/>
      <c r="D79" s="266"/>
      <c r="E79" s="373"/>
      <c r="F79" s="373">
        <v>826.5</v>
      </c>
      <c r="G79" s="373"/>
      <c r="H79" s="373"/>
      <c r="I79" s="363"/>
      <c r="K79"/>
      <c r="P79" s="506"/>
    </row>
    <row r="80" spans="1:16" s="180" customFormat="1" x14ac:dyDescent="0.2">
      <c r="A80" s="557" t="s">
        <v>892</v>
      </c>
      <c r="B80" s="559"/>
      <c r="C80" s="265"/>
      <c r="D80" s="266"/>
      <c r="E80" s="373"/>
      <c r="F80" s="373">
        <v>10659</v>
      </c>
      <c r="G80" s="373"/>
      <c r="H80" s="373"/>
      <c r="I80" s="363"/>
      <c r="K80"/>
      <c r="P80" s="506"/>
    </row>
    <row r="81" spans="1:16" s="180" customFormat="1" x14ac:dyDescent="0.2">
      <c r="A81" s="557" t="s">
        <v>893</v>
      </c>
      <c r="B81" s="559"/>
      <c r="C81" s="265"/>
      <c r="D81" s="266"/>
      <c r="E81" s="373"/>
      <c r="F81" s="373">
        <v>467.4</v>
      </c>
      <c r="G81" s="373"/>
      <c r="H81" s="373"/>
      <c r="I81" s="363"/>
      <c r="K81"/>
      <c r="P81" s="506"/>
    </row>
    <row r="82" spans="1:16" s="180" customFormat="1" x14ac:dyDescent="0.2">
      <c r="A82" s="557" t="s">
        <v>894</v>
      </c>
      <c r="B82" s="559"/>
      <c r="C82" s="265"/>
      <c r="D82" s="266"/>
      <c r="E82" s="373"/>
      <c r="F82" s="373"/>
      <c r="G82" s="373"/>
      <c r="H82" s="373">
        <v>570</v>
      </c>
      <c r="I82" s="363"/>
      <c r="K82"/>
      <c r="P82" s="506"/>
    </row>
    <row r="83" spans="1:16" s="180" customFormat="1" x14ac:dyDescent="0.2">
      <c r="A83" s="557" t="s">
        <v>895</v>
      </c>
      <c r="B83" s="559"/>
      <c r="C83" s="265"/>
      <c r="D83" s="266"/>
      <c r="E83" s="373"/>
      <c r="F83" s="373"/>
      <c r="G83" s="373">
        <v>10659</v>
      </c>
      <c r="H83" s="373"/>
      <c r="I83" s="363"/>
      <c r="K83"/>
      <c r="P83" s="506"/>
    </row>
    <row r="84" spans="1:16" s="180" customFormat="1" x14ac:dyDescent="0.2">
      <c r="A84" s="557" t="s">
        <v>888</v>
      </c>
      <c r="B84" s="559"/>
      <c r="C84" s="265"/>
      <c r="D84" s="266">
        <v>-5016</v>
      </c>
      <c r="E84" s="373"/>
      <c r="F84" s="373"/>
      <c r="G84" s="373"/>
      <c r="H84" s="373"/>
      <c r="I84" s="363"/>
      <c r="K84"/>
      <c r="P84" s="506"/>
    </row>
    <row r="85" spans="1:16" s="180" customFormat="1" x14ac:dyDescent="0.2">
      <c r="A85" s="557" t="s">
        <v>899</v>
      </c>
      <c r="B85" s="559"/>
      <c r="C85" s="265"/>
      <c r="D85" s="266"/>
      <c r="E85" s="373"/>
      <c r="F85" s="373"/>
      <c r="G85" s="373">
        <v>2850</v>
      </c>
      <c r="H85" s="373"/>
      <c r="I85" s="363"/>
      <c r="K85"/>
      <c r="P85" s="506"/>
    </row>
    <row r="86" spans="1:16" ht="13.5" thickBot="1" x14ac:dyDescent="0.25">
      <c r="A86" s="577" t="s">
        <v>902</v>
      </c>
      <c r="B86" s="578"/>
      <c r="C86" s="172"/>
      <c r="D86" s="173">
        <v>570</v>
      </c>
      <c r="E86" s="174"/>
      <c r="F86" s="174"/>
      <c r="G86" s="174"/>
      <c r="H86" s="174"/>
      <c r="I86" s="374"/>
      <c r="J86" s="180"/>
      <c r="N86"/>
      <c r="O86"/>
      <c r="P86" s="495"/>
    </row>
    <row r="87" spans="1:16" ht="13.5" thickBot="1" x14ac:dyDescent="0.25">
      <c r="C87" s="149">
        <f t="shared" ref="C87:I87" si="1">SUM(C67:C86)</f>
        <v>2713.2</v>
      </c>
      <c r="D87" s="240">
        <f t="shared" si="1"/>
        <v>3078</v>
      </c>
      <c r="E87" s="240">
        <f t="shared" si="1"/>
        <v>1539</v>
      </c>
      <c r="F87" s="240">
        <f t="shared" si="1"/>
        <v>11952.9</v>
      </c>
      <c r="G87" s="240">
        <f t="shared" si="1"/>
        <v>35539.5</v>
      </c>
      <c r="H87" s="240">
        <f t="shared" si="1"/>
        <v>36141.42</v>
      </c>
      <c r="I87" s="372">
        <f t="shared" si="1"/>
        <v>2850</v>
      </c>
      <c r="J87" s="546">
        <f>SUM(C87:I87)</f>
        <v>93814.01999999999</v>
      </c>
      <c r="K87" s="547"/>
      <c r="N87"/>
      <c r="O87"/>
      <c r="P87" s="495"/>
    </row>
    <row r="88" spans="1:16" x14ac:dyDescent="0.2">
      <c r="H88" s="1"/>
      <c r="N88"/>
      <c r="O88" s="506"/>
    </row>
  </sheetData>
  <mergeCells count="56">
    <mergeCell ref="I4:K4"/>
    <mergeCell ref="A27:A29"/>
    <mergeCell ref="H27:H29"/>
    <mergeCell ref="G2:G4"/>
    <mergeCell ref="C3:D3"/>
    <mergeCell ref="E3:F3"/>
    <mergeCell ref="A5:A13"/>
    <mergeCell ref="H5:H13"/>
    <mergeCell ref="A14:A17"/>
    <mergeCell ref="H14:H17"/>
    <mergeCell ref="H18:H23"/>
    <mergeCell ref="A18:A23"/>
    <mergeCell ref="A24:A26"/>
    <mergeCell ref="H24:H26"/>
    <mergeCell ref="A33:A35"/>
    <mergeCell ref="H33:H35"/>
    <mergeCell ref="A36:A38"/>
    <mergeCell ref="H36:H38"/>
    <mergeCell ref="E61:F61"/>
    <mergeCell ref="C61:D61"/>
    <mergeCell ref="H60:K61"/>
    <mergeCell ref="A60:B60"/>
    <mergeCell ref="A40:A42"/>
    <mergeCell ref="H54:H55"/>
    <mergeCell ref="A50:A51"/>
    <mergeCell ref="A54:A55"/>
    <mergeCell ref="H40:H42"/>
    <mergeCell ref="A47:A49"/>
    <mergeCell ref="A44:A46"/>
    <mergeCell ref="H44:H46"/>
    <mergeCell ref="A86:B86"/>
    <mergeCell ref="J87:K87"/>
    <mergeCell ref="A73:B73"/>
    <mergeCell ref="A66:B66"/>
    <mergeCell ref="A67:B67"/>
    <mergeCell ref="A68:B68"/>
    <mergeCell ref="A69:B69"/>
    <mergeCell ref="A70:B70"/>
    <mergeCell ref="A71:B71"/>
    <mergeCell ref="A72:B72"/>
    <mergeCell ref="A74:B74"/>
    <mergeCell ref="A75:B75"/>
    <mergeCell ref="A76:B76"/>
    <mergeCell ref="A77:B77"/>
    <mergeCell ref="H50:H51"/>
    <mergeCell ref="H47:H49"/>
    <mergeCell ref="A85:B85"/>
    <mergeCell ref="A80:B80"/>
    <mergeCell ref="A78:B78"/>
    <mergeCell ref="A79:B79"/>
    <mergeCell ref="A82:B82"/>
    <mergeCell ref="A81:B81"/>
    <mergeCell ref="A84:B84"/>
    <mergeCell ref="A83:B83"/>
    <mergeCell ref="A57:A59"/>
    <mergeCell ref="H57:H5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M12" sqref="M12"/>
    </sheetView>
  </sheetViews>
  <sheetFormatPr defaultColWidth="8.85546875" defaultRowHeight="12.75" x14ac:dyDescent="0.2"/>
  <cols>
    <col min="1" max="1" width="5.5703125" style="6" customWidth="1"/>
    <col min="2" max="2" width="10.7109375" style="6" customWidth="1"/>
    <col min="3" max="3" width="10.85546875" style="6" customWidth="1"/>
    <col min="4" max="4" width="10.7109375" style="6" customWidth="1"/>
    <col min="5" max="5" width="10.85546875" style="6" customWidth="1"/>
    <col min="6" max="6" width="10.7109375" style="6" customWidth="1"/>
    <col min="7" max="7" width="11" style="6" customWidth="1"/>
    <col min="8" max="8" width="10.85546875" style="6" customWidth="1"/>
    <col min="9" max="11" width="10.7109375" style="6" customWidth="1"/>
    <col min="12" max="12" width="11" style="6" customWidth="1"/>
    <col min="13" max="13" width="10.7109375" style="6" customWidth="1"/>
    <col min="14" max="14" width="12.28515625" style="6" customWidth="1"/>
    <col min="15" max="16384" width="8.85546875" style="6"/>
  </cols>
  <sheetData>
    <row r="1" spans="1:14" ht="16.899999999999999" customHeight="1" x14ac:dyDescent="0.2">
      <c r="A1" s="542" t="s">
        <v>102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</row>
    <row r="2" spans="1:14" ht="10.15" customHeight="1" thickBot="1" x14ac:dyDescent="0.25"/>
    <row r="3" spans="1:14" s="15" customFormat="1" ht="17.649999999999999" customHeight="1" thickBot="1" x14ac:dyDescent="0.25">
      <c r="B3" s="83">
        <v>40969</v>
      </c>
      <c r="C3" s="16">
        <v>41000</v>
      </c>
      <c r="D3" s="16">
        <v>41030</v>
      </c>
      <c r="E3" s="16">
        <v>41061</v>
      </c>
      <c r="F3" s="16">
        <v>41091</v>
      </c>
      <c r="G3" s="16">
        <v>41122</v>
      </c>
      <c r="H3" s="16">
        <v>41153</v>
      </c>
      <c r="I3" s="16">
        <v>41183</v>
      </c>
      <c r="J3" s="16">
        <v>41214</v>
      </c>
      <c r="K3" s="16">
        <v>41244</v>
      </c>
      <c r="L3" s="16">
        <v>41275</v>
      </c>
      <c r="M3" s="17">
        <v>41306</v>
      </c>
      <c r="N3" s="18" t="s">
        <v>0</v>
      </c>
    </row>
    <row r="4" spans="1:14" ht="17.649999999999999" customHeight="1" x14ac:dyDescent="0.2">
      <c r="A4" s="60">
        <v>600</v>
      </c>
      <c r="B4" s="20">
        <f>'MARCH ''12'!C83</f>
        <v>11856</v>
      </c>
      <c r="C4" s="21"/>
      <c r="D4" s="21"/>
      <c r="E4" s="21">
        <f>'JUNE ''12'!C68</f>
        <v>46056</v>
      </c>
      <c r="F4" s="21"/>
      <c r="G4" s="21"/>
      <c r="H4" s="21"/>
      <c r="I4" s="21">
        <f>'OCTOBER ''12'!C106</f>
        <v>9815.4</v>
      </c>
      <c r="J4" s="21">
        <f>'NOVEMBER ''12'!C76</f>
        <v>18468</v>
      </c>
      <c r="K4" s="21">
        <f>'DECEMBER ''12'!C70</f>
        <v>40481.4</v>
      </c>
      <c r="L4" s="21"/>
      <c r="M4" s="22"/>
      <c r="N4" s="23">
        <f t="shared" ref="N4:N25" si="0">SUM(B4:M4)</f>
        <v>126676.79999999999</v>
      </c>
    </row>
    <row r="5" spans="1:14" ht="17.649999999999999" hidden="1" customHeight="1" x14ac:dyDescent="0.2">
      <c r="A5" s="84" t="s">
        <v>80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28">
        <f t="shared" si="0"/>
        <v>0</v>
      </c>
    </row>
    <row r="6" spans="1:14" ht="17.649999999999999" customHeight="1" x14ac:dyDescent="0.2">
      <c r="A6" s="61" t="s">
        <v>15</v>
      </c>
      <c r="B6" s="25"/>
      <c r="C6" s="26">
        <f>'APRIL ''12'!C69</f>
        <v>2867.1</v>
      </c>
      <c r="D6" s="26"/>
      <c r="E6" s="26">
        <f>'JUNE ''12'!D68</f>
        <v>855</v>
      </c>
      <c r="F6" s="26">
        <f>'JULY ''12'!C83</f>
        <v>5996.4</v>
      </c>
      <c r="G6" s="26">
        <f>'AUGUST ''12'!C66</f>
        <v>9120</v>
      </c>
      <c r="H6" s="26"/>
      <c r="I6" s="26">
        <f>'OCTOBER ''12'!D106</f>
        <v>19038</v>
      </c>
      <c r="J6" s="26"/>
      <c r="K6" s="26"/>
      <c r="L6" s="26"/>
      <c r="M6" s="27">
        <f>'FEBRUARY ''13'!C87</f>
        <v>2713.2</v>
      </c>
      <c r="N6" s="28">
        <f t="shared" si="0"/>
        <v>40589.699999999997</v>
      </c>
    </row>
    <row r="7" spans="1:14" ht="17.649999999999999" customHeight="1" x14ac:dyDescent="0.2">
      <c r="A7" s="61" t="s">
        <v>58</v>
      </c>
      <c r="B7" s="25">
        <f>'MARCH ''12'!D83</f>
        <v>12768</v>
      </c>
      <c r="C7" s="26"/>
      <c r="D7" s="26"/>
      <c r="E7" s="26"/>
      <c r="F7" s="26">
        <f>'JULY ''12'!D83</f>
        <v>6384</v>
      </c>
      <c r="G7" s="26"/>
      <c r="H7" s="26"/>
      <c r="I7" s="26"/>
      <c r="J7" s="26"/>
      <c r="K7" s="26"/>
      <c r="L7" s="26">
        <f>'JANUARY ''13'!C40</f>
        <v>7296</v>
      </c>
      <c r="M7" s="27"/>
      <c r="N7" s="28">
        <f t="shared" si="0"/>
        <v>26448</v>
      </c>
    </row>
    <row r="8" spans="1:14" ht="17.649999999999999" customHeight="1" x14ac:dyDescent="0.2">
      <c r="A8" s="61" t="s">
        <v>48</v>
      </c>
      <c r="B8" s="25">
        <f>'MARCH ''12'!E83</f>
        <v>24601.200000000001</v>
      </c>
      <c r="C8" s="26">
        <f>'APRIL ''12'!D69</f>
        <v>12226.5</v>
      </c>
      <c r="D8" s="26">
        <f>'MAY ''12'!C80</f>
        <v>12597</v>
      </c>
      <c r="E8" s="26"/>
      <c r="F8" s="26"/>
      <c r="G8" s="26"/>
      <c r="H8" s="26">
        <f>'SEPTEMBER ''12'!C101</f>
        <v>17043</v>
      </c>
      <c r="I8" s="26">
        <f>'OCTOBER ''12'!E106</f>
        <v>9558.9</v>
      </c>
      <c r="J8" s="26">
        <f>'NOVEMBER ''12'!D76</f>
        <v>11115</v>
      </c>
      <c r="K8" s="26"/>
      <c r="L8" s="26"/>
      <c r="M8" s="27"/>
      <c r="N8" s="28">
        <f>SUM(B8:M8)</f>
        <v>87141.599999999991</v>
      </c>
    </row>
    <row r="9" spans="1:14" ht="17.649999999999999" customHeight="1" x14ac:dyDescent="0.2">
      <c r="A9" s="61" t="s">
        <v>11</v>
      </c>
      <c r="B9" s="25">
        <f>'MARCH ''12'!F83</f>
        <v>9006</v>
      </c>
      <c r="C9" s="26"/>
      <c r="D9" s="26">
        <f>'MAY ''12'!D80</f>
        <v>4332</v>
      </c>
      <c r="E9" s="26"/>
      <c r="F9" s="26">
        <f>'JULY ''12'!E83</f>
        <v>4788</v>
      </c>
      <c r="G9" s="26"/>
      <c r="H9" s="26"/>
      <c r="I9" s="26">
        <f>'OCTOBER ''12'!F106</f>
        <v>18779.22</v>
      </c>
      <c r="J9" s="26"/>
      <c r="K9" s="26"/>
      <c r="L9" s="26">
        <f>'JANUARY ''13'!D40</f>
        <v>28272</v>
      </c>
      <c r="M9" s="27"/>
      <c r="N9" s="28">
        <f t="shared" si="0"/>
        <v>65177.22</v>
      </c>
    </row>
    <row r="10" spans="1:14" ht="17.649999999999999" customHeight="1" x14ac:dyDescent="0.2">
      <c r="A10" s="61" t="s">
        <v>44</v>
      </c>
      <c r="B10" s="25">
        <f>'MARCH ''12'!G83</f>
        <v>40780.080000000002</v>
      </c>
      <c r="C10" s="26">
        <f>'APRIL ''12'!E69</f>
        <v>43044.12</v>
      </c>
      <c r="D10" s="26">
        <f>'MAY ''12'!E80</f>
        <v>47652.570000000007</v>
      </c>
      <c r="E10" s="26">
        <f>'JUNE ''12'!E68</f>
        <v>28219.279999999999</v>
      </c>
      <c r="F10" s="26">
        <f>'JULY ''12'!F83</f>
        <v>32139.45</v>
      </c>
      <c r="G10" s="26">
        <f>'AUGUST ''12'!D66</f>
        <v>23197.86</v>
      </c>
      <c r="H10" s="26"/>
      <c r="I10" s="26">
        <f>'OCTOBER ''12'!G106</f>
        <v>51435.09</v>
      </c>
      <c r="J10" s="26">
        <f>'NOVEMBER ''12'!E76</f>
        <v>3255.84</v>
      </c>
      <c r="K10" s="26"/>
      <c r="L10" s="26"/>
      <c r="M10" s="27"/>
      <c r="N10" s="28">
        <f>SUM(B10:M10)</f>
        <v>269724.2900000001</v>
      </c>
    </row>
    <row r="11" spans="1:14" ht="17.649999999999999" customHeight="1" x14ac:dyDescent="0.2">
      <c r="A11" s="61" t="s">
        <v>74</v>
      </c>
      <c r="B11" s="25"/>
      <c r="C11" s="26">
        <f>'APRIL ''12'!F69</f>
        <v>19448.400000000001</v>
      </c>
      <c r="D11" s="26"/>
      <c r="E11" s="26">
        <f>'JUNE ''12'!F68</f>
        <v>13725.6</v>
      </c>
      <c r="F11" s="26">
        <f>'JULY ''12'!G83</f>
        <v>8276.4</v>
      </c>
      <c r="G11" s="26">
        <f>'AUGUST ''12'!E66</f>
        <v>10693.2</v>
      </c>
      <c r="H11" s="26"/>
      <c r="I11" s="26">
        <f>'OCTOBER ''12'!H106</f>
        <v>11194.8</v>
      </c>
      <c r="J11" s="26">
        <f>'NOVEMBER ''12'!F76</f>
        <v>28750.799999999999</v>
      </c>
      <c r="K11" s="26">
        <f>'DECEMBER ''12'!D70</f>
        <v>10339.799999999999</v>
      </c>
      <c r="L11" s="26"/>
      <c r="M11" s="27">
        <f>'FEBRUARY ''13'!D87</f>
        <v>3078</v>
      </c>
      <c r="N11" s="28">
        <f>SUM(B11:M11)</f>
        <v>105507.00000000001</v>
      </c>
    </row>
    <row r="12" spans="1:14" ht="17.649999999999999" customHeight="1" x14ac:dyDescent="0.2">
      <c r="A12" s="61" t="s">
        <v>42</v>
      </c>
      <c r="B12" s="25">
        <f>'MARCH ''12'!H83</f>
        <v>2713.2</v>
      </c>
      <c r="C12" s="26">
        <f>'APRIL ''12'!G69</f>
        <v>6315.6</v>
      </c>
      <c r="D12" s="26">
        <f>'MAY ''12'!F80</f>
        <v>5426.4</v>
      </c>
      <c r="E12" s="26">
        <f>'JUNE ''12'!G68</f>
        <v>4423.2</v>
      </c>
      <c r="F12" s="26">
        <f>'JULY ''12'!H83</f>
        <v>14472.3</v>
      </c>
      <c r="G12" s="26"/>
      <c r="H12" s="26">
        <f>'SEPTEMBER ''12'!D101</f>
        <v>8892</v>
      </c>
      <c r="I12" s="26">
        <f>'OCTOBER ''12'!I106</f>
        <v>13338</v>
      </c>
      <c r="J12" s="26">
        <f>'NOVEMBER ''12'!G76</f>
        <v>2713.2</v>
      </c>
      <c r="K12" s="26"/>
      <c r="L12" s="26"/>
      <c r="M12" s="27"/>
      <c r="N12" s="28">
        <f>SUM(B12:M12)</f>
        <v>58293.899999999994</v>
      </c>
    </row>
    <row r="13" spans="1:14" ht="17.649999999999999" customHeight="1" x14ac:dyDescent="0.2">
      <c r="A13" s="61" t="s">
        <v>10</v>
      </c>
      <c r="B13" s="25">
        <f>'MARCH ''12'!I83</f>
        <v>59564.999999999993</v>
      </c>
      <c r="C13" s="26"/>
      <c r="D13" s="26">
        <f>'MAY ''12'!G80</f>
        <v>513</v>
      </c>
      <c r="E13" s="26"/>
      <c r="F13" s="26">
        <f>'JULY ''12'!I83</f>
        <v>7125</v>
      </c>
      <c r="G13" s="26">
        <f>'AUGUST ''12'!F66</f>
        <v>37027.199999999997</v>
      </c>
      <c r="H13" s="26">
        <f>'SEPTEMBER ''12'!E101</f>
        <v>5283.9</v>
      </c>
      <c r="I13" s="26"/>
      <c r="J13" s="26">
        <f>'NOVEMBER ''12'!H76</f>
        <v>10254.299999999999</v>
      </c>
      <c r="K13" s="26"/>
      <c r="L13" s="26">
        <f>'JANUARY ''13'!E40</f>
        <v>2052</v>
      </c>
      <c r="M13" s="27">
        <f>'FEBRUARY ''13'!E87</f>
        <v>1539</v>
      </c>
      <c r="N13" s="28">
        <f t="shared" si="0"/>
        <v>123359.4</v>
      </c>
    </row>
    <row r="14" spans="1:14" ht="17.649999999999999" customHeight="1" x14ac:dyDescent="0.2">
      <c r="A14" s="61" t="s">
        <v>77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"/>
      <c r="N14" s="28">
        <f t="shared" si="0"/>
        <v>0</v>
      </c>
    </row>
    <row r="15" spans="1:14" ht="17.649999999999999" customHeight="1" x14ac:dyDescent="0.2">
      <c r="A15" s="61" t="s">
        <v>94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8">
        <f t="shared" si="0"/>
        <v>0</v>
      </c>
    </row>
    <row r="16" spans="1:14" ht="17.649999999999999" customHeight="1" x14ac:dyDescent="0.2">
      <c r="A16" s="61" t="s">
        <v>27</v>
      </c>
      <c r="B16" s="25">
        <f>'MARCH ''12'!J83</f>
        <v>5329.5</v>
      </c>
      <c r="C16" s="26"/>
      <c r="D16" s="26"/>
      <c r="E16" s="26"/>
      <c r="F16" s="26">
        <f>'JULY ''12'!K83</f>
        <v>2131.8000000000002</v>
      </c>
      <c r="G16" s="26"/>
      <c r="H16" s="26">
        <f>'SEPTEMBER ''12'!F101</f>
        <v>3420</v>
      </c>
      <c r="I16" s="26">
        <f>'OCTOBER ''12'!J106</f>
        <v>570</v>
      </c>
      <c r="J16" s="26"/>
      <c r="K16" s="26">
        <f>'DECEMBER ''12'!E70</f>
        <v>3271.8</v>
      </c>
      <c r="L16" s="26"/>
      <c r="M16" s="27"/>
      <c r="N16" s="28">
        <f t="shared" si="0"/>
        <v>14723.099999999999</v>
      </c>
    </row>
    <row r="17" spans="1:15" ht="17.649999999999999" customHeight="1" x14ac:dyDescent="0.2">
      <c r="A17" s="61" t="s">
        <v>13</v>
      </c>
      <c r="B17" s="25"/>
      <c r="C17" s="26"/>
      <c r="D17" s="26"/>
      <c r="E17" s="26">
        <f>'JUNE ''12'!H68</f>
        <v>9159.9000000000015</v>
      </c>
      <c r="F17" s="26">
        <f>'JULY ''12'!J83</f>
        <v>6395.4</v>
      </c>
      <c r="G17" s="26"/>
      <c r="H17" s="26"/>
      <c r="I17" s="26">
        <f>'OCTOBER ''12'!K106</f>
        <v>684</v>
      </c>
      <c r="J17" s="26"/>
      <c r="K17" s="26"/>
      <c r="L17" s="26"/>
      <c r="M17" s="27"/>
      <c r="N17" s="28">
        <f t="shared" si="0"/>
        <v>16239.300000000001</v>
      </c>
    </row>
    <row r="18" spans="1:15" ht="17.649999999999999" customHeight="1" x14ac:dyDescent="0.2">
      <c r="A18" s="61" t="s">
        <v>14</v>
      </c>
      <c r="B18" s="25"/>
      <c r="C18" s="26">
        <f>'APRIL ''12'!H69</f>
        <v>8481.6</v>
      </c>
      <c r="D18" s="26"/>
      <c r="E18" s="26"/>
      <c r="F18" s="26"/>
      <c r="G18" s="26">
        <f>'AUGUST ''12'!G66</f>
        <v>37848</v>
      </c>
      <c r="H18" s="26">
        <f>'SEPTEMBER ''12'!G101</f>
        <v>15504</v>
      </c>
      <c r="I18" s="26">
        <f>'OCTOBER ''12'!L106</f>
        <v>6840</v>
      </c>
      <c r="J18" s="26"/>
      <c r="K18" s="26">
        <f>'DECEMBER ''12'!F70</f>
        <v>26220</v>
      </c>
      <c r="L18" s="26"/>
      <c r="M18" s="27"/>
      <c r="N18" s="28">
        <f t="shared" si="0"/>
        <v>94893.6</v>
      </c>
    </row>
    <row r="19" spans="1:15" ht="17.649999999999999" customHeight="1" x14ac:dyDescent="0.2">
      <c r="A19" s="61" t="s">
        <v>72</v>
      </c>
      <c r="B19" s="25"/>
      <c r="C19" s="26"/>
      <c r="D19" s="26"/>
      <c r="E19" s="26"/>
      <c r="F19" s="26">
        <f>'JULY ''12'!L83</f>
        <v>9769.7999999999993</v>
      </c>
      <c r="G19" s="26"/>
      <c r="H19" s="26"/>
      <c r="I19" s="26"/>
      <c r="J19" s="26"/>
      <c r="K19" s="26"/>
      <c r="L19" s="26"/>
      <c r="M19" s="27"/>
      <c r="N19" s="28">
        <f t="shared" si="0"/>
        <v>9769.7999999999993</v>
      </c>
    </row>
    <row r="20" spans="1:15" ht="17.649999999999999" customHeight="1" x14ac:dyDescent="0.2">
      <c r="A20" s="61" t="s">
        <v>12</v>
      </c>
      <c r="B20" s="25"/>
      <c r="C20" s="26">
        <f>'APRIL ''12'!I69</f>
        <v>14694.6</v>
      </c>
      <c r="D20" s="26">
        <f>'MAY ''12'!H80</f>
        <v>16564.2</v>
      </c>
      <c r="E20" s="26"/>
      <c r="F20" s="26">
        <f>'JULY ''12'!M83</f>
        <v>10659</v>
      </c>
      <c r="G20" s="26"/>
      <c r="H20" s="26">
        <f>'SEPTEMBER ''12'!H101</f>
        <v>9245.4</v>
      </c>
      <c r="I20" s="26">
        <f>'OCTOBER ''12'!M106</f>
        <v>2257.1999999999998</v>
      </c>
      <c r="J20" s="26">
        <f>'NOVEMBER ''12'!J76</f>
        <v>5614.5</v>
      </c>
      <c r="K20" s="26">
        <f>'DECEMBER ''12'!G70</f>
        <v>10659</v>
      </c>
      <c r="L20" s="26"/>
      <c r="M20" s="27">
        <f>'FEBRUARY ''13'!G87</f>
        <v>35539.5</v>
      </c>
      <c r="N20" s="28">
        <f t="shared" si="0"/>
        <v>105233.4</v>
      </c>
    </row>
    <row r="21" spans="1:15" ht="17.649999999999999" customHeight="1" x14ac:dyDescent="0.2">
      <c r="A21" s="61" t="s">
        <v>49</v>
      </c>
      <c r="B21" s="25"/>
      <c r="C21" s="26"/>
      <c r="D21" s="26">
        <f>'MAY ''12'!I80</f>
        <v>1425</v>
      </c>
      <c r="E21" s="26"/>
      <c r="F21" s="26">
        <f>'JULY ''12'!N83</f>
        <v>997.5</v>
      </c>
      <c r="G21" s="26"/>
      <c r="H21" s="26">
        <f>'SEPTEMBER ''12'!I101</f>
        <v>570</v>
      </c>
      <c r="I21" s="26">
        <f>'OCTOBER ''12'!N106</f>
        <v>1425</v>
      </c>
      <c r="J21" s="26"/>
      <c r="K21" s="26"/>
      <c r="L21" s="26">
        <f>'JANUARY ''13'!F40</f>
        <v>1425</v>
      </c>
      <c r="M21" s="27"/>
      <c r="N21" s="28">
        <f>SUM(B21:M21)</f>
        <v>5842.5</v>
      </c>
    </row>
    <row r="22" spans="1:15" ht="17.649999999999999" customHeight="1" x14ac:dyDescent="0.2">
      <c r="A22" s="61" t="s">
        <v>61</v>
      </c>
      <c r="B22" s="25">
        <f>'MARCH ''12'!K83</f>
        <v>5432.39</v>
      </c>
      <c r="C22" s="26">
        <f>'APRIL ''12'!J69</f>
        <v>35174.990000000005</v>
      </c>
      <c r="D22" s="26">
        <f>'MAY ''12'!J80</f>
        <v>64140.389999999992</v>
      </c>
      <c r="E22" s="26">
        <f>'JUNE ''12'!J68</f>
        <v>37027.199999999997</v>
      </c>
      <c r="F22" s="26">
        <f>'JULY ''12'!O83</f>
        <v>45771</v>
      </c>
      <c r="G22" s="26">
        <f>'AUGUST ''12'!H66</f>
        <v>84407.599999999991</v>
      </c>
      <c r="H22" s="26">
        <f>'SEPTEMBER ''12'!J101</f>
        <v>13581.4</v>
      </c>
      <c r="I22" s="26">
        <f>'OCTOBER ''12'!O106</f>
        <v>10969.079999999998</v>
      </c>
      <c r="J22" s="26">
        <f>'NOVEMBER ''12'!K76</f>
        <v>16484.5</v>
      </c>
      <c r="K22" s="26">
        <f>'DECEMBER ''12'!H70</f>
        <v>32467.200000000001</v>
      </c>
      <c r="L22" s="26">
        <f>'JANUARY ''13'!G40</f>
        <v>36383.100000000006</v>
      </c>
      <c r="M22" s="27">
        <f>'FEBRUARY ''13'!H87</f>
        <v>36141.42</v>
      </c>
      <c r="N22" s="28">
        <f>SUM(B22:M22)</f>
        <v>417980.26999999996</v>
      </c>
    </row>
    <row r="23" spans="1:15" ht="17.649999999999999" customHeight="1" x14ac:dyDescent="0.2">
      <c r="A23" s="61" t="s">
        <v>9</v>
      </c>
      <c r="B23" s="25">
        <f>'MARCH ''12'!L83</f>
        <v>2052</v>
      </c>
      <c r="C23" s="26"/>
      <c r="D23" s="26">
        <f>'MAY ''12'!K80</f>
        <v>25467.599999999999</v>
      </c>
      <c r="E23" s="26"/>
      <c r="F23" s="26">
        <f>'JULY ''12'!P83</f>
        <v>22503.599999999999</v>
      </c>
      <c r="G23" s="26"/>
      <c r="H23" s="26"/>
      <c r="I23" s="26"/>
      <c r="J23" s="26"/>
      <c r="K23" s="26">
        <f>'DECEMBER ''12'!I70</f>
        <v>1368</v>
      </c>
      <c r="L23" s="26"/>
      <c r="M23" s="27"/>
      <c r="N23" s="28">
        <f t="shared" si="0"/>
        <v>51391.199999999997</v>
      </c>
    </row>
    <row r="24" spans="1:15" ht="17.649999999999999" customHeight="1" x14ac:dyDescent="0.2">
      <c r="A24" s="61" t="s">
        <v>47</v>
      </c>
      <c r="B24" s="25"/>
      <c r="C24" s="26"/>
      <c r="D24" s="26"/>
      <c r="E24" s="26"/>
      <c r="F24" s="26"/>
      <c r="G24" s="26"/>
      <c r="H24" s="26"/>
      <c r="I24" s="26"/>
      <c r="J24" s="26"/>
      <c r="K24" s="26">
        <f>'DECEMBER ''12'!J70</f>
        <v>2850</v>
      </c>
      <c r="L24" s="26"/>
      <c r="M24" s="27">
        <f>'FEBRUARY ''13'!I87</f>
        <v>2850</v>
      </c>
      <c r="N24" s="28">
        <f>SUM(B24:M24)</f>
        <v>5700</v>
      </c>
    </row>
    <row r="25" spans="1:15" ht="17.649999999999999" customHeight="1" thickBot="1" x14ac:dyDescent="0.25">
      <c r="A25" s="62" t="s">
        <v>16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>
        <f>'JANUARY ''13'!H40</f>
        <v>3237.6</v>
      </c>
      <c r="M25" s="32"/>
      <c r="N25" s="33">
        <f t="shared" si="0"/>
        <v>3237.6</v>
      </c>
    </row>
    <row r="26" spans="1:15" ht="17.649999999999999" customHeight="1" thickTop="1" thickBot="1" x14ac:dyDescent="0.25">
      <c r="B26" s="34">
        <f t="shared" ref="B26:N26" si="1">SUM(B4:B25)</f>
        <v>174103.37</v>
      </c>
      <c r="C26" s="35">
        <f t="shared" si="1"/>
        <v>142252.91000000003</v>
      </c>
      <c r="D26" s="35">
        <f>SUM(D4:D25)</f>
        <v>178118.16</v>
      </c>
      <c r="E26" s="35">
        <f>SUM(E4:E25)</f>
        <v>139466.18</v>
      </c>
      <c r="F26" s="35">
        <f t="shared" si="1"/>
        <v>177409.65</v>
      </c>
      <c r="G26" s="36">
        <f t="shared" si="1"/>
        <v>202293.86</v>
      </c>
      <c r="H26" s="35">
        <f t="shared" si="1"/>
        <v>73539.7</v>
      </c>
      <c r="I26" s="35">
        <f t="shared" si="1"/>
        <v>155904.69</v>
      </c>
      <c r="J26" s="35">
        <f t="shared" si="1"/>
        <v>96656.14</v>
      </c>
      <c r="K26" s="35">
        <f>SUM(K4:K25)</f>
        <v>127657.2</v>
      </c>
      <c r="L26" s="35">
        <f t="shared" si="1"/>
        <v>78665.700000000012</v>
      </c>
      <c r="M26" s="46">
        <f t="shared" si="1"/>
        <v>81861.119999999995</v>
      </c>
      <c r="N26" s="47">
        <f t="shared" si="1"/>
        <v>1627928.6800000002</v>
      </c>
    </row>
    <row r="27" spans="1:15" ht="10.5" customHeight="1" x14ac:dyDescent="0.2">
      <c r="B27" s="37"/>
      <c r="C27" s="37"/>
      <c r="D27" s="37"/>
      <c r="E27" s="37"/>
      <c r="F27" s="37"/>
      <c r="G27" s="38"/>
      <c r="H27" s="37"/>
      <c r="I27" s="37"/>
      <c r="J27" s="37"/>
      <c r="K27" s="37"/>
      <c r="L27" s="37"/>
      <c r="M27" s="37"/>
      <c r="N27" s="72"/>
    </row>
    <row r="28" spans="1:15" ht="14.1" customHeight="1" x14ac:dyDescent="0.2">
      <c r="B28" s="545" t="s">
        <v>68</v>
      </c>
      <c r="C28" s="545"/>
      <c r="D28" s="76"/>
      <c r="E28" s="76"/>
      <c r="F28" s="76"/>
      <c r="G28" s="77"/>
      <c r="H28" s="76"/>
      <c r="I28" s="37"/>
      <c r="J28" s="37"/>
      <c r="K28" s="37"/>
      <c r="L28" s="37"/>
      <c r="M28" s="37"/>
      <c r="N28" s="72"/>
    </row>
    <row r="29" spans="1:15" ht="14.1" customHeight="1" x14ac:dyDescent="0.2">
      <c r="B29" s="78" t="s">
        <v>64</v>
      </c>
      <c r="C29" s="80"/>
      <c r="D29" s="76"/>
      <c r="E29" s="543">
        <f>MAX(N4:N25)</f>
        <v>417980.26999999996</v>
      </c>
      <c r="F29" s="544"/>
      <c r="G29" s="77"/>
      <c r="H29" s="76"/>
      <c r="I29" s="37"/>
      <c r="J29" s="37"/>
      <c r="K29" s="37"/>
      <c r="L29" s="37"/>
      <c r="M29" s="37"/>
      <c r="N29" s="72"/>
    </row>
    <row r="30" spans="1:15" ht="14.1" customHeight="1" x14ac:dyDescent="0.2">
      <c r="B30" s="78" t="s">
        <v>65</v>
      </c>
      <c r="C30" s="80"/>
      <c r="D30" s="76"/>
      <c r="E30" s="543"/>
      <c r="F30" s="544"/>
      <c r="G30" s="77"/>
      <c r="H30" s="76"/>
      <c r="I30" s="37"/>
      <c r="J30" s="37"/>
      <c r="K30" s="37"/>
      <c r="L30" s="37"/>
      <c r="M30" s="37"/>
      <c r="N30" s="72"/>
    </row>
    <row r="31" spans="1:15" ht="14.1" customHeight="1" x14ac:dyDescent="0.2">
      <c r="B31" s="79" t="s">
        <v>66</v>
      </c>
      <c r="C31" s="81"/>
      <c r="D31" s="75"/>
      <c r="E31" s="541"/>
      <c r="F31" s="541"/>
      <c r="G31" s="75"/>
      <c r="H31" s="75"/>
      <c r="L31" s="37"/>
      <c r="M31" s="37"/>
      <c r="N31" s="37"/>
      <c r="O31" s="37"/>
    </row>
    <row r="32" spans="1:15" ht="14.1" customHeight="1" x14ac:dyDescent="0.2">
      <c r="B32" s="78" t="s">
        <v>69</v>
      </c>
      <c r="C32" s="81"/>
      <c r="D32" s="75"/>
      <c r="E32" s="541"/>
      <c r="F32" s="541"/>
      <c r="G32" s="75"/>
      <c r="H32" s="75"/>
      <c r="L32" s="37"/>
      <c r="M32" s="37"/>
      <c r="N32" s="37"/>
      <c r="O32" s="37"/>
    </row>
    <row r="33" spans="2:15" ht="14.1" customHeight="1" x14ac:dyDescent="0.2">
      <c r="B33" s="79" t="s">
        <v>70</v>
      </c>
      <c r="C33" s="81"/>
      <c r="D33" s="75"/>
      <c r="E33" s="541"/>
      <c r="F33" s="541"/>
      <c r="G33" s="75"/>
      <c r="H33" s="75"/>
      <c r="L33" s="37"/>
      <c r="M33" s="37"/>
      <c r="N33" s="37"/>
      <c r="O33" s="37"/>
    </row>
    <row r="34" spans="2:15" ht="14.1" customHeight="1" x14ac:dyDescent="0.2">
      <c r="B34" s="79"/>
      <c r="C34" s="81"/>
      <c r="D34" s="75"/>
      <c r="E34" s="82"/>
      <c r="F34" s="82"/>
      <c r="G34" s="75"/>
      <c r="H34" s="75"/>
      <c r="L34" s="37"/>
      <c r="M34" s="37"/>
      <c r="N34" s="37"/>
      <c r="O34" s="37"/>
    </row>
    <row r="35" spans="2:15" ht="17.850000000000001" customHeight="1" x14ac:dyDescent="0.2">
      <c r="L35" s="37"/>
      <c r="M35" s="37"/>
      <c r="N35" s="37"/>
      <c r="O35" s="37"/>
    </row>
    <row r="36" spans="2:15" ht="17.850000000000001" customHeight="1" x14ac:dyDescent="0.2">
      <c r="L36" s="37"/>
      <c r="M36" s="37"/>
      <c r="N36" s="37"/>
      <c r="O36" s="37"/>
    </row>
    <row r="37" spans="2:15" ht="17.850000000000001" customHeight="1" x14ac:dyDescent="0.2">
      <c r="L37" s="37"/>
      <c r="M37" s="37"/>
      <c r="N37" s="37"/>
      <c r="O37" s="37"/>
    </row>
    <row r="38" spans="2:15" ht="17.850000000000001" customHeight="1" thickBot="1" x14ac:dyDescent="0.25">
      <c r="L38" s="37"/>
      <c r="M38" s="37"/>
      <c r="N38" s="37"/>
    </row>
    <row r="39" spans="2:15" ht="17.850000000000001" customHeight="1" x14ac:dyDescent="0.2">
      <c r="K39" s="19">
        <v>600</v>
      </c>
      <c r="L39" s="63" t="s">
        <v>67</v>
      </c>
      <c r="M39" s="64"/>
      <c r="N39" s="65"/>
    </row>
    <row r="40" spans="2:15" ht="17.850000000000001" customHeight="1" x14ac:dyDescent="0.2">
      <c r="K40" s="88" t="s">
        <v>80</v>
      </c>
      <c r="L40" s="89" t="s">
        <v>79</v>
      </c>
      <c r="M40" s="90"/>
      <c r="N40" s="91"/>
    </row>
    <row r="41" spans="2:15" ht="17.850000000000001" customHeight="1" x14ac:dyDescent="0.2">
      <c r="K41" s="24" t="s">
        <v>15</v>
      </c>
      <c r="L41" s="66" t="s">
        <v>28</v>
      </c>
      <c r="M41" s="67"/>
      <c r="N41" s="68"/>
    </row>
    <row r="42" spans="2:15" ht="17.850000000000001" customHeight="1" x14ac:dyDescent="0.2">
      <c r="K42" s="24" t="s">
        <v>58</v>
      </c>
      <c r="L42" s="66" t="s">
        <v>59</v>
      </c>
      <c r="M42" s="67"/>
      <c r="N42" s="68"/>
    </row>
    <row r="43" spans="2:15" ht="17.850000000000001" customHeight="1" x14ac:dyDescent="0.2">
      <c r="K43" s="24" t="s">
        <v>48</v>
      </c>
      <c r="L43" s="66" t="s">
        <v>57</v>
      </c>
      <c r="M43" s="67"/>
      <c r="N43" s="68"/>
    </row>
    <row r="44" spans="2:15" ht="17.850000000000001" customHeight="1" x14ac:dyDescent="0.2">
      <c r="K44" s="24" t="s">
        <v>11</v>
      </c>
      <c r="L44" s="66" t="s">
        <v>29</v>
      </c>
      <c r="M44" s="67"/>
      <c r="N44" s="68"/>
    </row>
    <row r="45" spans="2:15" ht="17.850000000000001" customHeight="1" x14ac:dyDescent="0.2">
      <c r="K45" s="24" t="s">
        <v>44</v>
      </c>
      <c r="L45" s="51" t="s">
        <v>45</v>
      </c>
      <c r="M45" s="49"/>
      <c r="N45" s="50"/>
    </row>
    <row r="46" spans="2:15" ht="17.850000000000001" customHeight="1" x14ac:dyDescent="0.2">
      <c r="K46" s="24" t="s">
        <v>74</v>
      </c>
      <c r="L46" s="66" t="s">
        <v>75</v>
      </c>
      <c r="M46" s="67"/>
      <c r="N46" s="68"/>
    </row>
    <row r="47" spans="2:15" ht="17.850000000000001" customHeight="1" x14ac:dyDescent="0.2">
      <c r="K47" s="24" t="s">
        <v>42</v>
      </c>
      <c r="L47" s="66" t="s">
        <v>46</v>
      </c>
      <c r="M47" s="67"/>
      <c r="N47" s="68"/>
    </row>
    <row r="48" spans="2:15" ht="17.850000000000001" customHeight="1" x14ac:dyDescent="0.2">
      <c r="K48" s="24" t="s">
        <v>10</v>
      </c>
      <c r="L48" s="66" t="s">
        <v>30</v>
      </c>
      <c r="M48" s="67"/>
      <c r="N48" s="68"/>
    </row>
    <row r="49" spans="11:14" ht="17.850000000000001" customHeight="1" x14ac:dyDescent="0.2">
      <c r="K49" s="24" t="s">
        <v>77</v>
      </c>
      <c r="L49" s="66" t="s">
        <v>76</v>
      </c>
      <c r="M49" s="67"/>
      <c r="N49" s="68"/>
    </row>
    <row r="50" spans="11:14" ht="17.850000000000001" customHeight="1" x14ac:dyDescent="0.2">
      <c r="K50" s="24" t="s">
        <v>94</v>
      </c>
      <c r="L50" s="66" t="s">
        <v>95</v>
      </c>
      <c r="M50" s="67"/>
      <c r="N50" s="68"/>
    </row>
    <row r="51" spans="11:14" ht="17.850000000000001" customHeight="1" x14ac:dyDescent="0.2">
      <c r="K51" s="24" t="s">
        <v>27</v>
      </c>
      <c r="L51" s="66" t="s">
        <v>34</v>
      </c>
      <c r="M51" s="67"/>
      <c r="N51" s="68"/>
    </row>
    <row r="52" spans="11:14" ht="17.850000000000001" customHeight="1" x14ac:dyDescent="0.2">
      <c r="K52" s="24" t="s">
        <v>13</v>
      </c>
      <c r="L52" s="66" t="s">
        <v>31</v>
      </c>
      <c r="M52" s="67"/>
      <c r="N52" s="68"/>
    </row>
    <row r="53" spans="11:14" ht="17.850000000000001" customHeight="1" x14ac:dyDescent="0.2">
      <c r="K53" s="24" t="s">
        <v>14</v>
      </c>
      <c r="L53" s="66" t="s">
        <v>32</v>
      </c>
      <c r="M53" s="67"/>
      <c r="N53" s="68"/>
    </row>
    <row r="54" spans="11:14" ht="17.850000000000001" customHeight="1" x14ac:dyDescent="0.2">
      <c r="K54" s="24" t="s">
        <v>72</v>
      </c>
      <c r="L54" s="66" t="s">
        <v>73</v>
      </c>
      <c r="M54" s="67"/>
      <c r="N54" s="68"/>
    </row>
    <row r="55" spans="11:14" ht="17.850000000000001" customHeight="1" x14ac:dyDescent="0.2">
      <c r="K55" s="24" t="s">
        <v>12</v>
      </c>
      <c r="L55" s="66" t="s">
        <v>33</v>
      </c>
      <c r="M55" s="67"/>
      <c r="N55" s="68"/>
    </row>
    <row r="56" spans="11:14" ht="17.850000000000001" customHeight="1" x14ac:dyDescent="0.2">
      <c r="K56" s="24" t="s">
        <v>49</v>
      </c>
      <c r="L56" s="66" t="s">
        <v>71</v>
      </c>
      <c r="M56" s="67"/>
      <c r="N56" s="68"/>
    </row>
    <row r="57" spans="11:14" ht="17.850000000000001" customHeight="1" x14ac:dyDescent="0.2">
      <c r="K57" s="24" t="s">
        <v>61</v>
      </c>
      <c r="L57" s="51" t="s">
        <v>62</v>
      </c>
      <c r="M57" s="49"/>
      <c r="N57" s="50"/>
    </row>
    <row r="58" spans="11:14" ht="17.850000000000001" customHeight="1" x14ac:dyDescent="0.2">
      <c r="K58" s="24" t="s">
        <v>9</v>
      </c>
      <c r="L58" s="66" t="s">
        <v>43</v>
      </c>
      <c r="M58" s="67"/>
      <c r="N58" s="68"/>
    </row>
    <row r="59" spans="11:14" ht="17.850000000000001" customHeight="1" x14ac:dyDescent="0.2">
      <c r="K59" s="24" t="s">
        <v>47</v>
      </c>
      <c r="L59" s="66" t="s">
        <v>40</v>
      </c>
      <c r="M59" s="67"/>
      <c r="N59" s="68"/>
    </row>
    <row r="60" spans="11:14" ht="17.850000000000001" customHeight="1" thickBot="1" x14ac:dyDescent="0.25">
      <c r="K60" s="29" t="s">
        <v>16</v>
      </c>
      <c r="L60" s="69" t="s">
        <v>35</v>
      </c>
      <c r="M60" s="70"/>
      <c r="N60" s="71"/>
    </row>
    <row r="61" spans="11:14" ht="17.850000000000001" customHeight="1" x14ac:dyDescent="0.2"/>
    <row r="62" spans="11:14" ht="17.850000000000001" customHeight="1" x14ac:dyDescent="0.2"/>
    <row r="63" spans="11:14" ht="17.850000000000001" customHeight="1" x14ac:dyDescent="0.2"/>
    <row r="64" spans="11:14" ht="17.850000000000001" customHeight="1" x14ac:dyDescent="0.2"/>
  </sheetData>
  <mergeCells count="7">
    <mergeCell ref="E32:F32"/>
    <mergeCell ref="E33:F33"/>
    <mergeCell ref="A1:N1"/>
    <mergeCell ref="E29:F29"/>
    <mergeCell ref="E30:F30"/>
    <mergeCell ref="E31:F31"/>
    <mergeCell ref="B28:C28"/>
  </mergeCells>
  <phoneticPr fontId="0" type="noConversion"/>
  <printOptions horizontalCentered="1"/>
  <pageMargins left="0" right="0" top="0.27559055118110237" bottom="0.19685039370078741" header="0.51181102362204722" footer="0.51181102362204722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opLeftCell="A22" zoomScaleNormal="100" workbookViewId="0">
      <selection activeCell="G84" sqref="G84"/>
    </sheetView>
  </sheetViews>
  <sheetFormatPr defaultRowHeight="12.75" x14ac:dyDescent="0.2"/>
  <cols>
    <col min="1" max="1" width="3" style="93" customWidth="1"/>
    <col min="2" max="2" width="4.7109375" style="160" customWidth="1"/>
    <col min="3" max="4" width="10.7109375" style="1" customWidth="1"/>
    <col min="5" max="6" width="10.42578125" style="1" customWidth="1"/>
    <col min="7" max="7" width="9.85546875" style="1" customWidth="1"/>
    <col min="8" max="15" width="10.7109375" customWidth="1"/>
    <col min="16" max="16" width="13.28515625" customWidth="1"/>
    <col min="17" max="17" width="13.7109375" customWidth="1"/>
    <col min="18" max="18" width="13.140625" customWidth="1"/>
  </cols>
  <sheetData>
    <row r="1" spans="1:11" ht="15" x14ac:dyDescent="0.25">
      <c r="A1" s="101" t="s">
        <v>140</v>
      </c>
      <c r="B1" s="156"/>
      <c r="C1" s="3"/>
    </row>
    <row r="2" spans="1:11" ht="9.75" customHeight="1" thickBot="1" x14ac:dyDescent="0.25">
      <c r="A2" s="2"/>
      <c r="B2" s="156"/>
      <c r="C2" s="3"/>
      <c r="G2" s="575" t="s">
        <v>156</v>
      </c>
    </row>
    <row r="3" spans="1:11" ht="17.25" customHeight="1" x14ac:dyDescent="0.2">
      <c r="A3" s="2"/>
      <c r="B3" s="156"/>
      <c r="C3" s="579" t="s">
        <v>98</v>
      </c>
      <c r="D3" s="580"/>
      <c r="E3" s="579" t="s">
        <v>97</v>
      </c>
      <c r="F3" s="580"/>
      <c r="G3" s="575"/>
    </row>
    <row r="4" spans="1:11" ht="13.5" thickBot="1" x14ac:dyDescent="0.25">
      <c r="A4" s="153" t="s">
        <v>6</v>
      </c>
      <c r="B4" s="152" t="s">
        <v>18</v>
      </c>
      <c r="C4" s="116" t="s">
        <v>7</v>
      </c>
      <c r="D4" s="117" t="s">
        <v>8</v>
      </c>
      <c r="E4" s="116" t="s">
        <v>146</v>
      </c>
      <c r="F4" s="117" t="s">
        <v>8</v>
      </c>
      <c r="G4" s="576"/>
      <c r="H4" s="152" t="s">
        <v>0</v>
      </c>
      <c r="I4" s="560" t="s">
        <v>19</v>
      </c>
      <c r="J4" s="560"/>
      <c r="K4" s="560"/>
    </row>
    <row r="5" spans="1:11" x14ac:dyDescent="0.2">
      <c r="A5" s="571" t="s">
        <v>78</v>
      </c>
      <c r="B5" s="157">
        <v>9441</v>
      </c>
      <c r="C5" s="120">
        <v>7900.2</v>
      </c>
      <c r="D5" s="121"/>
      <c r="E5" s="120"/>
      <c r="F5" s="121"/>
      <c r="G5" s="128"/>
      <c r="H5" s="574">
        <f>SUM(C5:F7)</f>
        <v>14797.2</v>
      </c>
      <c r="I5" s="161" t="s">
        <v>89</v>
      </c>
      <c r="J5" s="114"/>
      <c r="K5" s="115"/>
    </row>
    <row r="6" spans="1:11" x14ac:dyDescent="0.2">
      <c r="A6" s="572"/>
      <c r="B6" s="158">
        <v>9442</v>
      </c>
      <c r="C6" s="122">
        <v>2622</v>
      </c>
      <c r="D6" s="123"/>
      <c r="E6" s="122"/>
      <c r="F6" s="123"/>
      <c r="G6" s="129"/>
      <c r="H6" s="549"/>
      <c r="I6" s="161" t="s">
        <v>89</v>
      </c>
      <c r="J6" s="73"/>
      <c r="K6" s="74"/>
    </row>
    <row r="7" spans="1:11" x14ac:dyDescent="0.2">
      <c r="A7" s="573"/>
      <c r="B7" s="158">
        <v>9443</v>
      </c>
      <c r="C7" s="122">
        <v>4275</v>
      </c>
      <c r="D7" s="123"/>
      <c r="E7" s="122"/>
      <c r="F7" s="123"/>
      <c r="G7" s="129"/>
      <c r="H7" s="550"/>
      <c r="I7" s="162" t="s">
        <v>103</v>
      </c>
      <c r="J7" s="73"/>
      <c r="K7" s="74"/>
    </row>
    <row r="8" spans="1:11" x14ac:dyDescent="0.2">
      <c r="A8" s="581" t="s">
        <v>96</v>
      </c>
      <c r="B8" s="158">
        <v>9424</v>
      </c>
      <c r="C8" s="122"/>
      <c r="D8" s="123">
        <v>7854.6</v>
      </c>
      <c r="E8" s="122"/>
      <c r="F8" s="123"/>
      <c r="G8" s="129"/>
      <c r="H8" s="548">
        <f>SUM(C8:F14)</f>
        <v>39204.6</v>
      </c>
      <c r="I8" s="162" t="s">
        <v>88</v>
      </c>
      <c r="J8" s="73"/>
      <c r="K8" s="74"/>
    </row>
    <row r="9" spans="1:11" x14ac:dyDescent="0.2">
      <c r="A9" s="582"/>
      <c r="B9" s="158">
        <v>9444</v>
      </c>
      <c r="C9" s="122"/>
      <c r="D9" s="123">
        <v>3135</v>
      </c>
      <c r="E9" s="122"/>
      <c r="F9" s="123"/>
      <c r="G9" s="129"/>
      <c r="H9" s="549"/>
      <c r="I9" s="162" t="s">
        <v>81</v>
      </c>
      <c r="J9" s="73"/>
      <c r="K9" s="74"/>
    </row>
    <row r="10" spans="1:11" x14ac:dyDescent="0.2">
      <c r="A10" s="582"/>
      <c r="B10" s="158">
        <v>9445</v>
      </c>
      <c r="C10" s="122">
        <v>2131.8000000000002</v>
      </c>
      <c r="D10" s="123"/>
      <c r="E10" s="122"/>
      <c r="F10" s="123"/>
      <c r="G10" s="129"/>
      <c r="H10" s="549"/>
      <c r="I10" s="162" t="s">
        <v>104</v>
      </c>
      <c r="J10" s="73"/>
      <c r="K10" s="74"/>
    </row>
    <row r="11" spans="1:11" x14ac:dyDescent="0.2">
      <c r="A11" s="582"/>
      <c r="B11" s="158">
        <v>9446</v>
      </c>
      <c r="C11" s="122">
        <v>570</v>
      </c>
      <c r="D11" s="123"/>
      <c r="E11" s="122"/>
      <c r="F11" s="123"/>
      <c r="G11" s="129"/>
      <c r="H11" s="549"/>
      <c r="I11" s="162" t="s">
        <v>89</v>
      </c>
      <c r="J11" s="73"/>
      <c r="K11" s="74"/>
    </row>
    <row r="12" spans="1:11" x14ac:dyDescent="0.2">
      <c r="A12" s="582"/>
      <c r="B12" s="158">
        <v>9447</v>
      </c>
      <c r="C12" s="122"/>
      <c r="D12" s="123">
        <v>11400</v>
      </c>
      <c r="E12" s="122"/>
      <c r="F12" s="123"/>
      <c r="G12" s="129"/>
      <c r="H12" s="549"/>
      <c r="I12" s="162" t="s">
        <v>88</v>
      </c>
      <c r="J12" s="73"/>
      <c r="K12" s="74"/>
    </row>
    <row r="13" spans="1:11" x14ac:dyDescent="0.2">
      <c r="A13" s="582"/>
      <c r="B13" s="158">
        <v>9448</v>
      </c>
      <c r="C13" s="122"/>
      <c r="D13" s="123">
        <v>11400</v>
      </c>
      <c r="E13" s="122"/>
      <c r="F13" s="123"/>
      <c r="G13" s="129"/>
      <c r="H13" s="549"/>
      <c r="I13" s="162" t="s">
        <v>88</v>
      </c>
      <c r="J13" s="73"/>
      <c r="K13" s="74"/>
    </row>
    <row r="14" spans="1:11" x14ac:dyDescent="0.2">
      <c r="A14" s="583"/>
      <c r="B14" s="158">
        <v>9449</v>
      </c>
      <c r="C14" s="122"/>
      <c r="D14" s="123">
        <v>2713.2</v>
      </c>
      <c r="E14" s="122"/>
      <c r="F14" s="123"/>
      <c r="G14" s="129"/>
      <c r="H14" s="550"/>
      <c r="I14" s="162" t="s">
        <v>87</v>
      </c>
      <c r="J14" s="73"/>
      <c r="K14" s="74"/>
    </row>
    <row r="15" spans="1:11" x14ac:dyDescent="0.2">
      <c r="A15" s="154" t="s">
        <v>92</v>
      </c>
      <c r="B15" s="158">
        <v>9450</v>
      </c>
      <c r="C15" s="122"/>
      <c r="D15" s="123">
        <v>9006</v>
      </c>
      <c r="E15" s="122"/>
      <c r="F15" s="123"/>
      <c r="G15" s="129"/>
      <c r="H15" s="131">
        <f>SUM(C15:F15)</f>
        <v>9006</v>
      </c>
      <c r="I15" s="162" t="s">
        <v>93</v>
      </c>
      <c r="J15" s="73"/>
      <c r="K15" s="74"/>
    </row>
    <row r="16" spans="1:11" x14ac:dyDescent="0.2">
      <c r="A16" s="551" t="s">
        <v>86</v>
      </c>
      <c r="B16" s="158">
        <v>9451</v>
      </c>
      <c r="C16" s="122"/>
      <c r="D16" s="123">
        <v>1627.92</v>
      </c>
      <c r="E16" s="122"/>
      <c r="F16" s="123"/>
      <c r="G16" s="129"/>
      <c r="H16" s="548">
        <f>SUM(C16:F20)</f>
        <v>36995.279999999999</v>
      </c>
      <c r="I16" s="162" t="s">
        <v>81</v>
      </c>
      <c r="J16" s="73"/>
      <c r="K16" s="74"/>
    </row>
    <row r="17" spans="1:12" x14ac:dyDescent="0.2">
      <c r="A17" s="552"/>
      <c r="B17" s="158">
        <v>9452</v>
      </c>
      <c r="C17" s="122"/>
      <c r="D17" s="123">
        <v>10653.3</v>
      </c>
      <c r="E17" s="122"/>
      <c r="F17" s="123"/>
      <c r="G17" s="129"/>
      <c r="H17" s="549"/>
      <c r="I17" s="162" t="s">
        <v>81</v>
      </c>
      <c r="J17" s="73"/>
      <c r="K17" s="74"/>
    </row>
    <row r="18" spans="1:12" x14ac:dyDescent="0.2">
      <c r="A18" s="552"/>
      <c r="B18" s="158">
        <v>9453</v>
      </c>
      <c r="C18" s="122"/>
      <c r="D18" s="123">
        <v>2848.86</v>
      </c>
      <c r="E18" s="122"/>
      <c r="F18" s="123"/>
      <c r="G18" s="129"/>
      <c r="H18" s="549"/>
      <c r="I18" s="162" t="s">
        <v>81</v>
      </c>
      <c r="J18" s="73"/>
      <c r="K18" s="74"/>
    </row>
    <row r="19" spans="1:12" x14ac:dyDescent="0.2">
      <c r="A19" s="552"/>
      <c r="B19" s="158">
        <v>9454</v>
      </c>
      <c r="C19" s="122"/>
      <c r="D19" s="123">
        <v>16530</v>
      </c>
      <c r="E19" s="122"/>
      <c r="F19" s="123"/>
      <c r="G19" s="129"/>
      <c r="H19" s="549"/>
      <c r="I19" s="162" t="s">
        <v>81</v>
      </c>
      <c r="J19" s="73"/>
      <c r="K19" s="74"/>
    </row>
    <row r="20" spans="1:12" x14ac:dyDescent="0.2">
      <c r="A20" s="553"/>
      <c r="B20" s="158">
        <v>9455</v>
      </c>
      <c r="C20" s="122"/>
      <c r="D20" s="123">
        <v>5335.2</v>
      </c>
      <c r="E20" s="122"/>
      <c r="F20" s="123"/>
      <c r="G20" s="129"/>
      <c r="H20" s="550"/>
      <c r="I20" s="162" t="s">
        <v>88</v>
      </c>
      <c r="J20" s="73"/>
      <c r="K20" s="74"/>
      <c r="L20" s="95"/>
    </row>
    <row r="21" spans="1:12" x14ac:dyDescent="0.2">
      <c r="A21" s="154" t="s">
        <v>90</v>
      </c>
      <c r="B21" s="158">
        <v>9456</v>
      </c>
      <c r="C21" s="122">
        <v>6384</v>
      </c>
      <c r="D21" s="123"/>
      <c r="E21" s="122"/>
      <c r="F21" s="123"/>
      <c r="G21" s="129"/>
      <c r="H21" s="131">
        <f>SUM(C21:F21)</f>
        <v>6384</v>
      </c>
      <c r="I21" s="162" t="s">
        <v>82</v>
      </c>
      <c r="J21" s="73"/>
      <c r="K21" s="74"/>
      <c r="L21" s="95"/>
    </row>
    <row r="22" spans="1:12" x14ac:dyDescent="0.2">
      <c r="A22" s="551" t="s">
        <v>91</v>
      </c>
      <c r="B22" s="158">
        <v>9457</v>
      </c>
      <c r="C22" s="122"/>
      <c r="D22" s="123">
        <v>12768</v>
      </c>
      <c r="E22" s="122"/>
      <c r="F22" s="123"/>
      <c r="G22" s="129"/>
      <c r="H22" s="548">
        <f>SUM(C22:F27)</f>
        <v>33561.599999999999</v>
      </c>
      <c r="I22" s="162" t="s">
        <v>105</v>
      </c>
      <c r="J22" s="73"/>
      <c r="K22" s="74"/>
    </row>
    <row r="23" spans="1:12" x14ac:dyDescent="0.2">
      <c r="A23" s="552"/>
      <c r="B23" s="158">
        <v>9458</v>
      </c>
      <c r="C23" s="122"/>
      <c r="D23" s="123">
        <v>1197</v>
      </c>
      <c r="E23" s="122"/>
      <c r="F23" s="123"/>
      <c r="G23" s="129"/>
      <c r="H23" s="549"/>
      <c r="I23" s="162" t="s">
        <v>84</v>
      </c>
      <c r="J23" s="73"/>
      <c r="K23" s="74"/>
    </row>
    <row r="24" spans="1:12" x14ac:dyDescent="0.2">
      <c r="A24" s="552"/>
      <c r="B24" s="158">
        <v>9459</v>
      </c>
      <c r="C24" s="122"/>
      <c r="D24" s="123">
        <v>2131.8000000000002</v>
      </c>
      <c r="E24" s="122"/>
      <c r="F24" s="123"/>
      <c r="G24" s="129"/>
      <c r="H24" s="549"/>
      <c r="I24" s="162" t="s">
        <v>83</v>
      </c>
      <c r="J24" s="73"/>
      <c r="K24" s="74"/>
    </row>
    <row r="25" spans="1:12" x14ac:dyDescent="0.2">
      <c r="A25" s="552"/>
      <c r="B25" s="158">
        <v>9460</v>
      </c>
      <c r="C25" s="122"/>
      <c r="D25" s="123">
        <v>9975</v>
      </c>
      <c r="E25" s="122"/>
      <c r="F25" s="123"/>
      <c r="G25" s="129"/>
      <c r="H25" s="549"/>
      <c r="I25" s="162" t="s">
        <v>88</v>
      </c>
      <c r="J25" s="73"/>
      <c r="K25" s="74"/>
    </row>
    <row r="26" spans="1:12" x14ac:dyDescent="0.2">
      <c r="A26" s="552"/>
      <c r="B26" s="158">
        <v>9461</v>
      </c>
      <c r="C26" s="122"/>
      <c r="D26" s="123">
        <v>5985</v>
      </c>
      <c r="E26" s="122"/>
      <c r="F26" s="123"/>
      <c r="G26" s="129"/>
      <c r="H26" s="549"/>
      <c r="I26" s="162" t="s">
        <v>81</v>
      </c>
      <c r="J26" s="73"/>
      <c r="K26" s="74"/>
    </row>
    <row r="27" spans="1:12" x14ac:dyDescent="0.2">
      <c r="A27" s="553"/>
      <c r="B27" s="158">
        <v>9462</v>
      </c>
      <c r="C27" s="122"/>
      <c r="D27" s="123">
        <v>1504.8</v>
      </c>
      <c r="E27" s="122"/>
      <c r="F27" s="123"/>
      <c r="G27" s="129"/>
      <c r="H27" s="550"/>
      <c r="I27" s="162" t="s">
        <v>85</v>
      </c>
      <c r="J27" s="73"/>
      <c r="K27" s="74"/>
    </row>
    <row r="28" spans="1:12" x14ac:dyDescent="0.2">
      <c r="A28" s="155" t="s">
        <v>127</v>
      </c>
      <c r="B28" s="158">
        <v>9463</v>
      </c>
      <c r="C28" s="122"/>
      <c r="D28" s="123">
        <v>5335.2</v>
      </c>
      <c r="E28" s="122"/>
      <c r="F28" s="123"/>
      <c r="G28" s="129"/>
      <c r="H28" s="131">
        <f>SUM(C28:F28)</f>
        <v>5335.2</v>
      </c>
      <c r="I28" s="162" t="s">
        <v>88</v>
      </c>
      <c r="J28" s="73"/>
      <c r="K28" s="74"/>
    </row>
    <row r="29" spans="1:12" x14ac:dyDescent="0.2">
      <c r="A29" s="551" t="s">
        <v>123</v>
      </c>
      <c r="B29" s="158">
        <v>9464</v>
      </c>
      <c r="C29" s="122"/>
      <c r="D29" s="123">
        <v>12004.2</v>
      </c>
      <c r="E29" s="122"/>
      <c r="F29" s="123"/>
      <c r="G29" s="129"/>
      <c r="H29" s="554">
        <f>SUM(C29:G33)</f>
        <v>32488.400000000001</v>
      </c>
      <c r="I29" s="162" t="s">
        <v>124</v>
      </c>
      <c r="J29" s="73"/>
      <c r="K29" s="74"/>
    </row>
    <row r="30" spans="1:12" x14ac:dyDescent="0.2">
      <c r="A30" s="552"/>
      <c r="B30" s="158">
        <v>9465</v>
      </c>
      <c r="C30" s="122"/>
      <c r="D30" s="123">
        <v>6520.8</v>
      </c>
      <c r="E30" s="122"/>
      <c r="F30" s="123"/>
      <c r="G30" s="129"/>
      <c r="H30" s="555"/>
      <c r="I30" s="162" t="s">
        <v>124</v>
      </c>
      <c r="J30" s="73"/>
      <c r="K30" s="74"/>
    </row>
    <row r="31" spans="1:12" x14ac:dyDescent="0.2">
      <c r="A31" s="552"/>
      <c r="B31" s="158">
        <v>9466</v>
      </c>
      <c r="C31" s="122">
        <v>12608.4</v>
      </c>
      <c r="D31" s="123"/>
      <c r="E31" s="122"/>
      <c r="F31" s="123"/>
      <c r="G31" s="129"/>
      <c r="H31" s="555"/>
      <c r="I31" s="162" t="s">
        <v>126</v>
      </c>
      <c r="J31" s="73"/>
      <c r="K31" s="74"/>
    </row>
    <row r="32" spans="1:12" x14ac:dyDescent="0.2">
      <c r="A32" s="552"/>
      <c r="B32" s="158">
        <v>9467</v>
      </c>
      <c r="C32" s="122"/>
      <c r="D32" s="123">
        <v>855</v>
      </c>
      <c r="E32" s="122"/>
      <c r="F32" s="123"/>
      <c r="G32" s="129"/>
      <c r="H32" s="555"/>
      <c r="I32" s="162" t="s">
        <v>84</v>
      </c>
      <c r="J32" s="73"/>
      <c r="K32" s="74"/>
    </row>
    <row r="33" spans="1:12" x14ac:dyDescent="0.2">
      <c r="A33" s="553"/>
      <c r="B33" s="158" t="s">
        <v>125</v>
      </c>
      <c r="C33" s="122"/>
      <c r="D33" s="123"/>
      <c r="E33" s="122"/>
      <c r="F33" s="123"/>
      <c r="G33" s="129">
        <v>500</v>
      </c>
      <c r="H33" s="556"/>
      <c r="I33" s="162" t="s">
        <v>158</v>
      </c>
      <c r="J33" s="73"/>
      <c r="K33" s="74"/>
    </row>
    <row r="34" spans="1:12" x14ac:dyDescent="0.2">
      <c r="A34" s="551" t="s">
        <v>132</v>
      </c>
      <c r="B34" s="157">
        <v>9468</v>
      </c>
      <c r="C34" s="122"/>
      <c r="D34" s="123">
        <v>5700</v>
      </c>
      <c r="E34" s="122"/>
      <c r="F34" s="123"/>
      <c r="G34" s="129"/>
      <c r="H34" s="554">
        <f>SUM(C34:G39)</f>
        <v>25450.5</v>
      </c>
      <c r="I34" s="162" t="s">
        <v>88</v>
      </c>
      <c r="J34" s="73"/>
      <c r="K34" s="74"/>
    </row>
    <row r="35" spans="1:12" x14ac:dyDescent="0.2">
      <c r="A35" s="552"/>
      <c r="B35" s="157">
        <v>9469</v>
      </c>
      <c r="C35" s="122"/>
      <c r="D35" s="123">
        <v>513</v>
      </c>
      <c r="E35" s="122"/>
      <c r="F35" s="123"/>
      <c r="G35" s="129"/>
      <c r="H35" s="555"/>
      <c r="I35" s="162" t="s">
        <v>88</v>
      </c>
      <c r="J35" s="73"/>
      <c r="K35" s="74"/>
    </row>
    <row r="36" spans="1:12" x14ac:dyDescent="0.2">
      <c r="A36" s="552"/>
      <c r="B36" s="157">
        <v>9470</v>
      </c>
      <c r="C36" s="122"/>
      <c r="D36" s="123">
        <v>2052</v>
      </c>
      <c r="E36" s="122"/>
      <c r="F36" s="123"/>
      <c r="G36" s="129"/>
      <c r="H36" s="555"/>
      <c r="I36" s="162" t="s">
        <v>88</v>
      </c>
      <c r="J36" s="73"/>
      <c r="K36" s="74"/>
    </row>
    <row r="37" spans="1:12" x14ac:dyDescent="0.2">
      <c r="A37" s="552"/>
      <c r="B37" s="157">
        <v>9471</v>
      </c>
      <c r="C37" s="122">
        <v>5329.5</v>
      </c>
      <c r="D37" s="123"/>
      <c r="E37" s="122"/>
      <c r="F37" s="123"/>
      <c r="G37" s="129"/>
      <c r="H37" s="555"/>
      <c r="I37" s="162" t="s">
        <v>76</v>
      </c>
      <c r="J37" s="73"/>
      <c r="K37" s="74"/>
    </row>
    <row r="38" spans="1:12" x14ac:dyDescent="0.2">
      <c r="A38" s="552"/>
      <c r="B38" s="157">
        <v>9472</v>
      </c>
      <c r="C38" s="122"/>
      <c r="D38" s="137">
        <v>4446</v>
      </c>
      <c r="E38" s="122"/>
      <c r="F38" s="123"/>
      <c r="G38" s="129"/>
      <c r="H38" s="555"/>
      <c r="I38" s="162" t="s">
        <v>136</v>
      </c>
      <c r="J38" s="73"/>
      <c r="K38" s="74"/>
    </row>
    <row r="39" spans="1:12" x14ac:dyDescent="0.2">
      <c r="A39" s="553"/>
      <c r="B39" s="157">
        <v>9473</v>
      </c>
      <c r="C39" s="122"/>
      <c r="D39" s="137">
        <v>7410</v>
      </c>
      <c r="E39" s="122"/>
      <c r="F39" s="123"/>
      <c r="G39" s="129"/>
      <c r="H39" s="556"/>
      <c r="I39" s="162" t="s">
        <v>136</v>
      </c>
      <c r="J39" s="73"/>
      <c r="K39" s="74"/>
    </row>
    <row r="40" spans="1:12" x14ac:dyDescent="0.2">
      <c r="A40" s="551" t="s">
        <v>141</v>
      </c>
      <c r="B40" s="157">
        <v>9474</v>
      </c>
      <c r="C40" s="122"/>
      <c r="D40" s="123">
        <v>3357.59</v>
      </c>
      <c r="E40" s="122"/>
      <c r="F40" s="123"/>
      <c r="G40" s="129"/>
      <c r="H40" s="554">
        <f>SUM(C40:G43)</f>
        <v>13201.490000000002</v>
      </c>
      <c r="I40" s="162" t="s">
        <v>85</v>
      </c>
      <c r="J40" s="73"/>
      <c r="K40" s="74"/>
    </row>
    <row r="41" spans="1:12" x14ac:dyDescent="0.2">
      <c r="A41" s="552"/>
      <c r="B41" s="157">
        <v>9475</v>
      </c>
      <c r="C41" s="122"/>
      <c r="D41" s="123">
        <v>570</v>
      </c>
      <c r="E41" s="122"/>
      <c r="F41" s="123"/>
      <c r="G41" s="129"/>
      <c r="H41" s="555"/>
      <c r="I41" s="162" t="s">
        <v>85</v>
      </c>
      <c r="J41" s="73"/>
      <c r="K41" s="74"/>
    </row>
    <row r="42" spans="1:12" x14ac:dyDescent="0.2">
      <c r="A42" s="552"/>
      <c r="B42" s="157">
        <v>9476</v>
      </c>
      <c r="C42" s="122"/>
      <c r="D42" s="123">
        <v>6076.2</v>
      </c>
      <c r="E42" s="122"/>
      <c r="F42" s="123"/>
      <c r="G42" s="129"/>
      <c r="H42" s="555"/>
      <c r="I42" s="162" t="s">
        <v>124</v>
      </c>
      <c r="J42" s="73"/>
      <c r="K42" s="74"/>
    </row>
    <row r="43" spans="1:12" x14ac:dyDescent="0.2">
      <c r="A43" s="553"/>
      <c r="B43" s="157">
        <v>9477</v>
      </c>
      <c r="C43" s="122"/>
      <c r="D43" s="123">
        <v>3197.7</v>
      </c>
      <c r="E43" s="122"/>
      <c r="F43" s="123"/>
      <c r="G43" s="129"/>
      <c r="H43" s="556"/>
      <c r="I43" s="162" t="s">
        <v>83</v>
      </c>
      <c r="J43" s="73"/>
      <c r="K43" s="74"/>
    </row>
    <row r="44" spans="1:12" ht="13.5" thickBot="1" x14ac:dyDescent="0.25">
      <c r="A44" s="155" t="s">
        <v>148</v>
      </c>
      <c r="B44" s="157" t="s">
        <v>147</v>
      </c>
      <c r="C44" s="122"/>
      <c r="D44" s="123"/>
      <c r="E44" s="122"/>
      <c r="F44" s="123"/>
      <c r="G44" s="129">
        <v>100</v>
      </c>
      <c r="H44" s="131">
        <f>SUM(C44:G44)</f>
        <v>100</v>
      </c>
      <c r="I44" s="162" t="s">
        <v>158</v>
      </c>
      <c r="J44" s="73"/>
      <c r="K44" s="74"/>
    </row>
    <row r="45" spans="1:12" s="13" customFormat="1" ht="14.25" thickTop="1" thickBot="1" x14ac:dyDescent="0.25">
      <c r="A45" s="562"/>
      <c r="B45" s="562"/>
      <c r="C45" s="118">
        <f t="shared" ref="C45:H45" si="0">SUM(C5:C44)</f>
        <v>41820.9</v>
      </c>
      <c r="D45" s="119">
        <f t="shared" si="0"/>
        <v>174103.37</v>
      </c>
      <c r="E45" s="118">
        <f t="shared" si="0"/>
        <v>0</v>
      </c>
      <c r="F45" s="119">
        <f t="shared" si="0"/>
        <v>0</v>
      </c>
      <c r="G45" s="130">
        <f t="shared" si="0"/>
        <v>600</v>
      </c>
      <c r="H45" s="569">
        <f t="shared" si="0"/>
        <v>216524.27</v>
      </c>
      <c r="I45" s="569"/>
      <c r="J45" s="569"/>
      <c r="K45" s="569"/>
      <c r="L45" s="133">
        <f>SUM(C45:G45)</f>
        <v>216524.27</v>
      </c>
    </row>
    <row r="46" spans="1:12" s="13" customFormat="1" ht="15" customHeight="1" x14ac:dyDescent="0.2">
      <c r="A46" s="100"/>
      <c r="B46" s="159"/>
      <c r="C46" s="567">
        <f>SUM(C45:D45)</f>
        <v>215924.27</v>
      </c>
      <c r="D46" s="568"/>
      <c r="E46" s="565">
        <f>SUM(E45:F45)</f>
        <v>0</v>
      </c>
      <c r="F46" s="566"/>
      <c r="G46" s="132">
        <f>SUM(G45)</f>
        <v>600</v>
      </c>
      <c r="H46" s="570"/>
      <c r="I46" s="570"/>
      <c r="J46" s="570"/>
      <c r="K46" s="570"/>
      <c r="L46" s="133">
        <f>SUM(C46:G46)</f>
        <v>216524.27</v>
      </c>
    </row>
    <row r="47" spans="1:12" s="13" customFormat="1" x14ac:dyDescent="0.2">
      <c r="A47" s="100"/>
      <c r="B47" s="159"/>
      <c r="C47" s="9"/>
      <c r="D47" s="9"/>
      <c r="E47" s="9"/>
      <c r="F47" s="9"/>
      <c r="G47" s="9"/>
      <c r="H47" s="14"/>
      <c r="L47" s="8"/>
    </row>
    <row r="49" spans="1:12" ht="15" x14ac:dyDescent="0.2">
      <c r="A49" s="127" t="s">
        <v>17</v>
      </c>
    </row>
    <row r="50" spans="1:12" ht="7.5" customHeight="1" x14ac:dyDescent="0.2">
      <c r="A50" s="4"/>
    </row>
    <row r="51" spans="1:12" ht="21.75" customHeight="1" thickBot="1" x14ac:dyDescent="0.25">
      <c r="A51" s="124"/>
      <c r="B51" s="163" t="s">
        <v>98</v>
      </c>
    </row>
    <row r="52" spans="1:12" ht="13.5" thickBot="1" x14ac:dyDescent="0.25">
      <c r="A52" s="561"/>
      <c r="B52" s="561"/>
      <c r="C52" s="94" t="s">
        <v>137</v>
      </c>
      <c r="D52" s="134" t="s">
        <v>58</v>
      </c>
      <c r="E52" s="92" t="s">
        <v>48</v>
      </c>
      <c r="F52" s="92" t="s">
        <v>11</v>
      </c>
      <c r="G52" s="92" t="s">
        <v>44</v>
      </c>
      <c r="H52" s="92" t="s">
        <v>42</v>
      </c>
      <c r="I52" s="92" t="s">
        <v>10</v>
      </c>
      <c r="J52" s="92" t="s">
        <v>27</v>
      </c>
      <c r="K52" s="92" t="s">
        <v>61</v>
      </c>
      <c r="L52" s="175" t="s">
        <v>9</v>
      </c>
    </row>
    <row r="53" spans="1:12" x14ac:dyDescent="0.2">
      <c r="A53" s="563" t="s">
        <v>106</v>
      </c>
      <c r="B53" s="564"/>
      <c r="C53" s="138"/>
      <c r="D53" s="139"/>
      <c r="E53" s="140"/>
      <c r="F53" s="140"/>
      <c r="G53" s="140"/>
      <c r="H53" s="140"/>
      <c r="I53" s="126">
        <v>7854.6</v>
      </c>
      <c r="J53" s="140"/>
      <c r="K53" s="140"/>
      <c r="L53" s="141"/>
    </row>
    <row r="54" spans="1:12" x14ac:dyDescent="0.2">
      <c r="A54" s="557" t="s">
        <v>107</v>
      </c>
      <c r="B54" s="559"/>
      <c r="C54" s="142"/>
      <c r="D54" s="143"/>
      <c r="E54" s="144"/>
      <c r="F54" s="144"/>
      <c r="G54" s="125">
        <v>3135</v>
      </c>
      <c r="H54" s="144"/>
      <c r="I54" s="125"/>
      <c r="J54" s="144"/>
      <c r="K54" s="144"/>
      <c r="L54" s="145"/>
    </row>
    <row r="55" spans="1:12" x14ac:dyDescent="0.2">
      <c r="A55" s="557" t="s">
        <v>108</v>
      </c>
      <c r="B55" s="559"/>
      <c r="C55" s="142"/>
      <c r="D55" s="143"/>
      <c r="E55" s="144"/>
      <c r="F55" s="144"/>
      <c r="G55" s="125"/>
      <c r="H55" s="144"/>
      <c r="I55" s="125">
        <v>11400</v>
      </c>
      <c r="J55" s="144"/>
      <c r="K55" s="144"/>
      <c r="L55" s="145"/>
    </row>
    <row r="56" spans="1:12" x14ac:dyDescent="0.2">
      <c r="A56" s="557" t="s">
        <v>109</v>
      </c>
      <c r="B56" s="559"/>
      <c r="C56" s="142"/>
      <c r="D56" s="143"/>
      <c r="E56" s="144"/>
      <c r="F56" s="144"/>
      <c r="G56" s="144"/>
      <c r="H56" s="144"/>
      <c r="I56" s="125">
        <v>11400</v>
      </c>
      <c r="J56" s="144"/>
      <c r="K56" s="144"/>
      <c r="L56" s="145"/>
    </row>
    <row r="57" spans="1:12" x14ac:dyDescent="0.2">
      <c r="A57" s="557" t="s">
        <v>110</v>
      </c>
      <c r="B57" s="559"/>
      <c r="C57" s="142"/>
      <c r="D57" s="143"/>
      <c r="E57" s="144"/>
      <c r="F57" s="144"/>
      <c r="G57" s="144"/>
      <c r="H57" s="125">
        <v>2713.2</v>
      </c>
      <c r="I57" s="144"/>
      <c r="J57" s="144"/>
      <c r="K57" s="144"/>
      <c r="L57" s="145"/>
    </row>
    <row r="58" spans="1:12" x14ac:dyDescent="0.2">
      <c r="A58" s="557" t="s">
        <v>111</v>
      </c>
      <c r="B58" s="559"/>
      <c r="C58" s="146"/>
      <c r="D58" s="147"/>
      <c r="E58" s="144"/>
      <c r="F58" s="125">
        <v>9006</v>
      </c>
      <c r="G58" s="144"/>
      <c r="H58" s="144"/>
      <c r="I58" s="144"/>
      <c r="J58" s="144"/>
      <c r="K58" s="144"/>
      <c r="L58" s="145"/>
    </row>
    <row r="59" spans="1:12" x14ac:dyDescent="0.2">
      <c r="A59" s="557" t="s">
        <v>112</v>
      </c>
      <c r="B59" s="558"/>
      <c r="C59" s="146"/>
      <c r="D59" s="147"/>
      <c r="E59" s="144"/>
      <c r="F59" s="144"/>
      <c r="G59" s="125">
        <v>1627.92</v>
      </c>
      <c r="H59" s="144"/>
      <c r="I59" s="144"/>
      <c r="J59" s="144"/>
      <c r="K59" s="144"/>
      <c r="L59" s="145"/>
    </row>
    <row r="60" spans="1:12" x14ac:dyDescent="0.2">
      <c r="A60" s="557" t="s">
        <v>113</v>
      </c>
      <c r="B60" s="558"/>
      <c r="C60" s="146"/>
      <c r="D60" s="147"/>
      <c r="E60" s="144"/>
      <c r="F60" s="144"/>
      <c r="G60" s="125">
        <v>10653.3</v>
      </c>
      <c r="H60" s="144"/>
      <c r="I60" s="144"/>
      <c r="J60" s="144"/>
      <c r="K60" s="144"/>
      <c r="L60" s="145"/>
    </row>
    <row r="61" spans="1:12" x14ac:dyDescent="0.2">
      <c r="A61" s="557" t="s">
        <v>114</v>
      </c>
      <c r="B61" s="558"/>
      <c r="C61" s="142"/>
      <c r="D61" s="143"/>
      <c r="E61" s="144"/>
      <c r="F61" s="144"/>
      <c r="G61" s="125">
        <v>2848.86</v>
      </c>
      <c r="H61" s="144"/>
      <c r="I61" s="144"/>
      <c r="J61" s="144"/>
      <c r="K61" s="144"/>
      <c r="L61" s="145"/>
    </row>
    <row r="62" spans="1:12" x14ac:dyDescent="0.2">
      <c r="A62" s="557" t="s">
        <v>115</v>
      </c>
      <c r="B62" s="558"/>
      <c r="C62" s="142"/>
      <c r="D62" s="143"/>
      <c r="E62" s="144"/>
      <c r="F62" s="144"/>
      <c r="G62" s="125">
        <v>16530</v>
      </c>
      <c r="H62" s="144"/>
      <c r="I62" s="144"/>
      <c r="J62" s="144"/>
      <c r="K62" s="144"/>
      <c r="L62" s="145"/>
    </row>
    <row r="63" spans="1:12" x14ac:dyDescent="0.2">
      <c r="A63" s="557" t="s">
        <v>116</v>
      </c>
      <c r="B63" s="558"/>
      <c r="C63" s="142"/>
      <c r="D63" s="143"/>
      <c r="E63" s="144"/>
      <c r="F63" s="144"/>
      <c r="G63" s="144"/>
      <c r="H63" s="144"/>
      <c r="I63" s="125">
        <v>5335.2</v>
      </c>
      <c r="J63" s="144"/>
      <c r="K63" s="144"/>
      <c r="L63" s="145"/>
    </row>
    <row r="64" spans="1:12" x14ac:dyDescent="0.2">
      <c r="A64" s="557" t="s">
        <v>117</v>
      </c>
      <c r="B64" s="558"/>
      <c r="C64" s="122"/>
      <c r="D64" s="135">
        <v>12768</v>
      </c>
      <c r="E64" s="144"/>
      <c r="F64" s="144"/>
      <c r="G64" s="144"/>
      <c r="H64" s="144"/>
      <c r="I64" s="144"/>
      <c r="J64" s="144"/>
      <c r="K64" s="144"/>
      <c r="L64" s="145"/>
    </row>
    <row r="65" spans="1:12" x14ac:dyDescent="0.2">
      <c r="A65" s="557" t="s">
        <v>118</v>
      </c>
      <c r="B65" s="558"/>
      <c r="C65" s="142"/>
      <c r="D65" s="143"/>
      <c r="E65" s="144"/>
      <c r="F65" s="144"/>
      <c r="G65" s="144"/>
      <c r="H65" s="144"/>
      <c r="I65" s="144"/>
      <c r="J65" s="144"/>
      <c r="K65" s="144"/>
      <c r="L65" s="123">
        <v>1197</v>
      </c>
    </row>
    <row r="66" spans="1:12" x14ac:dyDescent="0.2">
      <c r="A66" s="557" t="s">
        <v>119</v>
      </c>
      <c r="B66" s="558"/>
      <c r="C66" s="142"/>
      <c r="D66" s="143"/>
      <c r="E66" s="144"/>
      <c r="F66" s="144"/>
      <c r="G66" s="144"/>
      <c r="H66" s="144"/>
      <c r="I66" s="144"/>
      <c r="J66" s="125">
        <v>2131.8000000000002</v>
      </c>
      <c r="K66" s="144"/>
      <c r="L66" s="145"/>
    </row>
    <row r="67" spans="1:12" x14ac:dyDescent="0.2">
      <c r="A67" s="557" t="s">
        <v>120</v>
      </c>
      <c r="B67" s="558"/>
      <c r="C67" s="142"/>
      <c r="D67" s="143"/>
      <c r="E67" s="144"/>
      <c r="F67" s="144"/>
      <c r="G67" s="144"/>
      <c r="H67" s="144"/>
      <c r="I67" s="125">
        <v>9975</v>
      </c>
      <c r="J67" s="144"/>
      <c r="K67" s="144"/>
      <c r="L67" s="145"/>
    </row>
    <row r="68" spans="1:12" x14ac:dyDescent="0.2">
      <c r="A68" s="557" t="s">
        <v>121</v>
      </c>
      <c r="B68" s="558"/>
      <c r="C68" s="146"/>
      <c r="D68" s="147"/>
      <c r="E68" s="144"/>
      <c r="F68" s="144"/>
      <c r="G68" s="125">
        <v>5985</v>
      </c>
      <c r="H68" s="144"/>
      <c r="I68" s="144"/>
      <c r="J68" s="144"/>
      <c r="K68" s="144"/>
      <c r="L68" s="145"/>
    </row>
    <row r="69" spans="1:12" x14ac:dyDescent="0.2">
      <c r="A69" s="557" t="s">
        <v>122</v>
      </c>
      <c r="B69" s="558"/>
      <c r="C69" s="146"/>
      <c r="D69" s="147"/>
      <c r="E69" s="144"/>
      <c r="F69" s="144"/>
      <c r="G69" s="144"/>
      <c r="H69" s="144"/>
      <c r="I69" s="144"/>
      <c r="J69" s="144"/>
      <c r="K69" s="125">
        <v>1504.8</v>
      </c>
      <c r="L69" s="145"/>
    </row>
    <row r="70" spans="1:12" x14ac:dyDescent="0.2">
      <c r="A70" s="557" t="s">
        <v>128</v>
      </c>
      <c r="B70" s="558"/>
      <c r="C70" s="142"/>
      <c r="D70" s="143"/>
      <c r="E70" s="144"/>
      <c r="F70" s="144"/>
      <c r="G70" s="144"/>
      <c r="H70" s="144"/>
      <c r="I70" s="125">
        <v>5335.2</v>
      </c>
      <c r="J70" s="144"/>
      <c r="K70" s="144"/>
      <c r="L70" s="145"/>
    </row>
    <row r="71" spans="1:12" x14ac:dyDescent="0.2">
      <c r="A71" s="557" t="s">
        <v>129</v>
      </c>
      <c r="B71" s="558"/>
      <c r="C71" s="142"/>
      <c r="D71" s="143"/>
      <c r="E71" s="125">
        <v>12004.2</v>
      </c>
      <c r="F71" s="144"/>
      <c r="G71" s="144"/>
      <c r="H71" s="144"/>
      <c r="I71" s="144"/>
      <c r="J71" s="144"/>
      <c r="K71" s="144"/>
      <c r="L71" s="145"/>
    </row>
    <row r="72" spans="1:12" x14ac:dyDescent="0.2">
      <c r="A72" s="557" t="s">
        <v>130</v>
      </c>
      <c r="B72" s="558"/>
      <c r="C72" s="142"/>
      <c r="D72" s="143"/>
      <c r="E72" s="125">
        <v>6520.8</v>
      </c>
      <c r="F72" s="144"/>
      <c r="G72" s="144"/>
      <c r="H72" s="144"/>
      <c r="I72" s="144"/>
      <c r="J72" s="144"/>
      <c r="K72" s="144"/>
      <c r="L72" s="145"/>
    </row>
    <row r="73" spans="1:12" x14ac:dyDescent="0.2">
      <c r="A73" s="557" t="s">
        <v>131</v>
      </c>
      <c r="B73" s="558"/>
      <c r="C73" s="142"/>
      <c r="D73" s="143"/>
      <c r="E73" s="144"/>
      <c r="F73" s="144"/>
      <c r="G73" s="144"/>
      <c r="H73" s="144"/>
      <c r="I73" s="144"/>
      <c r="J73" s="144"/>
      <c r="K73" s="144"/>
      <c r="L73" s="123">
        <v>855</v>
      </c>
    </row>
    <row r="74" spans="1:12" x14ac:dyDescent="0.2">
      <c r="A74" s="557" t="s">
        <v>133</v>
      </c>
      <c r="B74" s="558"/>
      <c r="C74" s="142"/>
      <c r="D74" s="143"/>
      <c r="E74" s="144"/>
      <c r="F74" s="144"/>
      <c r="G74" s="144"/>
      <c r="H74" s="144"/>
      <c r="I74" s="144">
        <v>5700</v>
      </c>
      <c r="J74" s="144"/>
      <c r="K74" s="144"/>
      <c r="L74" s="145"/>
    </row>
    <row r="75" spans="1:12" x14ac:dyDescent="0.2">
      <c r="A75" s="557" t="s">
        <v>134</v>
      </c>
      <c r="B75" s="558"/>
      <c r="C75" s="142"/>
      <c r="D75" s="143"/>
      <c r="E75" s="144"/>
      <c r="F75" s="144"/>
      <c r="G75" s="144"/>
      <c r="H75" s="144"/>
      <c r="I75" s="144">
        <v>513</v>
      </c>
      <c r="J75" s="144"/>
      <c r="K75" s="144"/>
      <c r="L75" s="145"/>
    </row>
    <row r="76" spans="1:12" x14ac:dyDescent="0.2">
      <c r="A76" s="557" t="s">
        <v>135</v>
      </c>
      <c r="B76" s="558"/>
      <c r="C76" s="142"/>
      <c r="D76" s="143"/>
      <c r="E76" s="144"/>
      <c r="F76" s="144"/>
      <c r="G76" s="144"/>
      <c r="H76" s="144"/>
      <c r="I76" s="144">
        <v>2052</v>
      </c>
      <c r="J76" s="144"/>
      <c r="K76" s="144"/>
      <c r="L76" s="145"/>
    </row>
    <row r="77" spans="1:12" x14ac:dyDescent="0.2">
      <c r="A77" s="557" t="s">
        <v>138</v>
      </c>
      <c r="B77" s="558"/>
      <c r="C77" s="136">
        <v>4446</v>
      </c>
      <c r="D77" s="148"/>
      <c r="E77" s="144"/>
      <c r="F77" s="144"/>
      <c r="G77" s="144"/>
      <c r="H77" s="144"/>
      <c r="I77" s="144"/>
      <c r="J77" s="144"/>
      <c r="K77" s="144"/>
      <c r="L77" s="145"/>
    </row>
    <row r="78" spans="1:12" x14ac:dyDescent="0.2">
      <c r="A78" s="557" t="s">
        <v>139</v>
      </c>
      <c r="B78" s="558"/>
      <c r="C78" s="136">
        <v>7410</v>
      </c>
      <c r="D78" s="148"/>
      <c r="E78" s="144"/>
      <c r="F78" s="144"/>
      <c r="G78" s="144"/>
      <c r="H78" s="144"/>
      <c r="I78" s="144"/>
      <c r="J78" s="144"/>
      <c r="K78" s="144"/>
      <c r="L78" s="145"/>
    </row>
    <row r="79" spans="1:12" x14ac:dyDescent="0.2">
      <c r="A79" s="557" t="s">
        <v>142</v>
      </c>
      <c r="B79" s="558"/>
      <c r="C79" s="142"/>
      <c r="D79" s="143"/>
      <c r="E79" s="144"/>
      <c r="F79" s="144"/>
      <c r="G79" s="144"/>
      <c r="H79" s="144"/>
      <c r="I79" s="144"/>
      <c r="J79" s="144"/>
      <c r="K79" s="144">
        <v>3357.59</v>
      </c>
      <c r="L79" s="145"/>
    </row>
    <row r="80" spans="1:12" x14ac:dyDescent="0.2">
      <c r="A80" s="557" t="s">
        <v>143</v>
      </c>
      <c r="B80" s="558"/>
      <c r="C80" s="142"/>
      <c r="D80" s="143"/>
      <c r="E80" s="144"/>
      <c r="F80" s="144"/>
      <c r="G80" s="144"/>
      <c r="H80" s="144"/>
      <c r="I80" s="144"/>
      <c r="J80" s="144"/>
      <c r="K80" s="144">
        <v>570</v>
      </c>
      <c r="L80" s="145"/>
    </row>
    <row r="81" spans="1:14" x14ac:dyDescent="0.2">
      <c r="A81" s="557" t="s">
        <v>144</v>
      </c>
      <c r="B81" s="558"/>
      <c r="C81" s="142"/>
      <c r="D81" s="143"/>
      <c r="E81" s="125">
        <v>6076.2</v>
      </c>
      <c r="F81" s="147"/>
      <c r="G81" s="144"/>
      <c r="H81" s="144"/>
      <c r="I81" s="144"/>
      <c r="J81" s="144"/>
      <c r="K81" s="144"/>
      <c r="L81" s="145"/>
    </row>
    <row r="82" spans="1:14" ht="13.5" thickBot="1" x14ac:dyDescent="0.25">
      <c r="A82" s="577" t="s">
        <v>145</v>
      </c>
      <c r="B82" s="578"/>
      <c r="C82" s="172"/>
      <c r="D82" s="173"/>
      <c r="E82" s="174"/>
      <c r="F82" s="174"/>
      <c r="G82" s="174"/>
      <c r="H82" s="174"/>
      <c r="I82" s="174"/>
      <c r="J82" s="174">
        <v>3197.7</v>
      </c>
      <c r="K82" s="174"/>
      <c r="L82" s="176"/>
    </row>
    <row r="83" spans="1:14" ht="13.5" thickBot="1" x14ac:dyDescent="0.25">
      <c r="C83" s="149">
        <f t="shared" ref="C83:L83" si="1">SUM(C53:C82)</f>
        <v>11856</v>
      </c>
      <c r="D83" s="150">
        <f t="shared" si="1"/>
        <v>12768</v>
      </c>
      <c r="E83" s="150">
        <f t="shared" si="1"/>
        <v>24601.200000000001</v>
      </c>
      <c r="F83" s="150">
        <f t="shared" si="1"/>
        <v>9006</v>
      </c>
      <c r="G83" s="150">
        <f t="shared" si="1"/>
        <v>40780.080000000002</v>
      </c>
      <c r="H83" s="150">
        <f t="shared" si="1"/>
        <v>2713.2</v>
      </c>
      <c r="I83" s="150">
        <f t="shared" si="1"/>
        <v>59564.999999999993</v>
      </c>
      <c r="J83" s="150">
        <f t="shared" si="1"/>
        <v>5329.5</v>
      </c>
      <c r="K83" s="150">
        <f t="shared" si="1"/>
        <v>5432.39</v>
      </c>
      <c r="L83" s="151">
        <f t="shared" si="1"/>
        <v>2052</v>
      </c>
      <c r="M83" s="546">
        <f>SUM(C83:L83)</f>
        <v>174103.37</v>
      </c>
      <c r="N83" s="547"/>
    </row>
  </sheetData>
  <mergeCells count="54">
    <mergeCell ref="G2:G4"/>
    <mergeCell ref="A82:B82"/>
    <mergeCell ref="A77:B77"/>
    <mergeCell ref="A78:B78"/>
    <mergeCell ref="A79:B79"/>
    <mergeCell ref="A80:B80"/>
    <mergeCell ref="A81:B81"/>
    <mergeCell ref="A34:A39"/>
    <mergeCell ref="A76:B76"/>
    <mergeCell ref="C3:D3"/>
    <mergeCell ref="E3:F3"/>
    <mergeCell ref="A8:A14"/>
    <mergeCell ref="A22:A27"/>
    <mergeCell ref="A71:B71"/>
    <mergeCell ref="A72:B72"/>
    <mergeCell ref="A73:B73"/>
    <mergeCell ref="A74:B74"/>
    <mergeCell ref="A66:B66"/>
    <mergeCell ref="A70:B70"/>
    <mergeCell ref="A67:B67"/>
    <mergeCell ref="A68:B68"/>
    <mergeCell ref="A69:B69"/>
    <mergeCell ref="I4:K4"/>
    <mergeCell ref="A54:B54"/>
    <mergeCell ref="A56:B56"/>
    <mergeCell ref="A55:B55"/>
    <mergeCell ref="A52:B52"/>
    <mergeCell ref="A45:B45"/>
    <mergeCell ref="A53:B53"/>
    <mergeCell ref="H29:H33"/>
    <mergeCell ref="A29:A33"/>
    <mergeCell ref="E46:F46"/>
    <mergeCell ref="C46:D46"/>
    <mergeCell ref="H45:K46"/>
    <mergeCell ref="H22:H27"/>
    <mergeCell ref="A5:A7"/>
    <mergeCell ref="H5:H7"/>
    <mergeCell ref="H34:H39"/>
    <mergeCell ref="M83:N83"/>
    <mergeCell ref="H8:H14"/>
    <mergeCell ref="A16:A20"/>
    <mergeCell ref="H16:H20"/>
    <mergeCell ref="H40:H43"/>
    <mergeCell ref="A40:A43"/>
    <mergeCell ref="A59:B59"/>
    <mergeCell ref="A57:B57"/>
    <mergeCell ref="A58:B58"/>
    <mergeCell ref="A60:B60"/>
    <mergeCell ref="A61:B61"/>
    <mergeCell ref="A62:B62"/>
    <mergeCell ref="A63:B63"/>
    <mergeCell ref="A64:B64"/>
    <mergeCell ref="A65:B65"/>
    <mergeCell ref="A75:B75"/>
  </mergeCells>
  <phoneticPr fontId="0" type="noConversion"/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opLeftCell="A19" zoomScaleNormal="100" workbookViewId="0">
      <selection activeCell="N34" sqref="N34"/>
    </sheetView>
  </sheetViews>
  <sheetFormatPr defaultRowHeight="12.75" x14ac:dyDescent="0.2"/>
  <cols>
    <col min="1" max="1" width="3" style="171" customWidth="1"/>
    <col min="2" max="2" width="4.7109375" style="160" customWidth="1"/>
    <col min="3" max="4" width="10.7109375" style="1" customWidth="1"/>
    <col min="5" max="6" width="10.42578125" style="1" customWidth="1"/>
    <col min="7" max="7" width="9.85546875" style="1" customWidth="1"/>
    <col min="8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4" ht="15" x14ac:dyDescent="0.25">
      <c r="A1" s="101" t="s">
        <v>149</v>
      </c>
      <c r="B1" s="156"/>
      <c r="C1" s="3"/>
    </row>
    <row r="2" spans="1:14" ht="9.75" customHeight="1" thickBot="1" x14ac:dyDescent="0.25">
      <c r="A2" s="2"/>
      <c r="B2" s="156"/>
      <c r="C2" s="3"/>
      <c r="G2" s="575" t="s">
        <v>156</v>
      </c>
    </row>
    <row r="3" spans="1:14" ht="17.25" customHeight="1" x14ac:dyDescent="0.2">
      <c r="A3" s="2"/>
      <c r="B3" s="156"/>
      <c r="C3" s="579" t="s">
        <v>98</v>
      </c>
      <c r="D3" s="580"/>
      <c r="E3" s="579" t="s">
        <v>97</v>
      </c>
      <c r="F3" s="580"/>
      <c r="G3" s="575"/>
    </row>
    <row r="4" spans="1:14" ht="13.5" thickBot="1" x14ac:dyDescent="0.25">
      <c r="A4" s="153" t="s">
        <v>6</v>
      </c>
      <c r="B4" s="170" t="s">
        <v>18</v>
      </c>
      <c r="C4" s="116" t="s">
        <v>7</v>
      </c>
      <c r="D4" s="117" t="s">
        <v>8</v>
      </c>
      <c r="E4" s="116" t="s">
        <v>146</v>
      </c>
      <c r="F4" s="117" t="s">
        <v>8</v>
      </c>
      <c r="G4" s="576"/>
      <c r="H4" s="170" t="s">
        <v>0</v>
      </c>
      <c r="I4" s="560" t="s">
        <v>19</v>
      </c>
      <c r="J4" s="560"/>
      <c r="K4" s="560"/>
    </row>
    <row r="5" spans="1:14" x14ac:dyDescent="0.2">
      <c r="A5" s="571" t="s">
        <v>150</v>
      </c>
      <c r="B5" s="157">
        <v>9478</v>
      </c>
      <c r="C5" s="120">
        <v>19984.2</v>
      </c>
      <c r="D5" s="121"/>
      <c r="E5" s="120"/>
      <c r="F5" s="121"/>
      <c r="G5" s="128"/>
      <c r="H5" s="584">
        <f>SUM(C5:G7)</f>
        <v>27739.200000000001</v>
      </c>
      <c r="I5" s="161" t="s">
        <v>103</v>
      </c>
      <c r="J5" s="114"/>
      <c r="K5" s="115"/>
      <c r="L5" s="179" t="s">
        <v>155</v>
      </c>
      <c r="N5" s="180">
        <v>41002</v>
      </c>
    </row>
    <row r="6" spans="1:14" x14ac:dyDescent="0.2">
      <c r="A6" s="572"/>
      <c r="B6" s="157" t="s">
        <v>151</v>
      </c>
      <c r="C6" s="120"/>
      <c r="D6" s="121"/>
      <c r="E6" s="120"/>
      <c r="F6" s="121"/>
      <c r="G6" s="178">
        <v>3480</v>
      </c>
      <c r="H6" s="555"/>
      <c r="I6" s="161" t="s">
        <v>157</v>
      </c>
      <c r="J6" s="114"/>
      <c r="K6" s="115"/>
      <c r="L6" t="s">
        <v>152</v>
      </c>
    </row>
    <row r="7" spans="1:14" x14ac:dyDescent="0.2">
      <c r="A7" s="573"/>
      <c r="B7" s="157" t="s">
        <v>153</v>
      </c>
      <c r="C7" s="120"/>
      <c r="D7" s="121"/>
      <c r="E7" s="120">
        <v>4275</v>
      </c>
      <c r="F7" s="121"/>
      <c r="G7" s="178"/>
      <c r="H7" s="556"/>
      <c r="I7" s="161" t="s">
        <v>154</v>
      </c>
      <c r="J7" s="114"/>
      <c r="K7" s="115"/>
      <c r="L7" s="179" t="s">
        <v>155</v>
      </c>
      <c r="M7" s="179"/>
      <c r="N7" s="180">
        <v>41001</v>
      </c>
    </row>
    <row r="8" spans="1:14" x14ac:dyDescent="0.2">
      <c r="A8" s="177" t="s">
        <v>160</v>
      </c>
      <c r="B8" s="158">
        <v>9479</v>
      </c>
      <c r="C8" s="122"/>
      <c r="D8" s="123">
        <v>12226.5</v>
      </c>
      <c r="E8" s="122"/>
      <c r="F8" s="123"/>
      <c r="G8" s="129"/>
      <c r="H8" s="131">
        <f>SUM(C8:G8)</f>
        <v>12226.5</v>
      </c>
      <c r="I8" s="161" t="s">
        <v>124</v>
      </c>
      <c r="J8" s="73"/>
      <c r="K8" s="74"/>
    </row>
    <row r="9" spans="1:14" x14ac:dyDescent="0.2">
      <c r="A9" s="177" t="s">
        <v>161</v>
      </c>
      <c r="B9" s="158">
        <v>9480</v>
      </c>
      <c r="C9" s="122"/>
      <c r="D9" s="123">
        <v>4822.2</v>
      </c>
      <c r="E9" s="122"/>
      <c r="F9" s="123"/>
      <c r="G9" s="129"/>
      <c r="H9" s="131">
        <f>SUM(C9:G9)</f>
        <v>4822.2</v>
      </c>
      <c r="I9" s="162" t="s">
        <v>162</v>
      </c>
      <c r="J9" s="73"/>
      <c r="K9" s="74"/>
    </row>
    <row r="10" spans="1:14" x14ac:dyDescent="0.2">
      <c r="A10" s="581" t="s">
        <v>164</v>
      </c>
      <c r="B10" s="158">
        <v>9481</v>
      </c>
      <c r="C10" s="122"/>
      <c r="D10" s="123">
        <v>6104.7</v>
      </c>
      <c r="E10" s="122"/>
      <c r="F10" s="123"/>
      <c r="G10" s="129"/>
      <c r="H10" s="554">
        <f>SUM(C10:G13)</f>
        <v>12658.56</v>
      </c>
      <c r="I10" s="162" t="s">
        <v>81</v>
      </c>
      <c r="J10" s="73"/>
      <c r="K10" s="74"/>
    </row>
    <row r="11" spans="1:14" x14ac:dyDescent="0.2">
      <c r="A11" s="582"/>
      <c r="B11" s="158">
        <v>9482</v>
      </c>
      <c r="C11" s="122"/>
      <c r="D11" s="123">
        <v>2848.86</v>
      </c>
      <c r="E11" s="122"/>
      <c r="F11" s="123"/>
      <c r="G11" s="129"/>
      <c r="H11" s="555"/>
      <c r="I11" s="162" t="s">
        <v>81</v>
      </c>
      <c r="J11" s="73"/>
      <c r="K11" s="74"/>
    </row>
    <row r="12" spans="1:14" x14ac:dyDescent="0.2">
      <c r="A12" s="582"/>
      <c r="B12" s="158">
        <v>9483</v>
      </c>
      <c r="C12" s="122"/>
      <c r="D12" s="123">
        <v>1903.8</v>
      </c>
      <c r="E12" s="122"/>
      <c r="F12" s="123"/>
      <c r="G12" s="129"/>
      <c r="H12" s="555"/>
      <c r="I12" s="162" t="s">
        <v>85</v>
      </c>
      <c r="J12" s="73"/>
      <c r="K12" s="74"/>
    </row>
    <row r="13" spans="1:14" x14ac:dyDescent="0.2">
      <c r="A13" s="583"/>
      <c r="B13" s="158">
        <v>9484</v>
      </c>
      <c r="C13" s="122"/>
      <c r="D13" s="123">
        <v>1801.2</v>
      </c>
      <c r="E13" s="122"/>
      <c r="F13" s="123"/>
      <c r="G13" s="129"/>
      <c r="H13" s="556"/>
      <c r="I13" s="162" t="s">
        <v>85</v>
      </c>
      <c r="J13" s="73"/>
      <c r="K13" s="74"/>
    </row>
    <row r="14" spans="1:14" x14ac:dyDescent="0.2">
      <c r="A14" s="185" t="s">
        <v>86</v>
      </c>
      <c r="B14" s="158" t="s">
        <v>169</v>
      </c>
      <c r="C14" s="122"/>
      <c r="D14" s="123"/>
      <c r="E14" s="122"/>
      <c r="F14" s="123"/>
      <c r="G14" s="129">
        <v>115.5</v>
      </c>
      <c r="H14" s="131">
        <f>SUM(C14:G14)</f>
        <v>115.5</v>
      </c>
      <c r="I14" s="162" t="s">
        <v>170</v>
      </c>
      <c r="J14" s="73"/>
      <c r="K14" s="74"/>
    </row>
    <row r="15" spans="1:14" x14ac:dyDescent="0.2">
      <c r="A15" s="581" t="s">
        <v>90</v>
      </c>
      <c r="B15" s="158">
        <v>9344</v>
      </c>
      <c r="C15" s="122">
        <v>5335.2</v>
      </c>
      <c r="D15" s="123"/>
      <c r="E15" s="122"/>
      <c r="F15" s="123"/>
      <c r="G15" s="129"/>
      <c r="H15" s="554">
        <f>SUM(C15:G18)</f>
        <v>26676</v>
      </c>
      <c r="I15" s="162" t="s">
        <v>171</v>
      </c>
      <c r="J15" s="73"/>
      <c r="K15" s="74"/>
    </row>
    <row r="16" spans="1:14" x14ac:dyDescent="0.2">
      <c r="A16" s="582"/>
      <c r="B16" s="158">
        <v>9485</v>
      </c>
      <c r="C16" s="122"/>
      <c r="D16" s="123">
        <v>10670.4</v>
      </c>
      <c r="E16" s="122"/>
      <c r="F16" s="123"/>
      <c r="G16" s="129"/>
      <c r="H16" s="555"/>
      <c r="I16" s="162" t="s">
        <v>85</v>
      </c>
      <c r="J16" s="73"/>
      <c r="K16" s="74"/>
    </row>
    <row r="17" spans="1:11" x14ac:dyDescent="0.2">
      <c r="A17" s="582"/>
      <c r="B17" s="158">
        <v>9486</v>
      </c>
      <c r="C17" s="122"/>
      <c r="D17" s="123">
        <v>5335.2</v>
      </c>
      <c r="E17" s="122"/>
      <c r="F17" s="123"/>
      <c r="G17" s="129"/>
      <c r="H17" s="555"/>
      <c r="I17" s="162" t="s">
        <v>85</v>
      </c>
      <c r="J17" s="73"/>
      <c r="K17" s="74"/>
    </row>
    <row r="18" spans="1:11" x14ac:dyDescent="0.2">
      <c r="A18" s="583"/>
      <c r="B18" s="158">
        <v>9487</v>
      </c>
      <c r="C18" s="122"/>
      <c r="D18" s="123">
        <v>5335.2</v>
      </c>
      <c r="E18" s="122"/>
      <c r="F18" s="123"/>
      <c r="G18" s="129"/>
      <c r="H18" s="556"/>
      <c r="I18" s="162" t="s">
        <v>85</v>
      </c>
      <c r="J18" s="73"/>
      <c r="K18" s="74"/>
    </row>
    <row r="19" spans="1:11" x14ac:dyDescent="0.2">
      <c r="A19" s="551" t="s">
        <v>175</v>
      </c>
      <c r="B19" s="158">
        <v>9488</v>
      </c>
      <c r="C19" s="122"/>
      <c r="D19" s="123">
        <v>1732.8</v>
      </c>
      <c r="E19" s="122"/>
      <c r="F19" s="123"/>
      <c r="G19" s="129"/>
      <c r="H19" s="554">
        <f>SUM(C19:G21)</f>
        <v>6315.6</v>
      </c>
      <c r="I19" s="162" t="s">
        <v>87</v>
      </c>
      <c r="J19" s="73"/>
      <c r="K19" s="74"/>
    </row>
    <row r="20" spans="1:11" x14ac:dyDescent="0.2">
      <c r="A20" s="552"/>
      <c r="B20" s="158">
        <v>9489</v>
      </c>
      <c r="C20" s="122"/>
      <c r="D20" s="123">
        <v>1732.8</v>
      </c>
      <c r="E20" s="122"/>
      <c r="F20" s="123"/>
      <c r="G20" s="129"/>
      <c r="H20" s="555"/>
      <c r="I20" s="162" t="s">
        <v>87</v>
      </c>
      <c r="J20" s="73"/>
      <c r="K20" s="74"/>
    </row>
    <row r="21" spans="1:11" x14ac:dyDescent="0.2">
      <c r="A21" s="553"/>
      <c r="B21" s="158">
        <v>9490</v>
      </c>
      <c r="C21" s="122"/>
      <c r="D21" s="123">
        <v>2850</v>
      </c>
      <c r="E21" s="122"/>
      <c r="F21" s="123"/>
      <c r="G21" s="129"/>
      <c r="H21" s="556"/>
      <c r="I21" s="162" t="s">
        <v>87</v>
      </c>
      <c r="J21" s="73"/>
      <c r="K21" s="74"/>
    </row>
    <row r="22" spans="1:11" x14ac:dyDescent="0.2">
      <c r="A22" s="551" t="s">
        <v>179</v>
      </c>
      <c r="B22" s="158">
        <v>9491</v>
      </c>
      <c r="C22" s="122"/>
      <c r="D22" s="123">
        <v>3255.84</v>
      </c>
      <c r="E22" s="122"/>
      <c r="F22" s="123"/>
      <c r="G22" s="129"/>
      <c r="H22" s="554">
        <f>SUM(C22:G23)</f>
        <v>34090.559999999998</v>
      </c>
      <c r="I22" s="162" t="s">
        <v>81</v>
      </c>
      <c r="J22" s="73"/>
      <c r="K22" s="74"/>
    </row>
    <row r="23" spans="1:11" x14ac:dyDescent="0.2">
      <c r="A23" s="553"/>
      <c r="B23" s="158">
        <v>9492</v>
      </c>
      <c r="C23" s="122"/>
      <c r="D23" s="123">
        <v>30834.720000000001</v>
      </c>
      <c r="E23" s="122"/>
      <c r="F23" s="123"/>
      <c r="G23" s="129"/>
      <c r="H23" s="556"/>
      <c r="I23" s="162" t="s">
        <v>81</v>
      </c>
      <c r="J23" s="73"/>
      <c r="K23" s="74"/>
    </row>
    <row r="24" spans="1:11" x14ac:dyDescent="0.2">
      <c r="A24" s="551" t="s">
        <v>182</v>
      </c>
      <c r="B24" s="157">
        <v>9493</v>
      </c>
      <c r="C24" s="122"/>
      <c r="D24" s="123">
        <v>6840</v>
      </c>
      <c r="E24" s="122"/>
      <c r="F24" s="123"/>
      <c r="G24" s="129"/>
      <c r="H24" s="554">
        <f>SUM(C24:G25)</f>
        <v>8481.6</v>
      </c>
      <c r="I24" s="162" t="s">
        <v>183</v>
      </c>
      <c r="J24" s="73"/>
      <c r="K24" s="74"/>
    </row>
    <row r="25" spans="1:11" x14ac:dyDescent="0.2">
      <c r="A25" s="553"/>
      <c r="B25" s="157">
        <v>9494</v>
      </c>
      <c r="C25" s="122"/>
      <c r="D25" s="123">
        <v>1641.6</v>
      </c>
      <c r="E25" s="122"/>
      <c r="F25" s="123"/>
      <c r="G25" s="129"/>
      <c r="H25" s="556"/>
      <c r="I25" s="162" t="s">
        <v>183</v>
      </c>
      <c r="J25" s="73"/>
      <c r="K25" s="74"/>
    </row>
    <row r="26" spans="1:11" x14ac:dyDescent="0.2">
      <c r="A26" s="551" t="s">
        <v>127</v>
      </c>
      <c r="B26" s="157">
        <v>9495</v>
      </c>
      <c r="C26" s="122"/>
      <c r="D26" s="123">
        <v>2257.1999999999998</v>
      </c>
      <c r="E26" s="122"/>
      <c r="F26" s="123"/>
      <c r="G26" s="129"/>
      <c r="H26" s="554">
        <f>SUM(C26:G29)</f>
        <v>11286</v>
      </c>
      <c r="I26" s="162" t="s">
        <v>85</v>
      </c>
      <c r="J26" s="73"/>
      <c r="K26" s="74"/>
    </row>
    <row r="27" spans="1:11" x14ac:dyDescent="0.2">
      <c r="A27" s="552"/>
      <c r="B27" s="157">
        <v>9496</v>
      </c>
      <c r="C27" s="122"/>
      <c r="D27" s="123">
        <v>4514.3999999999996</v>
      </c>
      <c r="E27" s="122"/>
      <c r="F27" s="123"/>
      <c r="G27" s="129"/>
      <c r="H27" s="555"/>
      <c r="I27" s="162" t="s">
        <v>85</v>
      </c>
      <c r="J27" s="73"/>
      <c r="K27" s="74"/>
    </row>
    <row r="28" spans="1:11" x14ac:dyDescent="0.2">
      <c r="A28" s="552"/>
      <c r="B28" s="157">
        <v>9497</v>
      </c>
      <c r="C28" s="122"/>
      <c r="D28" s="137">
        <v>2257.1999999999998</v>
      </c>
      <c r="E28" s="122"/>
      <c r="F28" s="123"/>
      <c r="G28" s="129"/>
      <c r="H28" s="555"/>
      <c r="I28" s="162" t="s">
        <v>184</v>
      </c>
      <c r="J28" s="73"/>
      <c r="K28" s="74"/>
    </row>
    <row r="29" spans="1:11" x14ac:dyDescent="0.2">
      <c r="A29" s="552"/>
      <c r="B29" s="157">
        <v>9498</v>
      </c>
      <c r="C29" s="122">
        <v>2257.1999999999998</v>
      </c>
      <c r="D29" s="137"/>
      <c r="E29" s="122"/>
      <c r="F29" s="123"/>
      <c r="G29" s="129"/>
      <c r="H29" s="555"/>
      <c r="I29" s="162" t="s">
        <v>89</v>
      </c>
      <c r="J29" s="73"/>
      <c r="K29" s="74"/>
    </row>
    <row r="30" spans="1:11" x14ac:dyDescent="0.2">
      <c r="A30" s="551" t="s">
        <v>123</v>
      </c>
      <c r="B30" s="157">
        <v>9502</v>
      </c>
      <c r="C30" s="122"/>
      <c r="D30" s="123">
        <v>10659</v>
      </c>
      <c r="E30" s="122"/>
      <c r="F30" s="123"/>
      <c r="G30" s="129"/>
      <c r="H30" s="554">
        <f>SUM(C30:G31)</f>
        <v>12437.4</v>
      </c>
      <c r="I30" s="162" t="s">
        <v>184</v>
      </c>
      <c r="J30" s="73"/>
      <c r="K30" s="74"/>
    </row>
    <row r="31" spans="1:11" x14ac:dyDescent="0.2">
      <c r="A31" s="553"/>
      <c r="B31" s="157">
        <v>9503</v>
      </c>
      <c r="C31" s="122"/>
      <c r="D31" s="123">
        <v>1778.4</v>
      </c>
      <c r="E31" s="122"/>
      <c r="F31" s="123"/>
      <c r="G31" s="129"/>
      <c r="H31" s="556"/>
      <c r="I31" s="162" t="s">
        <v>184</v>
      </c>
      <c r="J31" s="73"/>
      <c r="K31" s="74"/>
    </row>
    <row r="32" spans="1:11" x14ac:dyDescent="0.2">
      <c r="A32" s="551" t="s">
        <v>191</v>
      </c>
      <c r="B32" s="157">
        <v>9504</v>
      </c>
      <c r="C32" s="122"/>
      <c r="D32" s="123">
        <v>14626.2</v>
      </c>
      <c r="E32" s="122"/>
      <c r="F32" s="123"/>
      <c r="G32" s="129"/>
      <c r="H32" s="554">
        <f>SUM(C32:G33)</f>
        <v>27592.560000000001</v>
      </c>
      <c r="I32" s="162" t="s">
        <v>162</v>
      </c>
      <c r="J32" s="73"/>
      <c r="K32" s="74"/>
    </row>
    <row r="33" spans="1:14" x14ac:dyDescent="0.2">
      <c r="A33" s="553"/>
      <c r="B33" s="157" t="s">
        <v>195</v>
      </c>
      <c r="C33" s="122"/>
      <c r="D33" s="123"/>
      <c r="E33" s="122">
        <v>12966.36</v>
      </c>
      <c r="F33" s="123"/>
      <c r="G33" s="129"/>
      <c r="H33" s="556"/>
      <c r="I33" s="162" t="s">
        <v>196</v>
      </c>
      <c r="J33" s="73"/>
      <c r="K33" s="74"/>
      <c r="L33" s="179" t="s">
        <v>205</v>
      </c>
      <c r="N33" s="180">
        <v>41031</v>
      </c>
    </row>
    <row r="34" spans="1:14" x14ac:dyDescent="0.2">
      <c r="A34" s="551" t="s">
        <v>132</v>
      </c>
      <c r="B34" s="157">
        <v>9505</v>
      </c>
      <c r="C34" s="122"/>
      <c r="D34" s="123">
        <v>2867.1</v>
      </c>
      <c r="E34" s="122"/>
      <c r="F34" s="123"/>
      <c r="G34" s="129"/>
      <c r="H34" s="554">
        <f>SUM(C34:G36)</f>
        <v>6395.6900000000005</v>
      </c>
      <c r="I34" s="162" t="s">
        <v>197</v>
      </c>
      <c r="J34" s="73"/>
      <c r="K34" s="74"/>
    </row>
    <row r="35" spans="1:14" x14ac:dyDescent="0.2">
      <c r="A35" s="552"/>
      <c r="B35" s="157">
        <v>9506</v>
      </c>
      <c r="C35" s="122"/>
      <c r="D35" s="123">
        <v>3357.59</v>
      </c>
      <c r="E35" s="122"/>
      <c r="F35" s="123"/>
      <c r="G35" s="129"/>
      <c r="H35" s="555"/>
      <c r="I35" s="162" t="s">
        <v>85</v>
      </c>
      <c r="J35" s="73"/>
      <c r="K35" s="74"/>
    </row>
    <row r="36" spans="1:14" ht="13.5" thickBot="1" x14ac:dyDescent="0.25">
      <c r="A36" s="553"/>
      <c r="B36" s="157">
        <v>9507</v>
      </c>
      <c r="C36" s="122">
        <v>171</v>
      </c>
      <c r="D36" s="123"/>
      <c r="E36" s="122"/>
      <c r="F36" s="123"/>
      <c r="G36" s="129"/>
      <c r="H36" s="556"/>
      <c r="I36" s="162" t="s">
        <v>200</v>
      </c>
      <c r="J36" s="73"/>
      <c r="K36" s="74"/>
    </row>
    <row r="37" spans="1:14" s="13" customFormat="1" ht="14.25" thickTop="1" thickBot="1" x14ac:dyDescent="0.25">
      <c r="A37" s="562"/>
      <c r="B37" s="562"/>
      <c r="C37" s="118">
        <f t="shared" ref="C37:H37" si="0">SUM(C5:C36)</f>
        <v>27747.600000000002</v>
      </c>
      <c r="D37" s="119">
        <f t="shared" si="0"/>
        <v>142252.91</v>
      </c>
      <c r="E37" s="118">
        <f t="shared" si="0"/>
        <v>17241.36</v>
      </c>
      <c r="F37" s="119">
        <f t="shared" si="0"/>
        <v>0</v>
      </c>
      <c r="G37" s="130">
        <f t="shared" si="0"/>
        <v>3595.5</v>
      </c>
      <c r="H37" s="569">
        <f t="shared" si="0"/>
        <v>190837.37</v>
      </c>
      <c r="I37" s="569"/>
      <c r="J37" s="569"/>
      <c r="K37" s="569"/>
      <c r="L37" s="133">
        <f>SUM(C37:G37)</f>
        <v>190837.37</v>
      </c>
      <c r="M37" s="133"/>
      <c r="N37" s="181"/>
    </row>
    <row r="38" spans="1:14" s="13" customFormat="1" ht="15" customHeight="1" x14ac:dyDescent="0.2">
      <c r="A38" s="100"/>
      <c r="B38" s="159"/>
      <c r="C38" s="567">
        <f>SUM(C37:D37)</f>
        <v>170000.51</v>
      </c>
      <c r="D38" s="568"/>
      <c r="E38" s="565">
        <f>SUM(E37:F37)</f>
        <v>17241.36</v>
      </c>
      <c r="F38" s="566"/>
      <c r="G38" s="132">
        <f>SUM(G37)</f>
        <v>3595.5</v>
      </c>
      <c r="H38" s="570"/>
      <c r="I38" s="570"/>
      <c r="J38" s="570"/>
      <c r="K38" s="570"/>
      <c r="L38" s="133">
        <f>SUM(C38:G38)</f>
        <v>190837.37</v>
      </c>
      <c r="M38" s="133"/>
      <c r="N38" s="181"/>
    </row>
    <row r="39" spans="1:14" s="13" customFormat="1" x14ac:dyDescent="0.2">
      <c r="A39" s="100"/>
      <c r="B39" s="159"/>
      <c r="C39" s="9"/>
      <c r="D39" s="9"/>
      <c r="E39" s="9"/>
      <c r="F39" s="9"/>
      <c r="G39" s="9"/>
      <c r="H39" s="14"/>
      <c r="L39" s="8"/>
      <c r="M39" s="8"/>
      <c r="N39" s="181"/>
    </row>
    <row r="41" spans="1:14" ht="15" x14ac:dyDescent="0.2">
      <c r="A41" s="127" t="s">
        <v>17</v>
      </c>
    </row>
    <row r="42" spans="1:14" ht="7.5" customHeight="1" x14ac:dyDescent="0.2">
      <c r="A42" s="4"/>
    </row>
    <row r="43" spans="1:14" ht="21.75" customHeight="1" thickBot="1" x14ac:dyDescent="0.25">
      <c r="A43" s="124"/>
      <c r="B43" s="163" t="s">
        <v>98</v>
      </c>
    </row>
    <row r="44" spans="1:14" ht="13.5" thickBot="1" x14ac:dyDescent="0.25">
      <c r="A44" s="561"/>
      <c r="B44" s="561"/>
      <c r="C44" s="204" t="s">
        <v>15</v>
      </c>
      <c r="D44" s="205" t="s">
        <v>48</v>
      </c>
      <c r="E44" s="206" t="s">
        <v>44</v>
      </c>
      <c r="F44" s="206" t="s">
        <v>74</v>
      </c>
      <c r="G44" s="206" t="s">
        <v>42</v>
      </c>
      <c r="H44" s="206" t="s">
        <v>14</v>
      </c>
      <c r="I44" s="206" t="s">
        <v>12</v>
      </c>
      <c r="J44" s="207" t="s">
        <v>61</v>
      </c>
      <c r="K44" s="182"/>
      <c r="L44" s="180"/>
      <c r="N44"/>
    </row>
    <row r="45" spans="1:14" x14ac:dyDescent="0.2">
      <c r="A45" s="563" t="s">
        <v>159</v>
      </c>
      <c r="B45" s="564"/>
      <c r="C45" s="138"/>
      <c r="D45" s="187">
        <v>12226.5</v>
      </c>
      <c r="E45" s="140"/>
      <c r="F45" s="140"/>
      <c r="G45" s="126"/>
      <c r="H45" s="126"/>
      <c r="I45" s="140"/>
      <c r="J45" s="141"/>
      <c r="K45" s="183"/>
      <c r="L45" s="180"/>
      <c r="N45"/>
    </row>
    <row r="46" spans="1:14" x14ac:dyDescent="0.2">
      <c r="A46" s="557" t="s">
        <v>163</v>
      </c>
      <c r="B46" s="559"/>
      <c r="C46" s="142"/>
      <c r="D46" s="148"/>
      <c r="E46" s="144"/>
      <c r="F46" s="144">
        <v>4822.2</v>
      </c>
      <c r="G46" s="125"/>
      <c r="H46" s="125"/>
      <c r="I46" s="144"/>
      <c r="J46" s="145"/>
      <c r="K46" s="183"/>
      <c r="L46" s="180"/>
      <c r="N46"/>
    </row>
    <row r="47" spans="1:14" x14ac:dyDescent="0.2">
      <c r="A47" s="557" t="s">
        <v>165</v>
      </c>
      <c r="B47" s="559"/>
      <c r="C47" s="142"/>
      <c r="D47" s="148"/>
      <c r="E47" s="125">
        <v>6104.7</v>
      </c>
      <c r="F47" s="144"/>
      <c r="G47" s="125"/>
      <c r="H47" s="125"/>
      <c r="I47" s="144"/>
      <c r="J47" s="145"/>
      <c r="K47" s="183"/>
      <c r="L47" s="180"/>
      <c r="N47"/>
    </row>
    <row r="48" spans="1:14" x14ac:dyDescent="0.2">
      <c r="A48" s="557" t="s">
        <v>166</v>
      </c>
      <c r="B48" s="559"/>
      <c r="C48" s="142"/>
      <c r="D48" s="148"/>
      <c r="E48" s="125">
        <v>2848.86</v>
      </c>
      <c r="F48" s="144"/>
      <c r="G48" s="125"/>
      <c r="H48" s="125"/>
      <c r="I48" s="144"/>
      <c r="J48" s="145"/>
      <c r="K48" s="183"/>
      <c r="L48" s="180"/>
      <c r="N48"/>
    </row>
    <row r="49" spans="1:14" x14ac:dyDescent="0.2">
      <c r="A49" s="557" t="s">
        <v>167</v>
      </c>
      <c r="B49" s="559"/>
      <c r="C49" s="142"/>
      <c r="D49" s="148"/>
      <c r="E49" s="144"/>
      <c r="F49" s="144"/>
      <c r="G49" s="144"/>
      <c r="H49" s="144"/>
      <c r="I49" s="144"/>
      <c r="J49" s="123">
        <v>1903.8</v>
      </c>
      <c r="K49" s="183"/>
      <c r="L49" s="180"/>
      <c r="N49"/>
    </row>
    <row r="50" spans="1:14" x14ac:dyDescent="0.2">
      <c r="A50" s="557" t="s">
        <v>168</v>
      </c>
      <c r="B50" s="558"/>
      <c r="C50" s="146"/>
      <c r="D50" s="144"/>
      <c r="E50" s="144"/>
      <c r="F50" s="144"/>
      <c r="G50" s="144"/>
      <c r="H50" s="144"/>
      <c r="I50" s="144"/>
      <c r="J50" s="123">
        <v>1801.2</v>
      </c>
      <c r="K50" s="183"/>
      <c r="L50" s="180"/>
      <c r="N50"/>
    </row>
    <row r="51" spans="1:14" x14ac:dyDescent="0.2">
      <c r="A51" s="557" t="s">
        <v>172</v>
      </c>
      <c r="B51" s="558"/>
      <c r="C51" s="142"/>
      <c r="D51" s="148"/>
      <c r="E51" s="144"/>
      <c r="F51" s="144"/>
      <c r="G51" s="125"/>
      <c r="H51" s="125"/>
      <c r="I51" s="144"/>
      <c r="J51" s="123">
        <v>10670.4</v>
      </c>
      <c r="K51" s="183"/>
      <c r="L51" s="180"/>
      <c r="N51"/>
    </row>
    <row r="52" spans="1:14" x14ac:dyDescent="0.2">
      <c r="A52" s="557" t="s">
        <v>173</v>
      </c>
      <c r="B52" s="558"/>
      <c r="C52" s="142"/>
      <c r="D52" s="148"/>
      <c r="E52" s="125"/>
      <c r="F52" s="144"/>
      <c r="G52" s="144"/>
      <c r="H52" s="144"/>
      <c r="I52" s="144"/>
      <c r="J52" s="123">
        <v>5335.2</v>
      </c>
      <c r="K52" s="183"/>
      <c r="L52" s="180"/>
      <c r="N52"/>
    </row>
    <row r="53" spans="1:14" x14ac:dyDescent="0.2">
      <c r="A53" s="557" t="s">
        <v>174</v>
      </c>
      <c r="B53" s="558"/>
      <c r="C53" s="142"/>
      <c r="D53" s="148"/>
      <c r="E53" s="125"/>
      <c r="F53" s="144"/>
      <c r="G53" s="144"/>
      <c r="H53" s="144"/>
      <c r="I53" s="144"/>
      <c r="J53" s="123">
        <v>5335.2</v>
      </c>
      <c r="K53" s="183"/>
      <c r="L53" s="180"/>
      <c r="N53"/>
    </row>
    <row r="54" spans="1:14" x14ac:dyDescent="0.2">
      <c r="A54" s="557" t="s">
        <v>176</v>
      </c>
      <c r="B54" s="558"/>
      <c r="C54" s="142"/>
      <c r="D54" s="148"/>
      <c r="E54" s="144"/>
      <c r="F54" s="144"/>
      <c r="G54" s="125">
        <v>1732.8</v>
      </c>
      <c r="H54" s="125"/>
      <c r="I54" s="144"/>
      <c r="J54" s="145"/>
      <c r="K54" s="184"/>
      <c r="L54" s="180"/>
      <c r="N54"/>
    </row>
    <row r="55" spans="1:14" x14ac:dyDescent="0.2">
      <c r="A55" s="557" t="s">
        <v>177</v>
      </c>
      <c r="B55" s="558"/>
      <c r="C55" s="142"/>
      <c r="D55" s="148"/>
      <c r="E55" s="144"/>
      <c r="F55" s="144"/>
      <c r="G55" s="125">
        <v>1732.8</v>
      </c>
      <c r="H55" s="125"/>
      <c r="I55" s="144"/>
      <c r="J55" s="145"/>
      <c r="K55" s="183"/>
      <c r="L55" s="180"/>
      <c r="N55"/>
    </row>
    <row r="56" spans="1:14" x14ac:dyDescent="0.2">
      <c r="A56" s="557" t="s">
        <v>178</v>
      </c>
      <c r="B56" s="558"/>
      <c r="C56" s="142"/>
      <c r="D56" s="148"/>
      <c r="E56" s="144"/>
      <c r="F56" s="144"/>
      <c r="G56" s="125">
        <v>2850</v>
      </c>
      <c r="H56" s="125"/>
      <c r="I56" s="144"/>
      <c r="J56" s="145"/>
      <c r="K56" s="183"/>
      <c r="L56" s="180"/>
      <c r="N56"/>
    </row>
    <row r="57" spans="1:14" x14ac:dyDescent="0.2">
      <c r="A57" s="557" t="s">
        <v>180</v>
      </c>
      <c r="B57" s="558"/>
      <c r="C57" s="142"/>
      <c r="D57" s="148"/>
      <c r="E57" s="125">
        <v>3255.84</v>
      </c>
      <c r="F57" s="144"/>
      <c r="G57" s="144"/>
      <c r="H57" s="144"/>
      <c r="I57" s="144"/>
      <c r="J57" s="145"/>
      <c r="K57" s="183"/>
      <c r="L57" s="180"/>
      <c r="N57"/>
    </row>
    <row r="58" spans="1:14" x14ac:dyDescent="0.2">
      <c r="A58" s="557" t="s">
        <v>181</v>
      </c>
      <c r="B58" s="558"/>
      <c r="C58" s="122"/>
      <c r="D58" s="148"/>
      <c r="E58" s="125">
        <v>30834.720000000001</v>
      </c>
      <c r="F58" s="144"/>
      <c r="G58" s="144"/>
      <c r="H58" s="144"/>
      <c r="I58" s="144"/>
      <c r="J58" s="145"/>
      <c r="K58" s="183"/>
      <c r="L58" s="180"/>
      <c r="N58"/>
    </row>
    <row r="59" spans="1:14" x14ac:dyDescent="0.2">
      <c r="A59" s="557" t="s">
        <v>185</v>
      </c>
      <c r="B59" s="558"/>
      <c r="C59" s="122"/>
      <c r="D59" s="148"/>
      <c r="E59" s="144"/>
      <c r="F59" s="144"/>
      <c r="G59" s="144"/>
      <c r="H59" s="125">
        <v>6840</v>
      </c>
      <c r="I59" s="144"/>
      <c r="J59" s="145"/>
      <c r="K59" s="183"/>
      <c r="L59" s="180"/>
      <c r="N59"/>
    </row>
    <row r="60" spans="1:14" x14ac:dyDescent="0.2">
      <c r="A60" s="557" t="s">
        <v>186</v>
      </c>
      <c r="B60" s="558"/>
      <c r="C60" s="142"/>
      <c r="D60" s="148"/>
      <c r="E60" s="144"/>
      <c r="F60" s="144"/>
      <c r="G60" s="144"/>
      <c r="H60" s="125">
        <v>1641.6</v>
      </c>
      <c r="I60" s="144"/>
      <c r="J60" s="145"/>
      <c r="K60" s="183"/>
      <c r="L60" s="180"/>
      <c r="N60"/>
    </row>
    <row r="61" spans="1:14" x14ac:dyDescent="0.2">
      <c r="A61" s="557" t="s">
        <v>187</v>
      </c>
      <c r="B61" s="558"/>
      <c r="C61" s="142"/>
      <c r="D61" s="148"/>
      <c r="E61" s="144"/>
      <c r="F61" s="144"/>
      <c r="G61" s="144"/>
      <c r="H61" s="144"/>
      <c r="I61" s="144"/>
      <c r="J61" s="123">
        <v>2257.1999999999998</v>
      </c>
      <c r="K61" s="183"/>
      <c r="L61" s="180"/>
      <c r="N61"/>
    </row>
    <row r="62" spans="1:14" x14ac:dyDescent="0.2">
      <c r="A62" s="557" t="s">
        <v>188</v>
      </c>
      <c r="B62" s="558"/>
      <c r="C62" s="122"/>
      <c r="D62" s="148"/>
      <c r="E62" s="144"/>
      <c r="F62" s="144"/>
      <c r="G62" s="144"/>
      <c r="H62" s="144"/>
      <c r="I62" s="144"/>
      <c r="J62" s="123">
        <v>4514.3999999999996</v>
      </c>
      <c r="K62" s="183"/>
      <c r="L62" s="180"/>
      <c r="N62"/>
    </row>
    <row r="63" spans="1:14" x14ac:dyDescent="0.2">
      <c r="A63" s="557" t="s">
        <v>189</v>
      </c>
      <c r="B63" s="558"/>
      <c r="C63" s="142"/>
      <c r="D63" s="148"/>
      <c r="E63" s="144"/>
      <c r="F63" s="144"/>
      <c r="G63" s="144"/>
      <c r="H63" s="144"/>
      <c r="I63" s="125">
        <v>2257.1999999999998</v>
      </c>
      <c r="J63" s="145"/>
      <c r="K63" s="183"/>
      <c r="L63" s="180"/>
      <c r="N63"/>
    </row>
    <row r="64" spans="1:14" x14ac:dyDescent="0.2">
      <c r="A64" s="557" t="s">
        <v>192</v>
      </c>
      <c r="B64" s="558"/>
      <c r="C64" s="142"/>
      <c r="D64" s="148"/>
      <c r="E64" s="144"/>
      <c r="F64" s="144"/>
      <c r="G64" s="144"/>
      <c r="H64" s="144"/>
      <c r="I64" s="125">
        <v>10659</v>
      </c>
      <c r="J64" s="145"/>
      <c r="K64" s="183"/>
      <c r="L64" s="180"/>
      <c r="N64"/>
    </row>
    <row r="65" spans="1:14" x14ac:dyDescent="0.2">
      <c r="A65" s="557" t="s">
        <v>193</v>
      </c>
      <c r="B65" s="558"/>
      <c r="C65" s="142"/>
      <c r="D65" s="148"/>
      <c r="E65" s="125"/>
      <c r="F65" s="144"/>
      <c r="G65" s="144"/>
      <c r="H65" s="144"/>
      <c r="I65" s="125">
        <v>1778.4</v>
      </c>
      <c r="J65" s="145"/>
      <c r="K65" s="183"/>
      <c r="L65" s="180"/>
      <c r="N65"/>
    </row>
    <row r="66" spans="1:14" x14ac:dyDescent="0.2">
      <c r="A66" s="557" t="s">
        <v>194</v>
      </c>
      <c r="B66" s="558"/>
      <c r="C66" s="142"/>
      <c r="D66" s="148"/>
      <c r="E66" s="144"/>
      <c r="F66" s="125">
        <v>14626.2</v>
      </c>
      <c r="G66" s="144"/>
      <c r="H66" s="144"/>
      <c r="I66" s="144"/>
      <c r="J66" s="145"/>
      <c r="K66" s="183"/>
      <c r="L66" s="180"/>
      <c r="N66"/>
    </row>
    <row r="67" spans="1:14" x14ac:dyDescent="0.2">
      <c r="A67" s="557" t="s">
        <v>198</v>
      </c>
      <c r="B67" s="558"/>
      <c r="C67" s="142">
        <v>2867.1</v>
      </c>
      <c r="D67" s="148"/>
      <c r="E67" s="144"/>
      <c r="F67" s="144"/>
      <c r="G67" s="144"/>
      <c r="H67" s="144"/>
      <c r="I67" s="144"/>
      <c r="J67" s="145"/>
      <c r="K67" s="183"/>
      <c r="L67" s="180"/>
      <c r="N67"/>
    </row>
    <row r="68" spans="1:14" ht="13.5" thickBot="1" x14ac:dyDescent="0.25">
      <c r="A68" s="577" t="s">
        <v>199</v>
      </c>
      <c r="B68" s="578"/>
      <c r="C68" s="172"/>
      <c r="D68" s="188"/>
      <c r="E68" s="202"/>
      <c r="F68" s="174"/>
      <c r="G68" s="174"/>
      <c r="H68" s="174"/>
      <c r="I68" s="174"/>
      <c r="J68" s="203">
        <v>3357.59</v>
      </c>
      <c r="K68" s="183"/>
      <c r="L68" s="180"/>
      <c r="N68"/>
    </row>
    <row r="69" spans="1:14" ht="13.5" thickBot="1" x14ac:dyDescent="0.25">
      <c r="C69" s="149">
        <f t="shared" ref="C69:J69" si="1">SUM(C45:C68)</f>
        <v>2867.1</v>
      </c>
      <c r="D69" s="150">
        <f t="shared" si="1"/>
        <v>12226.5</v>
      </c>
      <c r="E69" s="150">
        <f t="shared" si="1"/>
        <v>43044.12</v>
      </c>
      <c r="F69" s="150">
        <f t="shared" si="1"/>
        <v>19448.400000000001</v>
      </c>
      <c r="G69" s="150">
        <f t="shared" si="1"/>
        <v>6315.6</v>
      </c>
      <c r="H69" s="150">
        <f t="shared" si="1"/>
        <v>8481.6</v>
      </c>
      <c r="I69" s="150">
        <f t="shared" si="1"/>
        <v>14694.6</v>
      </c>
      <c r="J69" s="150">
        <f t="shared" si="1"/>
        <v>35174.990000000005</v>
      </c>
      <c r="K69" s="183"/>
      <c r="L69" s="546">
        <f>SUM(C69:K69)</f>
        <v>142252.91000000003</v>
      </c>
      <c r="M69" s="547"/>
      <c r="N69"/>
    </row>
  </sheetData>
  <mergeCells count="54">
    <mergeCell ref="A52:B52"/>
    <mergeCell ref="A64:B64"/>
    <mergeCell ref="H19:H21"/>
    <mergeCell ref="A19:A21"/>
    <mergeCell ref="A50:B50"/>
    <mergeCell ref="A51:B51"/>
    <mergeCell ref="A22:A23"/>
    <mergeCell ref="H22:H23"/>
    <mergeCell ref="A34:A36"/>
    <mergeCell ref="H34:H36"/>
    <mergeCell ref="H10:H13"/>
    <mergeCell ref="A30:A31"/>
    <mergeCell ref="H30:H31"/>
    <mergeCell ref="A48:B48"/>
    <mergeCell ref="A49:B49"/>
    <mergeCell ref="A24:A25"/>
    <mergeCell ref="A46:B46"/>
    <mergeCell ref="A47:B47"/>
    <mergeCell ref="H15:H18"/>
    <mergeCell ref="A15:A18"/>
    <mergeCell ref="A26:A29"/>
    <mergeCell ref="H26:H29"/>
    <mergeCell ref="L69:M69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6:B66"/>
    <mergeCell ref="A67:B67"/>
    <mergeCell ref="A68:B68"/>
    <mergeCell ref="A65:B65"/>
    <mergeCell ref="I4:K4"/>
    <mergeCell ref="A44:B44"/>
    <mergeCell ref="A45:B45"/>
    <mergeCell ref="G2:G4"/>
    <mergeCell ref="C3:D3"/>
    <mergeCell ref="E3:F3"/>
    <mergeCell ref="H5:H7"/>
    <mergeCell ref="A5:A7"/>
    <mergeCell ref="A37:B37"/>
    <mergeCell ref="H37:K38"/>
    <mergeCell ref="C38:D38"/>
    <mergeCell ref="E38:F38"/>
    <mergeCell ref="A10:A13"/>
    <mergeCell ref="H24:H25"/>
    <mergeCell ref="H32:H33"/>
    <mergeCell ref="A32:A33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Normal="100" workbookViewId="0">
      <selection activeCell="J10" sqref="J10"/>
    </sheetView>
  </sheetViews>
  <sheetFormatPr defaultRowHeight="12.75" x14ac:dyDescent="0.2"/>
  <cols>
    <col min="1" max="1" width="2.7109375" style="190" customWidth="1"/>
    <col min="2" max="2" width="4.7109375" style="160" customWidth="1"/>
    <col min="3" max="4" width="10.7109375" style="1" customWidth="1"/>
    <col min="5" max="6" width="10.42578125" style="1" customWidth="1"/>
    <col min="7" max="7" width="9.85546875" style="1" customWidth="1"/>
    <col min="8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2" ht="15" x14ac:dyDescent="0.25">
      <c r="A1" s="101" t="s">
        <v>204</v>
      </c>
      <c r="B1" s="156"/>
      <c r="C1" s="3"/>
    </row>
    <row r="2" spans="1:12" ht="9.75" customHeight="1" thickBot="1" x14ac:dyDescent="0.25">
      <c r="A2" s="2"/>
      <c r="B2" s="156"/>
      <c r="C2" s="3"/>
      <c r="G2" s="575" t="s">
        <v>156</v>
      </c>
    </row>
    <row r="3" spans="1:12" ht="17.25" customHeight="1" x14ac:dyDescent="0.2">
      <c r="A3" s="2"/>
      <c r="B3" s="156"/>
      <c r="C3" s="579" t="s">
        <v>98</v>
      </c>
      <c r="D3" s="580"/>
      <c r="E3" s="579" t="s">
        <v>97</v>
      </c>
      <c r="F3" s="580"/>
      <c r="G3" s="575"/>
    </row>
    <row r="4" spans="1:12" ht="13.5" thickBot="1" x14ac:dyDescent="0.25">
      <c r="A4" s="153" t="s">
        <v>6</v>
      </c>
      <c r="B4" s="197" t="s">
        <v>18</v>
      </c>
      <c r="C4" s="191" t="s">
        <v>7</v>
      </c>
      <c r="D4" s="72" t="s">
        <v>8</v>
      </c>
      <c r="E4" s="191" t="s">
        <v>146</v>
      </c>
      <c r="F4" s="192" t="s">
        <v>8</v>
      </c>
      <c r="G4" s="575"/>
      <c r="H4" s="189" t="s">
        <v>0</v>
      </c>
      <c r="I4" s="560" t="s">
        <v>19</v>
      </c>
      <c r="J4" s="560"/>
      <c r="K4" s="560"/>
    </row>
    <row r="5" spans="1:12" x14ac:dyDescent="0.2">
      <c r="A5" s="587" t="s">
        <v>96</v>
      </c>
      <c r="B5" s="158">
        <v>9499</v>
      </c>
      <c r="C5" s="198">
        <v>19000</v>
      </c>
      <c r="D5" s="199"/>
      <c r="E5" s="198"/>
      <c r="F5" s="200"/>
      <c r="G5" s="201"/>
      <c r="H5" s="584">
        <f>SUM(C5:G9)</f>
        <v>53571</v>
      </c>
      <c r="I5" s="162" t="s">
        <v>190</v>
      </c>
      <c r="J5" s="73"/>
      <c r="K5" s="74"/>
    </row>
    <row r="6" spans="1:12" x14ac:dyDescent="0.2">
      <c r="A6" s="582"/>
      <c r="B6" s="158">
        <v>9500</v>
      </c>
      <c r="C6" s="122">
        <v>19000</v>
      </c>
      <c r="D6" s="193"/>
      <c r="E6" s="122"/>
      <c r="F6" s="123"/>
      <c r="G6" s="195"/>
      <c r="H6" s="555"/>
      <c r="I6" s="162" t="s">
        <v>190</v>
      </c>
      <c r="J6" s="73"/>
      <c r="K6" s="74"/>
    </row>
    <row r="7" spans="1:12" x14ac:dyDescent="0.2">
      <c r="A7" s="582"/>
      <c r="B7" s="158" t="s">
        <v>201</v>
      </c>
      <c r="C7" s="122"/>
      <c r="D7" s="193"/>
      <c r="E7" s="122"/>
      <c r="F7" s="123"/>
      <c r="G7" s="195">
        <v>4000</v>
      </c>
      <c r="H7" s="555"/>
      <c r="I7" s="162" t="s">
        <v>202</v>
      </c>
      <c r="J7" s="73"/>
      <c r="K7" s="74"/>
      <c r="L7" s="95" t="s">
        <v>203</v>
      </c>
    </row>
    <row r="8" spans="1:12" x14ac:dyDescent="0.2">
      <c r="A8" s="582"/>
      <c r="B8" s="252" t="s">
        <v>309</v>
      </c>
      <c r="C8" s="122"/>
      <c r="D8" s="193"/>
      <c r="E8" s="122">
        <v>2280</v>
      </c>
      <c r="F8" s="123"/>
      <c r="G8" s="195"/>
      <c r="H8" s="555"/>
      <c r="I8" s="162" t="s">
        <v>310</v>
      </c>
      <c r="J8" s="73"/>
      <c r="K8" s="74"/>
      <c r="L8" s="179" t="s">
        <v>311</v>
      </c>
    </row>
    <row r="9" spans="1:12" x14ac:dyDescent="0.2">
      <c r="A9" s="583"/>
      <c r="B9" s="252" t="s">
        <v>308</v>
      </c>
      <c r="C9" s="122"/>
      <c r="D9" s="193"/>
      <c r="E9" s="122">
        <v>9291</v>
      </c>
      <c r="F9" s="123"/>
      <c r="G9" s="195"/>
      <c r="H9" s="556"/>
      <c r="I9" s="162" t="s">
        <v>313</v>
      </c>
      <c r="J9" s="73"/>
      <c r="K9" s="74"/>
      <c r="L9" s="179" t="s">
        <v>312</v>
      </c>
    </row>
    <row r="10" spans="1:12" x14ac:dyDescent="0.2">
      <c r="A10" s="551" t="s">
        <v>150</v>
      </c>
      <c r="B10" s="158">
        <v>9508</v>
      </c>
      <c r="C10" s="122"/>
      <c r="D10" s="193">
        <v>10659</v>
      </c>
      <c r="E10" s="122"/>
      <c r="F10" s="123"/>
      <c r="G10" s="195"/>
      <c r="H10" s="554">
        <f>SUM(C10:G13)</f>
        <v>30825.599999999999</v>
      </c>
      <c r="I10" s="162" t="s">
        <v>85</v>
      </c>
      <c r="J10" s="73"/>
      <c r="K10" s="74"/>
      <c r="L10" s="95"/>
    </row>
    <row r="11" spans="1:12" x14ac:dyDescent="0.2">
      <c r="A11" s="552"/>
      <c r="B11" s="158">
        <v>9509</v>
      </c>
      <c r="C11" s="122"/>
      <c r="D11" s="193">
        <v>15082.2</v>
      </c>
      <c r="E11" s="122"/>
      <c r="F11" s="123"/>
      <c r="G11" s="195"/>
      <c r="H11" s="555"/>
      <c r="I11" s="162" t="s">
        <v>85</v>
      </c>
      <c r="J11" s="73"/>
      <c r="K11" s="74"/>
      <c r="L11" s="95"/>
    </row>
    <row r="12" spans="1:12" x14ac:dyDescent="0.2">
      <c r="A12" s="552"/>
      <c r="B12" s="158">
        <v>9510</v>
      </c>
      <c r="C12" s="122"/>
      <c r="D12" s="193">
        <v>4514.3999999999996</v>
      </c>
      <c r="E12" s="122"/>
      <c r="F12" s="123"/>
      <c r="G12" s="195"/>
      <c r="H12" s="555"/>
      <c r="I12" s="162" t="s">
        <v>85</v>
      </c>
      <c r="J12" s="73"/>
      <c r="K12" s="74"/>
      <c r="L12" s="95"/>
    </row>
    <row r="13" spans="1:12" x14ac:dyDescent="0.2">
      <c r="A13" s="553"/>
      <c r="B13" s="158">
        <v>9511</v>
      </c>
      <c r="C13" s="122"/>
      <c r="D13" s="193">
        <v>570</v>
      </c>
      <c r="E13" s="122"/>
      <c r="F13" s="123"/>
      <c r="G13" s="195"/>
      <c r="H13" s="556"/>
      <c r="I13" s="162" t="s">
        <v>85</v>
      </c>
      <c r="J13" s="73"/>
      <c r="K13" s="74"/>
      <c r="L13" s="95"/>
    </row>
    <row r="14" spans="1:12" x14ac:dyDescent="0.2">
      <c r="A14" s="551" t="s">
        <v>160</v>
      </c>
      <c r="B14" s="158">
        <v>9512</v>
      </c>
      <c r="C14" s="122"/>
      <c r="D14" s="193">
        <v>2713.2</v>
      </c>
      <c r="E14" s="122"/>
      <c r="F14" s="123"/>
      <c r="G14" s="195"/>
      <c r="H14" s="554">
        <f>SUM(C14:G15)</f>
        <v>5426.4</v>
      </c>
      <c r="I14" s="162" t="s">
        <v>85</v>
      </c>
      <c r="J14" s="73"/>
      <c r="K14" s="74"/>
      <c r="L14" s="95"/>
    </row>
    <row r="15" spans="1:12" x14ac:dyDescent="0.2">
      <c r="A15" s="553"/>
      <c r="B15" s="158">
        <v>9513</v>
      </c>
      <c r="C15" s="122"/>
      <c r="D15" s="193">
        <v>2713.2</v>
      </c>
      <c r="E15" s="122"/>
      <c r="F15" s="123"/>
      <c r="G15" s="195"/>
      <c r="H15" s="556"/>
      <c r="I15" s="162" t="s">
        <v>211</v>
      </c>
      <c r="J15" s="73"/>
      <c r="K15" s="74"/>
      <c r="L15" s="95"/>
    </row>
    <row r="16" spans="1:12" x14ac:dyDescent="0.2">
      <c r="A16" s="551" t="s">
        <v>214</v>
      </c>
      <c r="B16" s="158">
        <v>9514</v>
      </c>
      <c r="C16" s="122"/>
      <c r="D16" s="193">
        <v>8892</v>
      </c>
      <c r="E16" s="122"/>
      <c r="F16" s="123"/>
      <c r="G16" s="195"/>
      <c r="H16" s="554">
        <f>SUM(C16:G18)</f>
        <v>21808.2</v>
      </c>
      <c r="I16" s="162" t="s">
        <v>124</v>
      </c>
      <c r="J16" s="73"/>
      <c r="K16" s="74"/>
    </row>
    <row r="17" spans="1:14" x14ac:dyDescent="0.2">
      <c r="A17" s="552"/>
      <c r="B17" s="157">
        <v>9515</v>
      </c>
      <c r="C17" s="122"/>
      <c r="D17" s="193">
        <v>2257.1999999999998</v>
      </c>
      <c r="E17" s="122"/>
      <c r="F17" s="123"/>
      <c r="G17" s="195"/>
      <c r="H17" s="555"/>
      <c r="I17" s="162" t="s">
        <v>215</v>
      </c>
      <c r="J17" s="73"/>
      <c r="K17" s="74"/>
    </row>
    <row r="18" spans="1:14" x14ac:dyDescent="0.2">
      <c r="A18" s="553"/>
      <c r="B18" s="157">
        <v>9516</v>
      </c>
      <c r="C18" s="122"/>
      <c r="D18" s="193">
        <v>10659</v>
      </c>
      <c r="E18" s="122"/>
      <c r="F18" s="123"/>
      <c r="G18" s="195"/>
      <c r="H18" s="556"/>
      <c r="I18" s="162" t="s">
        <v>215</v>
      </c>
      <c r="J18" s="73"/>
      <c r="K18" s="74"/>
    </row>
    <row r="19" spans="1:14" x14ac:dyDescent="0.2">
      <c r="A19" s="551" t="s">
        <v>92</v>
      </c>
      <c r="B19" s="157" t="s">
        <v>218</v>
      </c>
      <c r="C19" s="122"/>
      <c r="D19" s="193"/>
      <c r="E19" s="122"/>
      <c r="F19" s="123"/>
      <c r="G19" s="195">
        <v>122</v>
      </c>
      <c r="H19" s="554">
        <f>SUM(C19:G20)</f>
        <v>22625.599999999999</v>
      </c>
      <c r="I19" s="162" t="s">
        <v>220</v>
      </c>
      <c r="J19" s="73"/>
      <c r="K19" s="74"/>
      <c r="L19" t="s">
        <v>219</v>
      </c>
      <c r="N19" s="180">
        <v>41036</v>
      </c>
    </row>
    <row r="20" spans="1:14" x14ac:dyDescent="0.2">
      <c r="A20" s="553"/>
      <c r="B20" s="157">
        <v>9517</v>
      </c>
      <c r="C20" s="122"/>
      <c r="D20" s="193">
        <v>22503.599999999999</v>
      </c>
      <c r="E20" s="122"/>
      <c r="F20" s="123"/>
      <c r="G20" s="195"/>
      <c r="H20" s="556"/>
      <c r="I20" s="162" t="s">
        <v>84</v>
      </c>
      <c r="J20" s="73"/>
      <c r="K20" s="74"/>
    </row>
    <row r="21" spans="1:14" x14ac:dyDescent="0.2">
      <c r="A21" s="209" t="s">
        <v>222</v>
      </c>
      <c r="B21" s="157">
        <v>9518</v>
      </c>
      <c r="C21" s="122"/>
      <c r="D21" s="193">
        <v>855</v>
      </c>
      <c r="E21" s="122"/>
      <c r="F21" s="123"/>
      <c r="G21" s="195"/>
      <c r="H21" s="208">
        <f>SUM(C21:G21)</f>
        <v>855</v>
      </c>
      <c r="I21" s="162" t="s">
        <v>223</v>
      </c>
      <c r="J21" s="73"/>
      <c r="K21" s="74"/>
    </row>
    <row r="22" spans="1:14" x14ac:dyDescent="0.2">
      <c r="A22" s="551" t="s">
        <v>225</v>
      </c>
      <c r="B22" s="157">
        <v>9519</v>
      </c>
      <c r="C22" s="122"/>
      <c r="D22" s="193">
        <v>513</v>
      </c>
      <c r="E22" s="122"/>
      <c r="F22" s="123"/>
      <c r="G22" s="195"/>
      <c r="H22" s="554">
        <f>SUM(C22:G26)</f>
        <v>17810.79</v>
      </c>
      <c r="I22" s="162" t="s">
        <v>88</v>
      </c>
      <c r="J22" s="73"/>
      <c r="K22" s="74"/>
    </row>
    <row r="23" spans="1:14" x14ac:dyDescent="0.2">
      <c r="A23" s="552"/>
      <c r="B23" s="157">
        <v>9520</v>
      </c>
      <c r="C23" s="122">
        <v>2131.8000000000002</v>
      </c>
      <c r="D23" s="193"/>
      <c r="E23" s="122"/>
      <c r="F23" s="123"/>
      <c r="G23" s="195"/>
      <c r="H23" s="555"/>
      <c r="I23" s="162" t="s">
        <v>226</v>
      </c>
      <c r="J23" s="73"/>
      <c r="K23" s="74"/>
    </row>
    <row r="24" spans="1:14" x14ac:dyDescent="0.2">
      <c r="A24" s="552"/>
      <c r="B24" s="157">
        <v>9521</v>
      </c>
      <c r="C24" s="122"/>
      <c r="D24" s="193">
        <v>2238.39</v>
      </c>
      <c r="E24" s="122"/>
      <c r="F24" s="123"/>
      <c r="G24" s="195"/>
      <c r="H24" s="555"/>
      <c r="I24" s="162" t="s">
        <v>85</v>
      </c>
      <c r="J24" s="73"/>
      <c r="K24" s="74"/>
    </row>
    <row r="25" spans="1:14" x14ac:dyDescent="0.2">
      <c r="A25" s="552"/>
      <c r="B25" s="157">
        <v>9522</v>
      </c>
      <c r="C25" s="122"/>
      <c r="D25" s="193">
        <v>2713.2</v>
      </c>
      <c r="E25" s="122"/>
      <c r="F25" s="123"/>
      <c r="G25" s="195"/>
      <c r="H25" s="555"/>
      <c r="I25" s="162" t="s">
        <v>211</v>
      </c>
      <c r="J25" s="73"/>
      <c r="K25" s="74"/>
    </row>
    <row r="26" spans="1:14" x14ac:dyDescent="0.2">
      <c r="A26" s="553"/>
      <c r="B26" s="157">
        <v>9523</v>
      </c>
      <c r="C26" s="122"/>
      <c r="D26" s="193">
        <v>10214.4</v>
      </c>
      <c r="E26" s="122"/>
      <c r="F26" s="123"/>
      <c r="G26" s="195"/>
      <c r="H26" s="556"/>
      <c r="I26" s="162" t="s">
        <v>85</v>
      </c>
      <c r="J26" s="73"/>
      <c r="K26" s="74"/>
    </row>
    <row r="27" spans="1:14" x14ac:dyDescent="0.2">
      <c r="A27" s="551" t="s">
        <v>91</v>
      </c>
      <c r="B27" s="157">
        <v>9524</v>
      </c>
      <c r="C27" s="122"/>
      <c r="D27" s="193">
        <v>2964</v>
      </c>
      <c r="E27" s="122"/>
      <c r="F27" s="123"/>
      <c r="G27" s="195"/>
      <c r="H27" s="554">
        <f>SUM(C27:G28)</f>
        <v>3534</v>
      </c>
      <c r="I27" s="162" t="s">
        <v>84</v>
      </c>
      <c r="J27" s="73"/>
      <c r="K27" s="74"/>
    </row>
    <row r="28" spans="1:14" x14ac:dyDescent="0.2">
      <c r="A28" s="553"/>
      <c r="B28" s="157">
        <v>9525</v>
      </c>
      <c r="C28" s="122"/>
      <c r="D28" s="193">
        <v>570</v>
      </c>
      <c r="E28" s="122"/>
      <c r="F28" s="123"/>
      <c r="G28" s="195"/>
      <c r="H28" s="556"/>
      <c r="I28" s="162" t="s">
        <v>223</v>
      </c>
      <c r="J28" s="73"/>
      <c r="K28" s="74"/>
    </row>
    <row r="29" spans="1:14" x14ac:dyDescent="0.2">
      <c r="A29" s="551" t="s">
        <v>233</v>
      </c>
      <c r="B29" s="157">
        <v>9526</v>
      </c>
      <c r="C29" s="122"/>
      <c r="D29" s="193">
        <v>3705</v>
      </c>
      <c r="E29" s="122"/>
      <c r="F29" s="123"/>
      <c r="G29" s="195"/>
      <c r="H29" s="554">
        <f>SUM(C29:G30)</f>
        <v>9034.5</v>
      </c>
      <c r="I29" s="162" t="s">
        <v>124</v>
      </c>
      <c r="J29" s="73"/>
      <c r="K29" s="74"/>
    </row>
    <row r="30" spans="1:14" x14ac:dyDescent="0.2">
      <c r="A30" s="553"/>
      <c r="B30" s="157">
        <v>9528</v>
      </c>
      <c r="C30" s="122">
        <v>5329.5</v>
      </c>
      <c r="D30" s="193"/>
      <c r="E30" s="122"/>
      <c r="F30" s="123"/>
      <c r="G30" s="195"/>
      <c r="H30" s="556"/>
      <c r="I30" s="162" t="s">
        <v>76</v>
      </c>
      <c r="J30" s="73"/>
      <c r="K30" s="74"/>
    </row>
    <row r="31" spans="1:14" x14ac:dyDescent="0.2">
      <c r="A31" s="551" t="s">
        <v>175</v>
      </c>
      <c r="B31" s="157">
        <v>9529</v>
      </c>
      <c r="C31" s="122"/>
      <c r="D31" s="193">
        <v>35263.620000000003</v>
      </c>
      <c r="E31" s="122"/>
      <c r="F31" s="123"/>
      <c r="G31" s="195"/>
      <c r="H31" s="554">
        <f>SUM(C31:G35)</f>
        <v>75240.570000000007</v>
      </c>
      <c r="I31" s="162" t="s">
        <v>81</v>
      </c>
      <c r="J31" s="73"/>
      <c r="K31" s="74"/>
    </row>
    <row r="32" spans="1:14" x14ac:dyDescent="0.2">
      <c r="A32" s="552"/>
      <c r="B32" s="157">
        <v>9530</v>
      </c>
      <c r="C32" s="244">
        <v>5016</v>
      </c>
      <c r="D32" s="193"/>
      <c r="E32" s="122"/>
      <c r="F32" s="123"/>
      <c r="G32" s="195"/>
      <c r="H32" s="555"/>
      <c r="I32" s="162" t="s">
        <v>237</v>
      </c>
      <c r="J32" s="73"/>
      <c r="K32" s="74"/>
      <c r="L32" s="179" t="s">
        <v>257</v>
      </c>
      <c r="N32" s="180">
        <v>41064</v>
      </c>
    </row>
    <row r="33" spans="1:14" x14ac:dyDescent="0.2">
      <c r="A33" s="552"/>
      <c r="B33" s="157">
        <v>9531</v>
      </c>
      <c r="C33" s="244"/>
      <c r="D33" s="193">
        <v>12388.95</v>
      </c>
      <c r="E33" s="122"/>
      <c r="F33" s="123"/>
      <c r="G33" s="195"/>
      <c r="H33" s="555"/>
      <c r="I33" s="162" t="s">
        <v>81</v>
      </c>
      <c r="J33" s="73"/>
      <c r="K33" s="74"/>
    </row>
    <row r="34" spans="1:14" x14ac:dyDescent="0.2">
      <c r="A34" s="552"/>
      <c r="B34" s="157" t="s">
        <v>240</v>
      </c>
      <c r="C34" s="244"/>
      <c r="D34" s="193"/>
      <c r="E34" s="244">
        <v>15048</v>
      </c>
      <c r="F34" s="123"/>
      <c r="G34" s="195"/>
      <c r="H34" s="555"/>
      <c r="I34" s="162" t="s">
        <v>239</v>
      </c>
      <c r="J34" s="73"/>
      <c r="K34" s="74"/>
      <c r="L34" s="179" t="s">
        <v>248</v>
      </c>
      <c r="N34" s="223">
        <v>41051</v>
      </c>
    </row>
    <row r="35" spans="1:14" x14ac:dyDescent="0.2">
      <c r="A35" s="553"/>
      <c r="B35" s="157">
        <v>9532</v>
      </c>
      <c r="C35" s="244">
        <v>7524</v>
      </c>
      <c r="D35" s="193"/>
      <c r="E35" s="122"/>
      <c r="F35" s="123"/>
      <c r="G35" s="195"/>
      <c r="H35" s="556"/>
      <c r="I35" s="162" t="s">
        <v>237</v>
      </c>
      <c r="J35" s="73"/>
      <c r="K35" s="74"/>
      <c r="L35" s="179" t="s">
        <v>257</v>
      </c>
      <c r="M35" s="243"/>
      <c r="N35" s="180">
        <v>41064</v>
      </c>
    </row>
    <row r="36" spans="1:14" x14ac:dyDescent="0.2">
      <c r="A36" s="551" t="s">
        <v>242</v>
      </c>
      <c r="B36" s="157" t="s">
        <v>241</v>
      </c>
      <c r="C36" s="122"/>
      <c r="D36" s="193"/>
      <c r="E36" s="122"/>
      <c r="F36" s="123"/>
      <c r="G36" s="195">
        <v>260</v>
      </c>
      <c r="H36" s="554">
        <f>SUM(C36:G38)</f>
        <v>5276</v>
      </c>
      <c r="I36" s="162" t="s">
        <v>243</v>
      </c>
      <c r="J36" s="73"/>
      <c r="K36" s="74"/>
      <c r="L36" t="s">
        <v>248</v>
      </c>
      <c r="M36" s="160"/>
      <c r="N36" s="180">
        <v>41050</v>
      </c>
    </row>
    <row r="37" spans="1:14" s="95" customFormat="1" x14ac:dyDescent="0.2">
      <c r="A37" s="552"/>
      <c r="B37" s="216" t="s">
        <v>244</v>
      </c>
      <c r="C37" s="217"/>
      <c r="D37" s="218"/>
      <c r="E37" s="217"/>
      <c r="F37" s="219"/>
      <c r="G37" s="214"/>
      <c r="H37" s="555"/>
      <c r="I37" s="215" t="s">
        <v>245</v>
      </c>
      <c r="J37" s="220"/>
      <c r="K37" s="221"/>
      <c r="L37" s="95" t="s">
        <v>246</v>
      </c>
      <c r="N37" s="222"/>
    </row>
    <row r="38" spans="1:14" x14ac:dyDescent="0.2">
      <c r="A38" s="553"/>
      <c r="B38" s="157">
        <v>9533</v>
      </c>
      <c r="C38" s="244">
        <v>5016</v>
      </c>
      <c r="D38" s="193"/>
      <c r="E38" s="122"/>
      <c r="F38" s="123"/>
      <c r="G38" s="195"/>
      <c r="H38" s="556"/>
      <c r="I38" s="162" t="s">
        <v>247</v>
      </c>
      <c r="J38" s="73"/>
      <c r="K38" s="74"/>
      <c r="L38" s="179" t="s">
        <v>257</v>
      </c>
      <c r="N38" s="180">
        <v>41088</v>
      </c>
    </row>
    <row r="39" spans="1:14" x14ac:dyDescent="0.2">
      <c r="A39" s="551" t="s">
        <v>249</v>
      </c>
      <c r="B39" s="157">
        <v>9534</v>
      </c>
      <c r="C39" s="122"/>
      <c r="D39" s="193">
        <v>3648</v>
      </c>
      <c r="E39" s="122"/>
      <c r="F39" s="123"/>
      <c r="G39" s="195"/>
      <c r="H39" s="554">
        <f>SUM(C39:G40)</f>
        <v>10203</v>
      </c>
      <c r="I39" s="162" t="s">
        <v>215</v>
      </c>
      <c r="J39" s="73"/>
      <c r="K39" s="74"/>
    </row>
    <row r="40" spans="1:14" x14ac:dyDescent="0.2">
      <c r="A40" s="553"/>
      <c r="B40" s="157">
        <v>9535</v>
      </c>
      <c r="C40" s="122">
        <v>6555</v>
      </c>
      <c r="D40" s="193"/>
      <c r="E40" s="122"/>
      <c r="F40" s="123"/>
      <c r="G40" s="195"/>
      <c r="H40" s="556"/>
      <c r="I40" s="162" t="s">
        <v>103</v>
      </c>
      <c r="J40" s="73"/>
      <c r="K40" s="74"/>
      <c r="L40" t="s">
        <v>248</v>
      </c>
      <c r="N40" s="180">
        <v>41052</v>
      </c>
    </row>
    <row r="41" spans="1:14" x14ac:dyDescent="0.2">
      <c r="A41" s="551" t="s">
        <v>251</v>
      </c>
      <c r="B41" s="157">
        <v>9536</v>
      </c>
      <c r="C41" s="122">
        <v>3568.2</v>
      </c>
      <c r="D41" s="193"/>
      <c r="E41" s="122"/>
      <c r="F41" s="123"/>
      <c r="G41" s="195"/>
      <c r="H41" s="554">
        <f>SUM(C41:G44)</f>
        <v>26049</v>
      </c>
      <c r="I41" s="162" t="s">
        <v>252</v>
      </c>
      <c r="J41" s="73"/>
      <c r="K41" s="74"/>
      <c r="L41" t="s">
        <v>257</v>
      </c>
    </row>
    <row r="42" spans="1:14" x14ac:dyDescent="0.2">
      <c r="A42" s="552"/>
      <c r="B42" s="157">
        <v>9537</v>
      </c>
      <c r="C42" s="122"/>
      <c r="D42" s="193">
        <v>17829.599999999999</v>
      </c>
      <c r="E42" s="122"/>
      <c r="F42" s="123"/>
      <c r="G42" s="195"/>
      <c r="H42" s="555"/>
      <c r="I42" s="162" t="s">
        <v>85</v>
      </c>
      <c r="J42" s="73"/>
      <c r="K42" s="74"/>
    </row>
    <row r="43" spans="1:14" x14ac:dyDescent="0.2">
      <c r="A43" s="552"/>
      <c r="B43" s="157">
        <v>9538</v>
      </c>
      <c r="C43" s="122"/>
      <c r="D43" s="193">
        <v>319.2</v>
      </c>
      <c r="E43" s="122"/>
      <c r="F43" s="123"/>
      <c r="G43" s="195"/>
      <c r="H43" s="555"/>
      <c r="I43" s="162" t="s">
        <v>85</v>
      </c>
      <c r="J43" s="73"/>
      <c r="K43" s="74"/>
    </row>
    <row r="44" spans="1:14" x14ac:dyDescent="0.2">
      <c r="A44" s="553"/>
      <c r="B44" s="157">
        <v>9539</v>
      </c>
      <c r="C44" s="122"/>
      <c r="D44" s="193">
        <v>4332</v>
      </c>
      <c r="E44" s="122"/>
      <c r="F44" s="123"/>
      <c r="G44" s="195"/>
      <c r="H44" s="556"/>
      <c r="I44" s="162" t="s">
        <v>93</v>
      </c>
      <c r="J44" s="73"/>
      <c r="K44" s="74"/>
    </row>
    <row r="45" spans="1:14" ht="13.5" thickBot="1" x14ac:dyDescent="0.25">
      <c r="A45" s="213" t="s">
        <v>148</v>
      </c>
      <c r="B45" s="157">
        <v>9540</v>
      </c>
      <c r="C45" s="122">
        <v>1065.9000000000001</v>
      </c>
      <c r="D45" s="193"/>
      <c r="E45" s="122"/>
      <c r="F45" s="123"/>
      <c r="G45" s="195"/>
      <c r="H45" s="131">
        <f>SUM(C45:G45)</f>
        <v>1065.9000000000001</v>
      </c>
      <c r="I45" s="162" t="s">
        <v>256</v>
      </c>
      <c r="J45" s="73"/>
      <c r="K45" s="74"/>
      <c r="L45" t="s">
        <v>248</v>
      </c>
      <c r="N45" s="180">
        <v>41058</v>
      </c>
    </row>
    <row r="46" spans="1:14" s="13" customFormat="1" ht="14.25" thickTop="1" thickBot="1" x14ac:dyDescent="0.25">
      <c r="A46" s="562"/>
      <c r="B46" s="562"/>
      <c r="C46" s="118">
        <f t="shared" ref="C46:H46" si="0">SUM(C5:C45)</f>
        <v>74206.399999999994</v>
      </c>
      <c r="D46" s="194">
        <f t="shared" si="0"/>
        <v>178118.16</v>
      </c>
      <c r="E46" s="118">
        <f t="shared" si="0"/>
        <v>26619</v>
      </c>
      <c r="F46" s="119">
        <f t="shared" si="0"/>
        <v>0</v>
      </c>
      <c r="G46" s="196">
        <f t="shared" si="0"/>
        <v>4382</v>
      </c>
      <c r="H46" s="585">
        <f t="shared" si="0"/>
        <v>283325.56000000006</v>
      </c>
      <c r="I46" s="585"/>
      <c r="J46" s="585"/>
      <c r="K46" s="585"/>
      <c r="L46" s="133"/>
      <c r="M46" s="133"/>
      <c r="N46" s="181"/>
    </row>
    <row r="47" spans="1:14" s="13" customFormat="1" ht="15" customHeight="1" x14ac:dyDescent="0.2">
      <c r="A47" s="100"/>
      <c r="B47" s="159"/>
      <c r="C47" s="567">
        <f>SUM(C46:D46)</f>
        <v>252324.56</v>
      </c>
      <c r="D47" s="568"/>
      <c r="E47" s="565">
        <f>SUM(E46:F46)</f>
        <v>26619</v>
      </c>
      <c r="F47" s="566"/>
      <c r="G47" s="132">
        <f>SUM(G46)</f>
        <v>4382</v>
      </c>
      <c r="H47" s="586"/>
      <c r="I47" s="586"/>
      <c r="J47" s="586"/>
      <c r="K47" s="586"/>
      <c r="L47" s="133"/>
      <c r="M47" s="133"/>
      <c r="N47" s="181"/>
    </row>
    <row r="48" spans="1:14" s="13" customFormat="1" x14ac:dyDescent="0.2">
      <c r="A48" s="100"/>
      <c r="B48" s="159"/>
      <c r="C48" s="9"/>
      <c r="D48" s="9"/>
      <c r="E48" s="9"/>
      <c r="F48" s="9"/>
      <c r="G48" s="9"/>
      <c r="H48" s="14"/>
      <c r="L48" s="8"/>
      <c r="M48" s="8"/>
      <c r="N48" s="181"/>
    </row>
    <row r="50" spans="1:14" ht="15" x14ac:dyDescent="0.2">
      <c r="A50" s="127" t="s">
        <v>17</v>
      </c>
    </row>
    <row r="51" spans="1:14" ht="7.5" customHeight="1" x14ac:dyDescent="0.2">
      <c r="A51" s="4"/>
    </row>
    <row r="52" spans="1:14" ht="21.75" customHeight="1" thickBot="1" x14ac:dyDescent="0.25">
      <c r="A52" s="124"/>
      <c r="B52" s="163" t="s">
        <v>98</v>
      </c>
    </row>
    <row r="53" spans="1:14" ht="13.5" thickBot="1" x14ac:dyDescent="0.25">
      <c r="A53" s="561"/>
      <c r="B53" s="561"/>
      <c r="C53" s="224" t="s">
        <v>48</v>
      </c>
      <c r="D53" s="92" t="s">
        <v>11</v>
      </c>
      <c r="E53" s="92" t="s">
        <v>44</v>
      </c>
      <c r="F53" s="210" t="s">
        <v>42</v>
      </c>
      <c r="G53" s="212" t="s">
        <v>10</v>
      </c>
      <c r="H53" s="92" t="s">
        <v>12</v>
      </c>
      <c r="I53" s="92" t="s">
        <v>49</v>
      </c>
      <c r="J53" s="92" t="s">
        <v>61</v>
      </c>
      <c r="K53" s="175" t="s">
        <v>9</v>
      </c>
      <c r="L53" s="182"/>
      <c r="M53" s="180"/>
      <c r="N53"/>
    </row>
    <row r="54" spans="1:14" x14ac:dyDescent="0.2">
      <c r="A54" s="563" t="s">
        <v>206</v>
      </c>
      <c r="B54" s="564"/>
      <c r="C54" s="138"/>
      <c r="D54" s="139"/>
      <c r="E54" s="139"/>
      <c r="F54" s="139"/>
      <c r="G54" s="139"/>
      <c r="H54" s="187"/>
      <c r="I54" s="140"/>
      <c r="J54" s="199">
        <v>10659</v>
      </c>
      <c r="K54" s="141"/>
      <c r="L54" s="183"/>
      <c r="M54" s="180"/>
      <c r="N54"/>
    </row>
    <row r="55" spans="1:14" x14ac:dyDescent="0.2">
      <c r="A55" s="557" t="s">
        <v>207</v>
      </c>
      <c r="B55" s="559"/>
      <c r="C55" s="142"/>
      <c r="D55" s="143"/>
      <c r="E55" s="143"/>
      <c r="F55" s="143"/>
      <c r="G55" s="143"/>
      <c r="H55" s="148"/>
      <c r="I55" s="144"/>
      <c r="J55" s="193">
        <v>15082.2</v>
      </c>
      <c r="K55" s="145"/>
      <c r="L55" s="183"/>
      <c r="M55" s="180"/>
      <c r="N55"/>
    </row>
    <row r="56" spans="1:14" x14ac:dyDescent="0.2">
      <c r="A56" s="557" t="s">
        <v>208</v>
      </c>
      <c r="B56" s="559"/>
      <c r="C56" s="142"/>
      <c r="D56" s="143"/>
      <c r="E56" s="143"/>
      <c r="F56" s="143"/>
      <c r="G56" s="143"/>
      <c r="H56" s="148"/>
      <c r="I56" s="144"/>
      <c r="J56" s="193">
        <v>4514.3999999999996</v>
      </c>
      <c r="K56" s="145"/>
      <c r="L56" s="183"/>
      <c r="M56" s="180"/>
      <c r="N56"/>
    </row>
    <row r="57" spans="1:14" x14ac:dyDescent="0.2">
      <c r="A57" s="557" t="s">
        <v>209</v>
      </c>
      <c r="B57" s="559"/>
      <c r="C57" s="142"/>
      <c r="D57" s="143"/>
      <c r="E57" s="143"/>
      <c r="F57" s="143"/>
      <c r="G57" s="143"/>
      <c r="H57" s="148"/>
      <c r="I57" s="144"/>
      <c r="J57" s="193">
        <v>570</v>
      </c>
      <c r="K57" s="145"/>
      <c r="L57" s="183"/>
      <c r="M57" s="180"/>
      <c r="N57"/>
    </row>
    <row r="58" spans="1:14" x14ac:dyDescent="0.2">
      <c r="A58" s="557" t="s">
        <v>210</v>
      </c>
      <c r="B58" s="558"/>
      <c r="C58" s="142"/>
      <c r="D58" s="143"/>
      <c r="E58" s="143"/>
      <c r="F58" s="143"/>
      <c r="G58" s="143"/>
      <c r="H58" s="148"/>
      <c r="I58" s="144"/>
      <c r="J58" s="193">
        <v>2713.2</v>
      </c>
      <c r="K58" s="145"/>
      <c r="L58" s="183"/>
      <c r="M58" s="180"/>
      <c r="N58"/>
    </row>
    <row r="59" spans="1:14" x14ac:dyDescent="0.2">
      <c r="A59" s="557" t="s">
        <v>212</v>
      </c>
      <c r="B59" s="558"/>
      <c r="C59" s="142"/>
      <c r="D59" s="143"/>
      <c r="E59" s="143"/>
      <c r="F59" s="143">
        <v>2713.2</v>
      </c>
      <c r="G59" s="143"/>
      <c r="H59" s="148"/>
      <c r="I59" s="144"/>
      <c r="J59" s="125"/>
      <c r="K59" s="145"/>
      <c r="L59" s="183"/>
      <c r="M59" s="180"/>
      <c r="N59"/>
    </row>
    <row r="60" spans="1:14" x14ac:dyDescent="0.2">
      <c r="A60" s="557" t="s">
        <v>213</v>
      </c>
      <c r="B60" s="558"/>
      <c r="C60" s="122">
        <v>8892</v>
      </c>
      <c r="D60" s="135"/>
      <c r="E60" s="135"/>
      <c r="F60" s="135"/>
      <c r="G60" s="135"/>
      <c r="H60" s="148"/>
      <c r="I60" s="144"/>
      <c r="J60" s="125"/>
      <c r="K60" s="145"/>
      <c r="L60" s="183"/>
      <c r="M60" s="180"/>
      <c r="N60"/>
    </row>
    <row r="61" spans="1:14" x14ac:dyDescent="0.2">
      <c r="A61" s="557" t="s">
        <v>217</v>
      </c>
      <c r="B61" s="558"/>
      <c r="C61" s="142"/>
      <c r="D61" s="143"/>
      <c r="E61" s="143"/>
      <c r="F61" s="143"/>
      <c r="G61" s="143"/>
      <c r="H61" s="148">
        <v>2257.1999999999998</v>
      </c>
      <c r="I61" s="125"/>
      <c r="J61" s="144"/>
      <c r="K61" s="145"/>
      <c r="L61" s="183"/>
      <c r="M61" s="180"/>
      <c r="N61"/>
    </row>
    <row r="62" spans="1:14" x14ac:dyDescent="0.2">
      <c r="A62" s="557" t="s">
        <v>216</v>
      </c>
      <c r="B62" s="558"/>
      <c r="C62" s="142"/>
      <c r="D62" s="143"/>
      <c r="E62" s="143"/>
      <c r="F62" s="143"/>
      <c r="G62" s="143"/>
      <c r="H62" s="148">
        <v>10659</v>
      </c>
      <c r="I62" s="125"/>
      <c r="J62" s="144"/>
      <c r="K62" s="145"/>
      <c r="L62" s="183"/>
      <c r="M62" s="180"/>
      <c r="N62"/>
    </row>
    <row r="63" spans="1:14" x14ac:dyDescent="0.2">
      <c r="A63" s="557" t="s">
        <v>221</v>
      </c>
      <c r="B63" s="558"/>
      <c r="C63" s="142"/>
      <c r="D63" s="143"/>
      <c r="E63" s="143"/>
      <c r="F63" s="143"/>
      <c r="G63" s="143"/>
      <c r="H63" s="148"/>
      <c r="I63" s="125"/>
      <c r="J63" s="144"/>
      <c r="K63" s="145">
        <v>22503.599999999999</v>
      </c>
      <c r="L63" s="183"/>
      <c r="M63" s="180"/>
      <c r="N63"/>
    </row>
    <row r="64" spans="1:14" x14ac:dyDescent="0.2">
      <c r="A64" s="557" t="s">
        <v>224</v>
      </c>
      <c r="B64" s="558"/>
      <c r="C64" s="142"/>
      <c r="D64" s="143"/>
      <c r="E64" s="143"/>
      <c r="F64" s="143"/>
      <c r="G64" s="143"/>
      <c r="H64" s="148"/>
      <c r="I64" s="144">
        <v>855</v>
      </c>
      <c r="J64" s="144"/>
      <c r="K64" s="145"/>
      <c r="L64" s="183"/>
      <c r="M64" s="180"/>
      <c r="N64"/>
    </row>
    <row r="65" spans="1:14" x14ac:dyDescent="0.2">
      <c r="A65" s="557" t="s">
        <v>227</v>
      </c>
      <c r="B65" s="558"/>
      <c r="C65" s="142"/>
      <c r="D65" s="143"/>
      <c r="E65" s="143"/>
      <c r="F65" s="143"/>
      <c r="G65" s="143">
        <v>513</v>
      </c>
      <c r="H65" s="148"/>
      <c r="I65" s="144"/>
      <c r="J65" s="144"/>
      <c r="K65" s="145"/>
      <c r="L65" s="183"/>
      <c r="M65" s="180"/>
      <c r="N65"/>
    </row>
    <row r="66" spans="1:14" x14ac:dyDescent="0.2">
      <c r="A66" s="557" t="s">
        <v>228</v>
      </c>
      <c r="B66" s="558"/>
      <c r="C66" s="142"/>
      <c r="D66" s="143"/>
      <c r="E66" s="143"/>
      <c r="F66" s="143"/>
      <c r="G66" s="143"/>
      <c r="H66" s="148"/>
      <c r="I66" s="144"/>
      <c r="J66" s="125">
        <v>2238.39</v>
      </c>
      <c r="K66" s="211"/>
      <c r="L66" s="183"/>
      <c r="M66" s="180"/>
      <c r="N66"/>
    </row>
    <row r="67" spans="1:14" x14ac:dyDescent="0.2">
      <c r="A67" s="557" t="s">
        <v>229</v>
      </c>
      <c r="B67" s="558"/>
      <c r="C67" s="142"/>
      <c r="D67" s="143"/>
      <c r="E67" s="143"/>
      <c r="F67" s="143">
        <v>2713.2</v>
      </c>
      <c r="G67" s="143"/>
      <c r="H67" s="148"/>
      <c r="I67" s="144"/>
      <c r="J67" s="144"/>
      <c r="K67" s="145"/>
      <c r="L67" s="183"/>
      <c r="M67" s="180"/>
      <c r="N67"/>
    </row>
    <row r="68" spans="1:14" x14ac:dyDescent="0.2">
      <c r="A68" s="557" t="s">
        <v>230</v>
      </c>
      <c r="B68" s="558"/>
      <c r="C68" s="142"/>
      <c r="D68" s="143"/>
      <c r="E68" s="143"/>
      <c r="F68" s="143"/>
      <c r="G68" s="143"/>
      <c r="H68" s="148"/>
      <c r="I68" s="144"/>
      <c r="J68" s="144">
        <v>10214.4</v>
      </c>
      <c r="K68" s="145"/>
      <c r="L68" s="183"/>
      <c r="M68" s="180"/>
      <c r="N68"/>
    </row>
    <row r="69" spans="1:14" x14ac:dyDescent="0.2">
      <c r="A69" s="557" t="s">
        <v>231</v>
      </c>
      <c r="B69" s="558"/>
      <c r="C69" s="142"/>
      <c r="D69" s="143"/>
      <c r="E69" s="143"/>
      <c r="F69" s="143"/>
      <c r="G69" s="143"/>
      <c r="H69" s="148"/>
      <c r="I69" s="144"/>
      <c r="J69" s="144"/>
      <c r="K69" s="145">
        <v>2964</v>
      </c>
      <c r="L69" s="183"/>
      <c r="M69" s="180"/>
      <c r="N69"/>
    </row>
    <row r="70" spans="1:14" x14ac:dyDescent="0.2">
      <c r="A70" s="557" t="s">
        <v>232</v>
      </c>
      <c r="B70" s="558"/>
      <c r="C70" s="142"/>
      <c r="D70" s="143"/>
      <c r="E70" s="143"/>
      <c r="F70" s="143"/>
      <c r="G70" s="143"/>
      <c r="H70" s="148"/>
      <c r="I70" s="144">
        <v>570</v>
      </c>
      <c r="J70" s="144"/>
      <c r="K70" s="145"/>
      <c r="L70" s="183"/>
      <c r="M70" s="180"/>
      <c r="N70"/>
    </row>
    <row r="71" spans="1:14" x14ac:dyDescent="0.2">
      <c r="A71" s="557" t="s">
        <v>234</v>
      </c>
      <c r="B71" s="558"/>
      <c r="C71" s="142">
        <v>3705</v>
      </c>
      <c r="D71" s="143"/>
      <c r="E71" s="143"/>
      <c r="F71" s="143"/>
      <c r="G71" s="143"/>
      <c r="H71" s="148"/>
      <c r="I71" s="144"/>
      <c r="J71" s="144"/>
      <c r="K71" s="145"/>
      <c r="L71" s="183"/>
      <c r="M71" s="180"/>
      <c r="N71"/>
    </row>
    <row r="72" spans="1:14" x14ac:dyDescent="0.2">
      <c r="A72" s="557" t="s">
        <v>235</v>
      </c>
      <c r="B72" s="558"/>
      <c r="C72" s="142"/>
      <c r="D72" s="143"/>
      <c r="E72" s="143"/>
      <c r="F72" s="143"/>
      <c r="G72" s="143"/>
      <c r="H72" s="148"/>
      <c r="I72" s="144"/>
      <c r="J72" s="144"/>
      <c r="K72" s="145"/>
      <c r="L72" s="183"/>
      <c r="M72" s="180"/>
      <c r="N72"/>
    </row>
    <row r="73" spans="1:14" x14ac:dyDescent="0.2">
      <c r="A73" s="557" t="s">
        <v>236</v>
      </c>
      <c r="B73" s="558"/>
      <c r="C73" s="142"/>
      <c r="D73" s="143"/>
      <c r="E73" s="143">
        <v>35263.620000000003</v>
      </c>
      <c r="F73" s="143"/>
      <c r="G73" s="143"/>
      <c r="H73" s="148"/>
      <c r="I73" s="144"/>
      <c r="J73" s="144"/>
      <c r="K73" s="145"/>
      <c r="L73" s="183"/>
      <c r="M73" s="180"/>
      <c r="N73"/>
    </row>
    <row r="74" spans="1:14" x14ac:dyDescent="0.2">
      <c r="A74" s="557" t="s">
        <v>238</v>
      </c>
      <c r="B74" s="558"/>
      <c r="C74" s="142"/>
      <c r="D74" s="143"/>
      <c r="E74" s="143">
        <v>12388.95</v>
      </c>
      <c r="F74" s="143"/>
      <c r="G74" s="143"/>
      <c r="H74" s="148"/>
      <c r="I74" s="144"/>
      <c r="J74" s="144"/>
      <c r="K74" s="145"/>
      <c r="L74" s="183"/>
      <c r="M74" s="180"/>
      <c r="N74"/>
    </row>
    <row r="75" spans="1:14" x14ac:dyDescent="0.2">
      <c r="A75" s="557" t="s">
        <v>250</v>
      </c>
      <c r="B75" s="558"/>
      <c r="C75" s="142"/>
      <c r="D75" s="143"/>
      <c r="E75" s="143"/>
      <c r="F75" s="143"/>
      <c r="G75" s="143"/>
      <c r="H75" s="148">
        <v>3648</v>
      </c>
      <c r="I75" s="144"/>
      <c r="J75" s="144"/>
      <c r="K75" s="145"/>
      <c r="L75" s="183"/>
      <c r="M75" s="180"/>
      <c r="N75"/>
    </row>
    <row r="76" spans="1:14" x14ac:dyDescent="0.2">
      <c r="A76" s="557" t="s">
        <v>253</v>
      </c>
      <c r="B76" s="558"/>
      <c r="C76" s="142"/>
      <c r="D76" s="143"/>
      <c r="E76" s="143"/>
      <c r="F76" s="143"/>
      <c r="G76" s="143"/>
      <c r="H76" s="148"/>
      <c r="I76" s="144"/>
      <c r="J76" s="193">
        <v>17829.599999999999</v>
      </c>
      <c r="K76" s="145"/>
      <c r="L76" s="183"/>
      <c r="M76" s="180"/>
      <c r="N76"/>
    </row>
    <row r="77" spans="1:14" x14ac:dyDescent="0.2">
      <c r="A77" s="557" t="s">
        <v>254</v>
      </c>
      <c r="B77" s="558"/>
      <c r="C77" s="142"/>
      <c r="D77" s="143"/>
      <c r="E77" s="143"/>
      <c r="F77" s="143"/>
      <c r="G77" s="143"/>
      <c r="H77" s="148"/>
      <c r="I77" s="144"/>
      <c r="J77" s="193">
        <v>319.2</v>
      </c>
      <c r="K77" s="145"/>
      <c r="L77" s="183"/>
      <c r="M77" s="180"/>
      <c r="N77"/>
    </row>
    <row r="78" spans="1:14" x14ac:dyDescent="0.2">
      <c r="A78" s="557" t="s">
        <v>255</v>
      </c>
      <c r="B78" s="558"/>
      <c r="C78" s="142"/>
      <c r="D78" s="143">
        <v>4332</v>
      </c>
      <c r="E78" s="143"/>
      <c r="F78" s="143"/>
      <c r="G78" s="143"/>
      <c r="H78" s="148"/>
      <c r="I78" s="144"/>
      <c r="J78" s="144"/>
      <c r="K78" s="145"/>
      <c r="L78" s="183"/>
      <c r="M78" s="180"/>
      <c r="N78"/>
    </row>
    <row r="79" spans="1:14" ht="13.5" thickBot="1" x14ac:dyDescent="0.25">
      <c r="A79" s="577"/>
      <c r="B79" s="578"/>
      <c r="C79" s="172"/>
      <c r="D79" s="173"/>
      <c r="E79" s="173"/>
      <c r="F79" s="173"/>
      <c r="G79" s="173"/>
      <c r="H79" s="188"/>
      <c r="I79" s="174"/>
      <c r="J79" s="174"/>
      <c r="K79" s="176"/>
      <c r="L79" s="183"/>
      <c r="M79" s="180"/>
      <c r="N79"/>
    </row>
    <row r="80" spans="1:14" ht="13.5" thickBot="1" x14ac:dyDescent="0.25">
      <c r="C80" s="149">
        <f t="shared" ref="C80:K80" si="1">SUM(C54:C79)</f>
        <v>12597</v>
      </c>
      <c r="D80" s="150">
        <f t="shared" si="1"/>
        <v>4332</v>
      </c>
      <c r="E80" s="150">
        <f t="shared" si="1"/>
        <v>47652.570000000007</v>
      </c>
      <c r="F80" s="150">
        <f t="shared" si="1"/>
        <v>5426.4</v>
      </c>
      <c r="G80" s="150">
        <f t="shared" si="1"/>
        <v>513</v>
      </c>
      <c r="H80" s="150">
        <f t="shared" si="1"/>
        <v>16564.2</v>
      </c>
      <c r="I80" s="150">
        <f t="shared" si="1"/>
        <v>1425</v>
      </c>
      <c r="J80" s="150">
        <f t="shared" si="1"/>
        <v>64140.389999999992</v>
      </c>
      <c r="K80" s="151">
        <f t="shared" si="1"/>
        <v>25467.599999999999</v>
      </c>
      <c r="L80" s="183"/>
      <c r="M80" s="546">
        <f>SUM(C80:L80)</f>
        <v>178118.16</v>
      </c>
      <c r="N80" s="547"/>
    </row>
  </sheetData>
  <mergeCells count="60">
    <mergeCell ref="A78:B78"/>
    <mergeCell ref="A41:A44"/>
    <mergeCell ref="H41:H44"/>
    <mergeCell ref="A58:B58"/>
    <mergeCell ref="A29:A30"/>
    <mergeCell ref="A54:B54"/>
    <mergeCell ref="A76:B76"/>
    <mergeCell ref="A59:B59"/>
    <mergeCell ref="A60:B60"/>
    <mergeCell ref="A57:B57"/>
    <mergeCell ref="A61:B61"/>
    <mergeCell ref="A75:B75"/>
    <mergeCell ref="H29:H30"/>
    <mergeCell ref="H39:H40"/>
    <mergeCell ref="A55:B55"/>
    <mergeCell ref="A56:B56"/>
    <mergeCell ref="A53:B53"/>
    <mergeCell ref="A19:A20"/>
    <mergeCell ref="A22:A26"/>
    <mergeCell ref="A31:A35"/>
    <mergeCell ref="A36:A38"/>
    <mergeCell ref="A39:A40"/>
    <mergeCell ref="A46:B46"/>
    <mergeCell ref="H5:H9"/>
    <mergeCell ref="H22:H26"/>
    <mergeCell ref="A27:A28"/>
    <mergeCell ref="H27:H28"/>
    <mergeCell ref="I4:K4"/>
    <mergeCell ref="G2:G4"/>
    <mergeCell ref="C3:D3"/>
    <mergeCell ref="E3:F3"/>
    <mergeCell ref="A5:A9"/>
    <mergeCell ref="H46:K47"/>
    <mergeCell ref="C47:D47"/>
    <mergeCell ref="E47:F47"/>
    <mergeCell ref="H10:H13"/>
    <mergeCell ref="A10:A13"/>
    <mergeCell ref="A14:A15"/>
    <mergeCell ref="H14:H15"/>
    <mergeCell ref="A16:A18"/>
    <mergeCell ref="H16:H18"/>
    <mergeCell ref="H19:H20"/>
    <mergeCell ref="H31:H35"/>
    <mergeCell ref="H36:H38"/>
    <mergeCell ref="A79:B79"/>
    <mergeCell ref="M80:N80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7:B77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Normal="100" workbookViewId="0">
      <selection activeCell="C22" sqref="C22"/>
    </sheetView>
  </sheetViews>
  <sheetFormatPr defaultRowHeight="12.75" x14ac:dyDescent="0.2"/>
  <cols>
    <col min="1" max="1" width="2.7109375" style="226" customWidth="1"/>
    <col min="2" max="2" width="4.7109375" style="160" customWidth="1"/>
    <col min="3" max="4" width="10.7109375" style="1" customWidth="1"/>
    <col min="5" max="6" width="10.42578125" style="1" customWidth="1"/>
    <col min="7" max="7" width="9.42578125" style="1" customWidth="1"/>
    <col min="8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4" ht="15" x14ac:dyDescent="0.25">
      <c r="A1" s="101" t="s">
        <v>258</v>
      </c>
      <c r="B1" s="156"/>
      <c r="C1" s="3"/>
    </row>
    <row r="2" spans="1:14" ht="9.75" customHeight="1" thickBot="1" x14ac:dyDescent="0.25">
      <c r="A2" s="2"/>
      <c r="B2" s="156"/>
      <c r="C2" s="3"/>
      <c r="G2" s="575" t="s">
        <v>156</v>
      </c>
    </row>
    <row r="3" spans="1:14" ht="17.25" customHeight="1" x14ac:dyDescent="0.2">
      <c r="A3" s="2"/>
      <c r="B3" s="156"/>
      <c r="C3" s="579" t="s">
        <v>98</v>
      </c>
      <c r="D3" s="580"/>
      <c r="E3" s="579" t="s">
        <v>97</v>
      </c>
      <c r="F3" s="580"/>
      <c r="G3" s="575"/>
    </row>
    <row r="4" spans="1:14" ht="13.5" thickBot="1" x14ac:dyDescent="0.25">
      <c r="A4" s="153" t="s">
        <v>6</v>
      </c>
      <c r="B4" s="197" t="s">
        <v>18</v>
      </c>
      <c r="C4" s="191" t="s">
        <v>7</v>
      </c>
      <c r="D4" s="72" t="s">
        <v>8</v>
      </c>
      <c r="E4" s="191" t="s">
        <v>146</v>
      </c>
      <c r="F4" s="192" t="s">
        <v>8</v>
      </c>
      <c r="G4" s="575"/>
      <c r="H4" s="225" t="s">
        <v>0</v>
      </c>
      <c r="I4" s="560" t="s">
        <v>19</v>
      </c>
      <c r="J4" s="560"/>
      <c r="K4" s="560"/>
    </row>
    <row r="5" spans="1:14" x14ac:dyDescent="0.2">
      <c r="A5" s="227" t="s">
        <v>78</v>
      </c>
      <c r="B5" s="230">
        <v>9541</v>
      </c>
      <c r="C5" s="231"/>
      <c r="D5" s="232">
        <v>15720.6</v>
      </c>
      <c r="E5" s="231"/>
      <c r="F5" s="233"/>
      <c r="G5" s="234"/>
      <c r="H5" s="228">
        <f>SUM(C5:G5)</f>
        <v>15720.6</v>
      </c>
      <c r="I5" s="162" t="s">
        <v>85</v>
      </c>
      <c r="J5" s="73"/>
      <c r="K5" s="74"/>
    </row>
    <row r="6" spans="1:14" x14ac:dyDescent="0.2">
      <c r="A6" s="551" t="s">
        <v>160</v>
      </c>
      <c r="B6" s="158">
        <v>9542</v>
      </c>
      <c r="C6" s="122"/>
      <c r="D6" s="193">
        <v>855</v>
      </c>
      <c r="E6" s="122"/>
      <c r="F6" s="123"/>
      <c r="G6" s="195"/>
      <c r="H6" s="554">
        <f>SUM(C6:G7)</f>
        <v>26505</v>
      </c>
      <c r="I6" s="162" t="s">
        <v>260</v>
      </c>
      <c r="J6" s="73"/>
      <c r="K6" s="74"/>
    </row>
    <row r="7" spans="1:14" x14ac:dyDescent="0.2">
      <c r="A7" s="552"/>
      <c r="B7" s="158" t="s">
        <v>262</v>
      </c>
      <c r="C7" s="122"/>
      <c r="D7" s="193"/>
      <c r="E7" s="122"/>
      <c r="F7" s="123">
        <v>25650</v>
      </c>
      <c r="G7" s="195"/>
      <c r="H7" s="555"/>
      <c r="I7" s="162" t="s">
        <v>261</v>
      </c>
      <c r="J7" s="73"/>
      <c r="K7" s="74"/>
      <c r="L7" s="95"/>
    </row>
    <row r="8" spans="1:14" x14ac:dyDescent="0.2">
      <c r="A8" s="551" t="s">
        <v>161</v>
      </c>
      <c r="B8" s="158">
        <v>9543</v>
      </c>
      <c r="C8" s="122"/>
      <c r="D8" s="193">
        <v>8527.2000000000007</v>
      </c>
      <c r="E8" s="122"/>
      <c r="F8" s="123"/>
      <c r="G8" s="195"/>
      <c r="H8" s="554">
        <f>SUM(C8:G9)</f>
        <v>9159.9000000000015</v>
      </c>
      <c r="I8" s="162" t="s">
        <v>263</v>
      </c>
      <c r="J8" s="73"/>
      <c r="K8" s="74"/>
      <c r="L8" s="95"/>
    </row>
    <row r="9" spans="1:14" x14ac:dyDescent="0.2">
      <c r="A9" s="553"/>
      <c r="B9" s="158">
        <v>9544</v>
      </c>
      <c r="C9" s="122"/>
      <c r="D9" s="193">
        <v>632.70000000000005</v>
      </c>
      <c r="E9" s="122"/>
      <c r="F9" s="123"/>
      <c r="G9" s="195"/>
      <c r="H9" s="556"/>
      <c r="I9" s="162" t="s">
        <v>263</v>
      </c>
      <c r="J9" s="73"/>
      <c r="K9" s="74"/>
      <c r="L9" s="95"/>
    </row>
    <row r="10" spans="1:14" x14ac:dyDescent="0.2">
      <c r="A10" s="551" t="s">
        <v>267</v>
      </c>
      <c r="B10" s="158">
        <v>9545</v>
      </c>
      <c r="C10" s="122"/>
      <c r="D10" s="193">
        <v>7410</v>
      </c>
      <c r="E10" s="122"/>
      <c r="F10" s="123"/>
      <c r="G10" s="195"/>
      <c r="H10" s="554">
        <f>SUM(C10:G12)</f>
        <v>34506.379999999997</v>
      </c>
      <c r="I10" s="162" t="s">
        <v>85</v>
      </c>
      <c r="J10" s="73"/>
      <c r="K10" s="74"/>
      <c r="L10" s="95"/>
    </row>
    <row r="11" spans="1:14" x14ac:dyDescent="0.2">
      <c r="A11" s="552"/>
      <c r="B11" s="158">
        <v>9546</v>
      </c>
      <c r="C11" s="122"/>
      <c r="D11" s="193">
        <v>3561.08</v>
      </c>
      <c r="E11" s="122"/>
      <c r="F11" s="123"/>
      <c r="G11" s="195"/>
      <c r="H11" s="555"/>
      <c r="I11" s="162" t="s">
        <v>81</v>
      </c>
      <c r="J11" s="73"/>
      <c r="K11" s="74"/>
      <c r="L11" s="95"/>
    </row>
    <row r="12" spans="1:14" x14ac:dyDescent="0.2">
      <c r="A12" s="553"/>
      <c r="B12" s="158">
        <v>9547</v>
      </c>
      <c r="C12" s="244">
        <v>23535.3</v>
      </c>
      <c r="D12" s="193"/>
      <c r="E12" s="122"/>
      <c r="F12" s="123"/>
      <c r="G12" s="195"/>
      <c r="H12" s="556"/>
      <c r="I12" s="162" t="s">
        <v>270</v>
      </c>
      <c r="J12" s="73"/>
      <c r="K12" s="74"/>
      <c r="L12" s="179" t="s">
        <v>271</v>
      </c>
      <c r="N12" s="223">
        <v>41067</v>
      </c>
    </row>
    <row r="13" spans="1:14" x14ac:dyDescent="0.2">
      <c r="A13" s="237" t="s">
        <v>214</v>
      </c>
      <c r="B13" s="158">
        <v>9548</v>
      </c>
      <c r="C13" s="244">
        <v>5329.5</v>
      </c>
      <c r="D13" s="193"/>
      <c r="E13" s="122"/>
      <c r="F13" s="123"/>
      <c r="G13" s="195"/>
      <c r="H13" s="238">
        <f>SUM(C13:G13)</f>
        <v>5329.5</v>
      </c>
      <c r="I13" s="162" t="s">
        <v>76</v>
      </c>
      <c r="J13" s="73"/>
      <c r="K13" s="74"/>
      <c r="L13" s="179" t="s">
        <v>257</v>
      </c>
      <c r="N13" s="180">
        <v>41073</v>
      </c>
    </row>
    <row r="14" spans="1:14" x14ac:dyDescent="0.2">
      <c r="A14" s="551" t="s">
        <v>164</v>
      </c>
      <c r="B14" s="158">
        <v>9549</v>
      </c>
      <c r="C14" s="122"/>
      <c r="D14" s="193">
        <v>684</v>
      </c>
      <c r="E14" s="122"/>
      <c r="F14" s="123"/>
      <c r="G14" s="195"/>
      <c r="H14" s="554">
        <f>SUM(C14:G16)</f>
        <v>5910.9</v>
      </c>
      <c r="I14" s="162" t="s">
        <v>162</v>
      </c>
      <c r="J14" s="73"/>
      <c r="K14" s="74"/>
      <c r="L14" s="95"/>
    </row>
    <row r="15" spans="1:14" x14ac:dyDescent="0.2">
      <c r="A15" s="552"/>
      <c r="B15" s="158">
        <v>9550</v>
      </c>
      <c r="C15" s="122"/>
      <c r="D15" s="193">
        <v>2713.2</v>
      </c>
      <c r="E15" s="122"/>
      <c r="F15" s="123"/>
      <c r="G15" s="195"/>
      <c r="H15" s="555"/>
      <c r="I15" s="162" t="s">
        <v>87</v>
      </c>
      <c r="J15" s="73"/>
      <c r="K15" s="74"/>
    </row>
    <row r="16" spans="1:14" x14ac:dyDescent="0.2">
      <c r="A16" s="553"/>
      <c r="B16" s="158">
        <v>9551</v>
      </c>
      <c r="C16" s="122"/>
      <c r="D16" s="193">
        <v>2513.6999999999998</v>
      </c>
      <c r="E16" s="122"/>
      <c r="F16" s="123"/>
      <c r="G16" s="195"/>
      <c r="H16" s="556"/>
      <c r="I16" s="162" t="s">
        <v>81</v>
      </c>
      <c r="J16" s="73"/>
      <c r="K16" s="74"/>
    </row>
    <row r="17" spans="1:14" x14ac:dyDescent="0.2">
      <c r="A17" s="551" t="s">
        <v>86</v>
      </c>
      <c r="B17" s="158" t="s">
        <v>275</v>
      </c>
      <c r="C17" s="122"/>
      <c r="D17" s="193"/>
      <c r="E17" s="122"/>
      <c r="F17" s="246">
        <v>47241.599999999999</v>
      </c>
      <c r="G17" s="195"/>
      <c r="H17" s="554">
        <f>SUM(C17:G20)</f>
        <v>73769.399999999994</v>
      </c>
      <c r="I17" s="162" t="s">
        <v>278</v>
      </c>
      <c r="J17" s="73"/>
      <c r="K17" s="74"/>
    </row>
    <row r="18" spans="1:14" x14ac:dyDescent="0.2">
      <c r="A18" s="552"/>
      <c r="B18" s="158" t="s">
        <v>276</v>
      </c>
      <c r="C18" s="122"/>
      <c r="D18" s="193"/>
      <c r="E18" s="244">
        <v>5107.2</v>
      </c>
      <c r="F18" s="123"/>
      <c r="G18" s="195"/>
      <c r="H18" s="555"/>
      <c r="I18" s="162" t="s">
        <v>279</v>
      </c>
      <c r="J18" s="73"/>
      <c r="K18" s="74"/>
      <c r="L18" s="179" t="s">
        <v>257</v>
      </c>
      <c r="N18" s="180">
        <v>41094</v>
      </c>
    </row>
    <row r="19" spans="1:14" x14ac:dyDescent="0.2">
      <c r="A19" s="552"/>
      <c r="B19" s="158" t="s">
        <v>277</v>
      </c>
      <c r="C19" s="122"/>
      <c r="D19" s="193"/>
      <c r="E19" s="244">
        <v>2553.6</v>
      </c>
      <c r="F19" s="123"/>
      <c r="G19" s="195"/>
      <c r="H19" s="555"/>
      <c r="I19" s="162" t="s">
        <v>333</v>
      </c>
      <c r="J19" s="73"/>
      <c r="K19" s="74"/>
      <c r="L19" t="s">
        <v>248</v>
      </c>
      <c r="N19" s="180">
        <v>41106</v>
      </c>
    </row>
    <row r="20" spans="1:14" x14ac:dyDescent="0.2">
      <c r="A20" s="553"/>
      <c r="B20" s="158">
        <v>9552</v>
      </c>
      <c r="C20" s="244">
        <v>18867</v>
      </c>
      <c r="D20" s="193"/>
      <c r="E20" s="122"/>
      <c r="F20" s="123"/>
      <c r="G20" s="195"/>
      <c r="H20" s="556"/>
      <c r="I20" s="162" t="s">
        <v>126</v>
      </c>
      <c r="J20" s="73"/>
      <c r="K20" s="74"/>
      <c r="L20" s="179" t="s">
        <v>248</v>
      </c>
      <c r="N20" s="180">
        <v>41073</v>
      </c>
    </row>
    <row r="21" spans="1:14" x14ac:dyDescent="0.2">
      <c r="A21" s="237" t="s">
        <v>90</v>
      </c>
      <c r="B21" s="158">
        <v>9553</v>
      </c>
      <c r="C21" s="122"/>
      <c r="D21" s="193">
        <v>1710</v>
      </c>
      <c r="E21" s="122"/>
      <c r="F21" s="123"/>
      <c r="G21" s="195"/>
      <c r="H21" s="238">
        <f>SUM(C21:G21)</f>
        <v>1710</v>
      </c>
      <c r="I21" s="162" t="s">
        <v>87</v>
      </c>
      <c r="J21" s="73"/>
      <c r="K21" s="74"/>
    </row>
    <row r="22" spans="1:14" x14ac:dyDescent="0.2">
      <c r="A22" s="237" t="s">
        <v>233</v>
      </c>
      <c r="B22" s="158">
        <v>9554</v>
      </c>
      <c r="C22" s="244">
        <v>2508</v>
      </c>
      <c r="D22" s="193"/>
      <c r="E22" s="122"/>
      <c r="F22" s="123"/>
      <c r="G22" s="195"/>
      <c r="H22" s="238">
        <f>SUM(C22:G22)</f>
        <v>2508</v>
      </c>
      <c r="I22" s="162" t="s">
        <v>247</v>
      </c>
      <c r="J22" s="73"/>
      <c r="K22" s="74"/>
      <c r="L22" s="179" t="s">
        <v>257</v>
      </c>
      <c r="N22" s="180">
        <v>41152</v>
      </c>
    </row>
    <row r="23" spans="1:14" x14ac:dyDescent="0.2">
      <c r="A23" s="551" t="s">
        <v>182</v>
      </c>
      <c r="B23" s="158">
        <v>9555</v>
      </c>
      <c r="C23" s="122"/>
      <c r="D23" s="193">
        <v>17356.5</v>
      </c>
      <c r="E23" s="122"/>
      <c r="F23" s="123"/>
      <c r="G23" s="195"/>
      <c r="H23" s="554">
        <f>SUM(C23:G27)</f>
        <v>75331.199999999997</v>
      </c>
      <c r="I23" s="162" t="s">
        <v>81</v>
      </c>
      <c r="J23" s="73"/>
      <c r="K23" s="74"/>
    </row>
    <row r="24" spans="1:14" x14ac:dyDescent="0.2">
      <c r="A24" s="552"/>
      <c r="B24" s="158">
        <v>9556</v>
      </c>
      <c r="C24" s="122"/>
      <c r="D24" s="193">
        <v>18696</v>
      </c>
      <c r="E24" s="122"/>
      <c r="F24" s="123"/>
      <c r="G24" s="195"/>
      <c r="H24" s="555"/>
      <c r="I24" s="162" t="s">
        <v>136</v>
      </c>
      <c r="J24" s="73"/>
      <c r="K24" s="74"/>
    </row>
    <row r="25" spans="1:14" x14ac:dyDescent="0.2">
      <c r="A25" s="552"/>
      <c r="B25" s="158">
        <v>9557</v>
      </c>
      <c r="C25" s="122"/>
      <c r="D25" s="193">
        <v>27360</v>
      </c>
      <c r="E25" s="122"/>
      <c r="F25" s="123"/>
      <c r="G25" s="195"/>
      <c r="H25" s="555"/>
      <c r="I25" s="162" t="s">
        <v>136</v>
      </c>
      <c r="J25" s="73"/>
      <c r="K25" s="74"/>
    </row>
    <row r="26" spans="1:14" x14ac:dyDescent="0.2">
      <c r="A26" s="552"/>
      <c r="B26" s="158">
        <v>9558</v>
      </c>
      <c r="C26" s="122"/>
      <c r="D26" s="193">
        <v>6304.2</v>
      </c>
      <c r="E26" s="122"/>
      <c r="F26" s="123"/>
      <c r="G26" s="195"/>
      <c r="H26" s="555"/>
      <c r="I26" s="162" t="s">
        <v>162</v>
      </c>
      <c r="J26" s="73"/>
      <c r="K26" s="74"/>
    </row>
    <row r="27" spans="1:14" x14ac:dyDescent="0.2">
      <c r="A27" s="553"/>
      <c r="B27" s="158">
        <v>9559</v>
      </c>
      <c r="C27" s="122"/>
      <c r="D27" s="193">
        <v>5614.5</v>
      </c>
      <c r="E27" s="122"/>
      <c r="F27" s="123"/>
      <c r="G27" s="195"/>
      <c r="H27" s="556"/>
      <c r="I27" s="162" t="s">
        <v>162</v>
      </c>
      <c r="J27" s="73"/>
      <c r="K27" s="74"/>
    </row>
    <row r="28" spans="1:14" x14ac:dyDescent="0.2">
      <c r="A28" s="551" t="s">
        <v>123</v>
      </c>
      <c r="B28" s="158">
        <v>9560</v>
      </c>
      <c r="C28" s="244">
        <v>11600.64</v>
      </c>
      <c r="D28" s="193"/>
      <c r="E28" s="122"/>
      <c r="F28" s="123"/>
      <c r="G28" s="195"/>
      <c r="H28" s="554">
        <f>SUM(C28:G29)</f>
        <v>16388.64</v>
      </c>
      <c r="I28" s="162" t="s">
        <v>286</v>
      </c>
      <c r="J28" s="73"/>
      <c r="K28" s="74"/>
      <c r="L28" s="179" t="s">
        <v>257</v>
      </c>
      <c r="N28" s="223">
        <v>41080</v>
      </c>
    </row>
    <row r="29" spans="1:14" x14ac:dyDescent="0.2">
      <c r="A29" s="553"/>
      <c r="B29" s="158">
        <v>9561</v>
      </c>
      <c r="C29" s="122"/>
      <c r="D29" s="193">
        <v>4788</v>
      </c>
      <c r="E29" s="122"/>
      <c r="F29" s="123"/>
      <c r="G29" s="195"/>
      <c r="H29" s="556"/>
      <c r="I29" s="162" t="s">
        <v>81</v>
      </c>
      <c r="J29" s="73"/>
      <c r="K29" s="74"/>
    </row>
    <row r="30" spans="1:14" x14ac:dyDescent="0.2">
      <c r="A30" s="551" t="s">
        <v>288</v>
      </c>
      <c r="B30" s="158">
        <v>9562</v>
      </c>
      <c r="C30" s="122"/>
      <c r="D30" s="193">
        <v>2257.1999999999998</v>
      </c>
      <c r="E30" s="122"/>
      <c r="F30" s="123"/>
      <c r="G30" s="195"/>
      <c r="H30" s="554">
        <f>SUM(C30:G31)</f>
        <v>13896.599999999999</v>
      </c>
      <c r="I30" s="162" t="s">
        <v>85</v>
      </c>
      <c r="J30" s="73"/>
      <c r="K30" s="74"/>
    </row>
    <row r="31" spans="1:14" s="95" customFormat="1" x14ac:dyDescent="0.2">
      <c r="A31" s="553"/>
      <c r="B31" s="158">
        <v>9563</v>
      </c>
      <c r="C31" s="217"/>
      <c r="D31" s="193">
        <v>11639.4</v>
      </c>
      <c r="E31" s="217"/>
      <c r="F31" s="219"/>
      <c r="G31" s="214"/>
      <c r="H31" s="556"/>
      <c r="I31" s="162" t="s">
        <v>85</v>
      </c>
      <c r="J31" s="220"/>
      <c r="K31" s="221"/>
      <c r="N31" s="222"/>
    </row>
    <row r="32" spans="1:14" x14ac:dyDescent="0.2">
      <c r="A32" s="551" t="s">
        <v>132</v>
      </c>
      <c r="B32" s="158">
        <v>9564</v>
      </c>
      <c r="C32" s="244">
        <v>10032</v>
      </c>
      <c r="D32" s="193"/>
      <c r="E32" s="122"/>
      <c r="F32" s="123"/>
      <c r="G32" s="195"/>
      <c r="H32" s="554">
        <f>SUM(C32:G34)</f>
        <v>12112.5</v>
      </c>
      <c r="I32" s="162" t="s">
        <v>237</v>
      </c>
      <c r="J32" s="73"/>
      <c r="K32" s="74"/>
    </row>
    <row r="33" spans="1:14" x14ac:dyDescent="0.2">
      <c r="A33" s="552"/>
      <c r="B33" s="158">
        <v>9565</v>
      </c>
      <c r="C33" s="122"/>
      <c r="D33" s="193">
        <v>1122.9000000000001</v>
      </c>
      <c r="E33" s="122"/>
      <c r="F33" s="123"/>
      <c r="G33" s="195"/>
      <c r="H33" s="555"/>
      <c r="I33" s="162" t="s">
        <v>162</v>
      </c>
      <c r="J33" s="73"/>
      <c r="K33" s="74"/>
    </row>
    <row r="34" spans="1:14" x14ac:dyDescent="0.2">
      <c r="A34" s="553"/>
      <c r="B34" s="158">
        <v>9566</v>
      </c>
      <c r="C34" s="244">
        <v>957.6</v>
      </c>
      <c r="D34" s="193"/>
      <c r="E34" s="122"/>
      <c r="F34" s="123"/>
      <c r="G34" s="195"/>
      <c r="H34" s="556"/>
      <c r="I34" s="162" t="s">
        <v>126</v>
      </c>
      <c r="J34" s="73"/>
      <c r="K34" s="74"/>
      <c r="L34" s="179" t="s">
        <v>257</v>
      </c>
      <c r="N34" s="180">
        <v>41093</v>
      </c>
    </row>
    <row r="35" spans="1:14" x14ac:dyDescent="0.2">
      <c r="A35" s="551" t="s">
        <v>141</v>
      </c>
      <c r="B35" s="158">
        <v>9567</v>
      </c>
      <c r="C35" s="122"/>
      <c r="D35" s="193">
        <v>2337</v>
      </c>
      <c r="E35" s="122"/>
      <c r="F35" s="123"/>
      <c r="G35" s="195"/>
      <c r="H35" s="554">
        <f>SUM(C35:G36)</f>
        <v>4594.2</v>
      </c>
      <c r="I35" s="162" t="s">
        <v>84</v>
      </c>
      <c r="J35" s="73"/>
      <c r="K35" s="74"/>
    </row>
    <row r="36" spans="1:14" x14ac:dyDescent="0.2">
      <c r="A36" s="553"/>
      <c r="B36" s="158">
        <v>9568</v>
      </c>
      <c r="C36" s="122"/>
      <c r="D36" s="193">
        <v>2257.1999999999998</v>
      </c>
      <c r="E36" s="122"/>
      <c r="F36" s="123"/>
      <c r="G36" s="195"/>
      <c r="H36" s="556"/>
      <c r="I36" s="162" t="s">
        <v>215</v>
      </c>
      <c r="J36" s="73"/>
      <c r="K36" s="74"/>
    </row>
    <row r="37" spans="1:14" ht="13.5" thickBot="1" x14ac:dyDescent="0.25">
      <c r="A37" s="237" t="s">
        <v>148</v>
      </c>
      <c r="B37" s="158">
        <v>9569</v>
      </c>
      <c r="C37" s="244">
        <v>3420</v>
      </c>
      <c r="D37" s="193"/>
      <c r="E37" s="122"/>
      <c r="F37" s="123"/>
      <c r="G37" s="195"/>
      <c r="H37" s="238">
        <f>SUM(C37:G37)</f>
        <v>3420</v>
      </c>
      <c r="I37" s="162" t="s">
        <v>295</v>
      </c>
      <c r="J37" s="73"/>
      <c r="K37" s="74"/>
      <c r="L37" t="s">
        <v>205</v>
      </c>
      <c r="N37" s="180">
        <v>41089</v>
      </c>
    </row>
    <row r="38" spans="1:14" s="13" customFormat="1" ht="14.25" thickTop="1" thickBot="1" x14ac:dyDescent="0.25">
      <c r="A38" s="562"/>
      <c r="B38" s="562"/>
      <c r="C38" s="118">
        <f t="shared" ref="C38:H38" si="0">SUM(C5:C37)</f>
        <v>76250.040000000008</v>
      </c>
      <c r="D38" s="194">
        <f t="shared" si="0"/>
        <v>144060.38</v>
      </c>
      <c r="E38" s="118">
        <f t="shared" si="0"/>
        <v>7660.7999999999993</v>
      </c>
      <c r="F38" s="119">
        <f t="shared" si="0"/>
        <v>72891.600000000006</v>
      </c>
      <c r="G38" s="196">
        <f t="shared" si="0"/>
        <v>0</v>
      </c>
      <c r="H38" s="585">
        <f t="shared" si="0"/>
        <v>300862.82</v>
      </c>
      <c r="I38" s="585"/>
      <c r="J38" s="585"/>
      <c r="K38" s="585"/>
      <c r="L38" s="133">
        <f>SUM(C38:G38)</f>
        <v>300862.82</v>
      </c>
      <c r="M38" s="133"/>
      <c r="N38" s="181"/>
    </row>
    <row r="39" spans="1:14" s="13" customFormat="1" ht="15" customHeight="1" x14ac:dyDescent="0.2">
      <c r="A39" s="100"/>
      <c r="B39" s="159"/>
      <c r="C39" s="567">
        <f>SUM(C38:D38)</f>
        <v>220310.42</v>
      </c>
      <c r="D39" s="568"/>
      <c r="E39" s="565">
        <f>SUM(E38:F38)</f>
        <v>80552.400000000009</v>
      </c>
      <c r="F39" s="566"/>
      <c r="G39" s="132">
        <f>SUM(G38)</f>
        <v>0</v>
      </c>
      <c r="H39" s="586"/>
      <c r="I39" s="586"/>
      <c r="J39" s="586"/>
      <c r="K39" s="586"/>
      <c r="L39" s="133">
        <f>SUM(C39:G39)</f>
        <v>300862.82</v>
      </c>
      <c r="M39" s="133"/>
      <c r="N39" s="181"/>
    </row>
    <row r="40" spans="1:14" s="13" customFormat="1" x14ac:dyDescent="0.2">
      <c r="A40" s="100"/>
      <c r="B40" s="159"/>
      <c r="C40" s="9"/>
      <c r="D40" s="9"/>
      <c r="E40" s="9"/>
      <c r="F40" s="9"/>
      <c r="G40" s="9"/>
      <c r="H40" s="14"/>
      <c r="L40" s="8"/>
      <c r="M40" s="8"/>
      <c r="N40" s="181"/>
    </row>
    <row r="42" spans="1:14" ht="15" x14ac:dyDescent="0.2">
      <c r="A42" s="127" t="s">
        <v>17</v>
      </c>
    </row>
    <row r="43" spans="1:14" ht="7.5" customHeight="1" x14ac:dyDescent="0.2">
      <c r="A43" s="4"/>
    </row>
    <row r="44" spans="1:14" ht="21.75" customHeight="1" thickBot="1" x14ac:dyDescent="0.25">
      <c r="A44" s="124"/>
      <c r="B44" s="163" t="s">
        <v>98</v>
      </c>
    </row>
    <row r="45" spans="1:14" ht="13.5" thickBot="1" x14ac:dyDescent="0.25">
      <c r="A45" s="561"/>
      <c r="B45" s="561"/>
      <c r="C45" s="224" t="s">
        <v>137</v>
      </c>
      <c r="D45" s="92" t="s">
        <v>15</v>
      </c>
      <c r="E45" s="92" t="s">
        <v>44</v>
      </c>
      <c r="F45" s="210" t="s">
        <v>74</v>
      </c>
      <c r="G45" s="239" t="s">
        <v>42</v>
      </c>
      <c r="H45" s="92" t="s">
        <v>13</v>
      </c>
      <c r="I45" s="92" t="s">
        <v>12</v>
      </c>
      <c r="J45" s="92" t="s">
        <v>61</v>
      </c>
      <c r="K45" s="175" t="s">
        <v>9</v>
      </c>
      <c r="L45" s="182"/>
      <c r="M45" s="180"/>
      <c r="N45"/>
    </row>
    <row r="46" spans="1:14" x14ac:dyDescent="0.2">
      <c r="A46" s="563" t="s">
        <v>259</v>
      </c>
      <c r="B46" s="564"/>
      <c r="C46" s="138"/>
      <c r="D46" s="139"/>
      <c r="E46" s="139"/>
      <c r="F46" s="139"/>
      <c r="G46" s="187"/>
      <c r="H46" s="187"/>
      <c r="I46" s="140"/>
      <c r="J46" s="199">
        <v>15720.6</v>
      </c>
      <c r="K46" s="141"/>
      <c r="L46" s="183"/>
      <c r="M46" s="180"/>
      <c r="N46"/>
    </row>
    <row r="47" spans="1:14" x14ac:dyDescent="0.2">
      <c r="A47" s="557" t="s">
        <v>264</v>
      </c>
      <c r="B47" s="559"/>
      <c r="C47" s="142"/>
      <c r="D47" s="143">
        <v>855</v>
      </c>
      <c r="E47" s="143"/>
      <c r="F47" s="143"/>
      <c r="G47" s="148"/>
      <c r="H47" s="148"/>
      <c r="I47" s="144"/>
      <c r="J47" s="193"/>
      <c r="K47" s="145"/>
      <c r="L47" s="183"/>
      <c r="M47" s="180"/>
      <c r="N47"/>
    </row>
    <row r="48" spans="1:14" x14ac:dyDescent="0.2">
      <c r="A48" s="557" t="s">
        <v>265</v>
      </c>
      <c r="B48" s="559"/>
      <c r="C48" s="142"/>
      <c r="D48" s="143"/>
      <c r="E48" s="143"/>
      <c r="F48" s="143"/>
      <c r="G48" s="148"/>
      <c r="H48" s="148">
        <v>8527.2000000000007</v>
      </c>
      <c r="I48" s="144"/>
      <c r="J48" s="193"/>
      <c r="K48" s="145"/>
      <c r="L48" s="183"/>
      <c r="M48" s="180"/>
      <c r="N48"/>
    </row>
    <row r="49" spans="1:14" x14ac:dyDescent="0.2">
      <c r="A49" s="557" t="s">
        <v>266</v>
      </c>
      <c r="B49" s="559"/>
      <c r="C49" s="142"/>
      <c r="D49" s="143"/>
      <c r="E49" s="143"/>
      <c r="F49" s="143"/>
      <c r="G49" s="148"/>
      <c r="H49" s="148">
        <v>632.70000000000005</v>
      </c>
      <c r="I49" s="144"/>
      <c r="J49" s="193"/>
      <c r="K49" s="145"/>
      <c r="L49" s="183"/>
      <c r="M49" s="180"/>
      <c r="N49"/>
    </row>
    <row r="50" spans="1:14" x14ac:dyDescent="0.2">
      <c r="A50" s="557" t="s">
        <v>268</v>
      </c>
      <c r="B50" s="558"/>
      <c r="C50" s="142"/>
      <c r="D50" s="143"/>
      <c r="E50" s="143"/>
      <c r="F50" s="143"/>
      <c r="G50" s="148"/>
      <c r="H50" s="148"/>
      <c r="I50" s="144"/>
      <c r="J50" s="193">
        <v>7410</v>
      </c>
      <c r="K50" s="145"/>
      <c r="L50" s="183"/>
      <c r="M50" s="180"/>
      <c r="N50"/>
    </row>
    <row r="51" spans="1:14" x14ac:dyDescent="0.2">
      <c r="A51" s="557" t="s">
        <v>269</v>
      </c>
      <c r="B51" s="558"/>
      <c r="C51" s="142"/>
      <c r="D51" s="143"/>
      <c r="E51" s="143">
        <v>3561.08</v>
      </c>
      <c r="F51" s="143"/>
      <c r="G51" s="148"/>
      <c r="H51" s="148"/>
      <c r="I51" s="144"/>
      <c r="J51" s="125"/>
      <c r="K51" s="145"/>
      <c r="L51" s="183"/>
      <c r="M51" s="180"/>
      <c r="N51"/>
    </row>
    <row r="52" spans="1:14" x14ac:dyDescent="0.2">
      <c r="A52" s="557" t="s">
        <v>272</v>
      </c>
      <c r="B52" s="558"/>
      <c r="C52" s="122"/>
      <c r="D52" s="135"/>
      <c r="E52" s="135"/>
      <c r="F52" s="135">
        <v>684</v>
      </c>
      <c r="G52" s="125"/>
      <c r="H52" s="148"/>
      <c r="I52" s="144"/>
      <c r="J52" s="125"/>
      <c r="K52" s="145"/>
      <c r="L52" s="183"/>
      <c r="M52" s="180"/>
      <c r="N52"/>
    </row>
    <row r="53" spans="1:14" x14ac:dyDescent="0.2">
      <c r="A53" s="557" t="s">
        <v>273</v>
      </c>
      <c r="B53" s="558"/>
      <c r="C53" s="142"/>
      <c r="D53" s="143"/>
      <c r="E53" s="143"/>
      <c r="F53" s="143"/>
      <c r="G53" s="125">
        <v>2713.2</v>
      </c>
      <c r="H53" s="148"/>
      <c r="I53" s="144"/>
      <c r="J53" s="144"/>
      <c r="K53" s="145"/>
      <c r="L53" s="183"/>
      <c r="M53" s="180"/>
      <c r="N53"/>
    </row>
    <row r="54" spans="1:14" x14ac:dyDescent="0.2">
      <c r="A54" s="557" t="s">
        <v>274</v>
      </c>
      <c r="B54" s="558"/>
      <c r="C54" s="142"/>
      <c r="D54" s="143"/>
      <c r="E54" s="143">
        <v>2513.6999999999998</v>
      </c>
      <c r="F54" s="143"/>
      <c r="G54" s="148"/>
      <c r="H54" s="148"/>
      <c r="I54" s="144"/>
      <c r="J54" s="144"/>
      <c r="K54" s="145"/>
      <c r="L54" s="183"/>
      <c r="M54" s="180"/>
      <c r="N54"/>
    </row>
    <row r="55" spans="1:14" x14ac:dyDescent="0.2">
      <c r="A55" s="557" t="s">
        <v>280</v>
      </c>
      <c r="B55" s="558"/>
      <c r="C55" s="142"/>
      <c r="D55" s="143"/>
      <c r="E55" s="143"/>
      <c r="F55" s="143"/>
      <c r="G55" s="125">
        <v>1710</v>
      </c>
      <c r="H55" s="148"/>
      <c r="I55" s="144"/>
      <c r="J55" s="144"/>
      <c r="K55" s="145"/>
      <c r="L55" s="183"/>
      <c r="M55" s="180"/>
      <c r="N55"/>
    </row>
    <row r="56" spans="1:14" x14ac:dyDescent="0.2">
      <c r="A56" s="557" t="s">
        <v>281</v>
      </c>
      <c r="B56" s="558"/>
      <c r="C56" s="142"/>
      <c r="D56" s="143"/>
      <c r="E56" s="143">
        <v>17356.5</v>
      </c>
      <c r="F56" s="143"/>
      <c r="G56" s="148"/>
      <c r="H56" s="148"/>
      <c r="I56" s="144"/>
      <c r="J56" s="144"/>
      <c r="K56" s="145"/>
      <c r="L56" s="183"/>
      <c r="M56" s="180"/>
      <c r="N56"/>
    </row>
    <row r="57" spans="1:14" x14ac:dyDescent="0.2">
      <c r="A57" s="557" t="s">
        <v>282</v>
      </c>
      <c r="B57" s="558"/>
      <c r="C57" s="142">
        <v>18696</v>
      </c>
      <c r="D57" s="143"/>
      <c r="E57" s="143"/>
      <c r="F57" s="143"/>
      <c r="G57" s="148"/>
      <c r="H57" s="148"/>
      <c r="I57" s="144"/>
      <c r="J57" s="144"/>
      <c r="K57" s="145"/>
      <c r="L57" s="183"/>
      <c r="M57" s="180"/>
      <c r="N57"/>
    </row>
    <row r="58" spans="1:14" x14ac:dyDescent="0.2">
      <c r="A58" s="557" t="s">
        <v>283</v>
      </c>
      <c r="B58" s="558"/>
      <c r="C58" s="142">
        <v>27360</v>
      </c>
      <c r="D58" s="143"/>
      <c r="E58" s="143"/>
      <c r="F58" s="143"/>
      <c r="G58" s="148"/>
      <c r="H58" s="148"/>
      <c r="I58" s="144"/>
      <c r="J58" s="144"/>
      <c r="K58" s="145"/>
      <c r="L58" s="183"/>
      <c r="M58" s="180"/>
      <c r="N58"/>
    </row>
    <row r="59" spans="1:14" x14ac:dyDescent="0.2">
      <c r="A59" s="557" t="s">
        <v>284</v>
      </c>
      <c r="B59" s="558"/>
      <c r="C59" s="142"/>
      <c r="D59" s="143"/>
      <c r="E59" s="143"/>
      <c r="F59" s="143">
        <v>6304.2</v>
      </c>
      <c r="G59" s="148"/>
      <c r="H59" s="148"/>
      <c r="I59" s="144"/>
      <c r="J59" s="144"/>
      <c r="K59" s="145"/>
      <c r="L59" s="183"/>
      <c r="M59" s="180"/>
      <c r="N59"/>
    </row>
    <row r="60" spans="1:14" x14ac:dyDescent="0.2">
      <c r="A60" s="557" t="s">
        <v>285</v>
      </c>
      <c r="B60" s="558"/>
      <c r="C60" s="142"/>
      <c r="D60" s="143"/>
      <c r="E60" s="143"/>
      <c r="F60" s="143">
        <v>5614.5</v>
      </c>
      <c r="G60" s="148"/>
      <c r="H60" s="148"/>
      <c r="I60" s="144"/>
      <c r="J60" s="144"/>
      <c r="K60" s="145"/>
      <c r="L60" s="183"/>
      <c r="M60" s="180"/>
      <c r="N60"/>
    </row>
    <row r="61" spans="1:14" x14ac:dyDescent="0.2">
      <c r="A61" s="557" t="s">
        <v>287</v>
      </c>
      <c r="B61" s="558"/>
      <c r="C61" s="142"/>
      <c r="D61" s="143"/>
      <c r="E61" s="143">
        <v>4788</v>
      </c>
      <c r="F61" s="143"/>
      <c r="G61" s="148"/>
      <c r="H61" s="148"/>
      <c r="I61" s="144"/>
      <c r="J61" s="193"/>
      <c r="K61" s="145"/>
      <c r="L61" s="183"/>
      <c r="M61" s="180"/>
      <c r="N61"/>
    </row>
    <row r="62" spans="1:14" x14ac:dyDescent="0.2">
      <c r="A62" s="557" t="s">
        <v>289</v>
      </c>
      <c r="B62" s="558"/>
      <c r="C62" s="142"/>
      <c r="D62" s="143"/>
      <c r="E62" s="143"/>
      <c r="F62" s="143"/>
      <c r="G62" s="148"/>
      <c r="H62" s="148"/>
      <c r="I62" s="144"/>
      <c r="J62" s="193">
        <v>2257.1999999999998</v>
      </c>
      <c r="K62" s="145"/>
      <c r="L62" s="183"/>
      <c r="M62" s="180"/>
      <c r="N62"/>
    </row>
    <row r="63" spans="1:14" x14ac:dyDescent="0.2">
      <c r="A63" s="557" t="s">
        <v>290</v>
      </c>
      <c r="B63" s="558"/>
      <c r="C63" s="142"/>
      <c r="D63" s="143"/>
      <c r="E63" s="143"/>
      <c r="F63" s="143"/>
      <c r="G63" s="148"/>
      <c r="H63" s="148"/>
      <c r="I63" s="144"/>
      <c r="J63" s="193">
        <v>11639.4</v>
      </c>
      <c r="K63" s="145"/>
      <c r="L63" s="183"/>
      <c r="M63" s="180"/>
      <c r="N63"/>
    </row>
    <row r="64" spans="1:14" x14ac:dyDescent="0.2">
      <c r="A64" s="557" t="s">
        <v>291</v>
      </c>
      <c r="B64" s="558"/>
      <c r="C64" s="142"/>
      <c r="D64" s="143"/>
      <c r="E64" s="143"/>
      <c r="F64" s="143">
        <v>1122.9000000000001</v>
      </c>
      <c r="G64" s="148"/>
      <c r="H64" s="148"/>
      <c r="I64" s="144"/>
      <c r="J64" s="144"/>
      <c r="K64" s="145"/>
      <c r="L64" s="183"/>
      <c r="M64" s="180"/>
      <c r="N64"/>
    </row>
    <row r="65" spans="1:14" x14ac:dyDescent="0.2">
      <c r="A65" s="557" t="s">
        <v>292</v>
      </c>
      <c r="B65" s="558"/>
      <c r="C65" s="142"/>
      <c r="D65" s="143"/>
      <c r="E65" s="143"/>
      <c r="F65" s="143"/>
      <c r="G65" s="148"/>
      <c r="H65" s="148"/>
      <c r="I65" s="144"/>
      <c r="J65" s="144"/>
      <c r="K65" s="145">
        <v>2337</v>
      </c>
      <c r="L65" s="183"/>
      <c r="M65" s="180"/>
      <c r="N65"/>
    </row>
    <row r="66" spans="1:14" x14ac:dyDescent="0.2">
      <c r="A66" s="557" t="s">
        <v>293</v>
      </c>
      <c r="B66" s="558"/>
      <c r="C66" s="142"/>
      <c r="D66" s="143"/>
      <c r="E66" s="143"/>
      <c r="F66" s="143"/>
      <c r="G66" s="148"/>
      <c r="H66" s="148"/>
      <c r="I66" s="144">
        <v>2257.1999999999998</v>
      </c>
      <c r="J66" s="144"/>
      <c r="K66" s="145"/>
      <c r="L66" s="183"/>
      <c r="M66" s="180"/>
      <c r="N66"/>
    </row>
    <row r="67" spans="1:14" ht="13.5" thickBot="1" x14ac:dyDescent="0.25">
      <c r="A67" s="577"/>
      <c r="B67" s="578"/>
      <c r="C67" s="172"/>
      <c r="D67" s="173"/>
      <c r="E67" s="173"/>
      <c r="F67" s="173"/>
      <c r="G67" s="188"/>
      <c r="H67" s="188"/>
      <c r="I67" s="174"/>
      <c r="J67" s="174"/>
      <c r="K67" s="176"/>
      <c r="L67" s="183"/>
      <c r="M67" s="180"/>
      <c r="N67"/>
    </row>
    <row r="68" spans="1:14" ht="13.5" thickBot="1" x14ac:dyDescent="0.25">
      <c r="C68" s="149">
        <f t="shared" ref="C68:K68" si="1">SUM(C46:C67)</f>
        <v>46056</v>
      </c>
      <c r="D68" s="150">
        <f t="shared" si="1"/>
        <v>855</v>
      </c>
      <c r="E68" s="150">
        <f t="shared" si="1"/>
        <v>28219.279999999999</v>
      </c>
      <c r="F68" s="150">
        <f t="shared" si="1"/>
        <v>13725.6</v>
      </c>
      <c r="G68" s="240">
        <f t="shared" si="1"/>
        <v>4423.2</v>
      </c>
      <c r="H68" s="150">
        <f t="shared" si="1"/>
        <v>9159.9000000000015</v>
      </c>
      <c r="I68" s="150">
        <f t="shared" si="1"/>
        <v>2257.1999999999998</v>
      </c>
      <c r="J68" s="150">
        <f t="shared" si="1"/>
        <v>37027.199999999997</v>
      </c>
      <c r="K68" s="151">
        <f t="shared" si="1"/>
        <v>2337</v>
      </c>
      <c r="L68" s="183"/>
      <c r="M68" s="546">
        <f>SUM(C68:L68)</f>
        <v>144060.38</v>
      </c>
      <c r="N68" s="547"/>
    </row>
  </sheetData>
  <mergeCells count="52">
    <mergeCell ref="I4:K4"/>
    <mergeCell ref="H6:H7"/>
    <mergeCell ref="A50:B50"/>
    <mergeCell ref="A38:B38"/>
    <mergeCell ref="H38:K39"/>
    <mergeCell ref="C39:D39"/>
    <mergeCell ref="E39:F39"/>
    <mergeCell ref="A45:B45"/>
    <mergeCell ref="A46:B46"/>
    <mergeCell ref="A47:B47"/>
    <mergeCell ref="A48:B48"/>
    <mergeCell ref="A49:B49"/>
    <mergeCell ref="A6:A7"/>
    <mergeCell ref="A8:A9"/>
    <mergeCell ref="H8:H9"/>
    <mergeCell ref="G2:G4"/>
    <mergeCell ref="C3:D3"/>
    <mergeCell ref="E3:F3"/>
    <mergeCell ref="A10:A12"/>
    <mergeCell ref="H10:H12"/>
    <mergeCell ref="A62:B62"/>
    <mergeCell ref="A53:B53"/>
    <mergeCell ref="A54:B54"/>
    <mergeCell ref="A55:B55"/>
    <mergeCell ref="A51:B51"/>
    <mergeCell ref="A52:B52"/>
    <mergeCell ref="A14:A16"/>
    <mergeCell ref="H14:H16"/>
    <mergeCell ref="H17:H20"/>
    <mergeCell ref="A17:A20"/>
    <mergeCell ref="A23:A27"/>
    <mergeCell ref="H23:H27"/>
    <mergeCell ref="A64:B64"/>
    <mergeCell ref="A67:B67"/>
    <mergeCell ref="M68:N68"/>
    <mergeCell ref="A56:B56"/>
    <mergeCell ref="A57:B57"/>
    <mergeCell ref="A58:B58"/>
    <mergeCell ref="A59:B59"/>
    <mergeCell ref="A60:B60"/>
    <mergeCell ref="A61:B61"/>
    <mergeCell ref="A65:B65"/>
    <mergeCell ref="A66:B66"/>
    <mergeCell ref="A63:B63"/>
    <mergeCell ref="A32:A34"/>
    <mergeCell ref="H32:H34"/>
    <mergeCell ref="H35:H36"/>
    <mergeCell ref="A35:A36"/>
    <mergeCell ref="H28:H29"/>
    <mergeCell ref="A28:A29"/>
    <mergeCell ref="A30:A31"/>
    <mergeCell ref="H30:H3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zoomScaleNormal="100" workbookViewId="0">
      <pane ySplit="4" topLeftCell="A23" activePane="bottomLeft" state="frozenSplit"/>
      <selection pane="bottomLeft" activeCell="P43" sqref="P43"/>
    </sheetView>
  </sheetViews>
  <sheetFormatPr defaultRowHeight="12.75" x14ac:dyDescent="0.2"/>
  <cols>
    <col min="1" max="1" width="2.42578125" style="242" customWidth="1"/>
    <col min="2" max="2" width="6.42578125" style="156" customWidth="1"/>
    <col min="3" max="5" width="10.7109375" style="1" customWidth="1"/>
    <col min="6" max="6" width="10.42578125" style="1" customWidth="1"/>
    <col min="7" max="7" width="10" style="1" customWidth="1"/>
    <col min="8" max="10" width="10.7109375" customWidth="1"/>
    <col min="11" max="11" width="9.5703125" customWidth="1"/>
    <col min="12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4" ht="15" x14ac:dyDescent="0.25">
      <c r="A1" s="101" t="s">
        <v>294</v>
      </c>
      <c r="C1" s="3"/>
    </row>
    <row r="2" spans="1:14" ht="9.75" customHeight="1" thickBot="1" x14ac:dyDescent="0.25">
      <c r="A2" s="2"/>
      <c r="C2" s="276"/>
      <c r="D2" s="277"/>
      <c r="E2" s="277"/>
      <c r="F2" s="277"/>
      <c r="G2" s="575" t="s">
        <v>156</v>
      </c>
    </row>
    <row r="3" spans="1:14" ht="17.25" customHeight="1" x14ac:dyDescent="0.2">
      <c r="A3" s="2"/>
      <c r="C3" s="579" t="s">
        <v>98</v>
      </c>
      <c r="D3" s="580"/>
      <c r="E3" s="579" t="s">
        <v>97</v>
      </c>
      <c r="F3" s="580"/>
      <c r="G3" s="575"/>
    </row>
    <row r="4" spans="1:14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241" t="s">
        <v>0</v>
      </c>
      <c r="I4" s="560" t="s">
        <v>19</v>
      </c>
      <c r="J4" s="560"/>
      <c r="K4" s="560"/>
    </row>
    <row r="5" spans="1:14" x14ac:dyDescent="0.2">
      <c r="A5" s="552"/>
      <c r="B5" s="158">
        <v>9570</v>
      </c>
      <c r="C5" s="120"/>
      <c r="D5" s="235">
        <v>2693.25</v>
      </c>
      <c r="E5" s="120"/>
      <c r="F5" s="121"/>
      <c r="G5" s="236"/>
      <c r="H5" s="554">
        <f>SUM(C5:G10)</f>
        <v>32139.45</v>
      </c>
      <c r="I5" s="162" t="s">
        <v>81</v>
      </c>
      <c r="J5" s="73"/>
      <c r="K5" s="74"/>
      <c r="L5" s="95"/>
      <c r="N5" s="223" t="s">
        <v>455</v>
      </c>
    </row>
    <row r="6" spans="1:14" x14ac:dyDescent="0.2">
      <c r="A6" s="552"/>
      <c r="B6" s="158">
        <v>9571</v>
      </c>
      <c r="C6" s="122"/>
      <c r="D6" s="193">
        <v>1627.92</v>
      </c>
      <c r="E6" s="122"/>
      <c r="F6" s="123"/>
      <c r="G6" s="195"/>
      <c r="H6" s="555"/>
      <c r="I6" s="162" t="s">
        <v>81</v>
      </c>
      <c r="J6" s="73"/>
      <c r="K6" s="74"/>
      <c r="L6" s="95"/>
      <c r="N6" s="223" t="s">
        <v>455</v>
      </c>
    </row>
    <row r="7" spans="1:14" x14ac:dyDescent="0.2">
      <c r="A7" s="552"/>
      <c r="B7" s="158">
        <v>9572</v>
      </c>
      <c r="C7" s="122"/>
      <c r="D7" s="193">
        <v>6511.68</v>
      </c>
      <c r="E7" s="122"/>
      <c r="F7" s="123"/>
      <c r="G7" s="195"/>
      <c r="H7" s="555"/>
      <c r="I7" s="162" t="s">
        <v>81</v>
      </c>
      <c r="J7" s="73"/>
      <c r="K7" s="74"/>
      <c r="L7" s="95"/>
      <c r="N7" s="223" t="s">
        <v>455</v>
      </c>
    </row>
    <row r="8" spans="1:14" x14ac:dyDescent="0.2">
      <c r="A8" s="552"/>
      <c r="B8" s="158">
        <v>9573</v>
      </c>
      <c r="C8" s="122"/>
      <c r="D8" s="193">
        <v>12209.4</v>
      </c>
      <c r="E8" s="122"/>
      <c r="F8" s="123"/>
      <c r="G8" s="195"/>
      <c r="H8" s="555"/>
      <c r="I8" s="162" t="s">
        <v>81</v>
      </c>
      <c r="J8" s="73"/>
      <c r="K8" s="74"/>
      <c r="L8" s="95"/>
      <c r="N8" s="223" t="s">
        <v>455</v>
      </c>
    </row>
    <row r="9" spans="1:14" x14ac:dyDescent="0.2">
      <c r="A9" s="552"/>
      <c r="B9" s="158">
        <v>9574</v>
      </c>
      <c r="C9" s="122"/>
      <c r="D9" s="193">
        <v>6104.7</v>
      </c>
      <c r="E9" s="122"/>
      <c r="F9" s="123"/>
      <c r="G9" s="195"/>
      <c r="H9" s="555"/>
      <c r="I9" s="162" t="s">
        <v>81</v>
      </c>
      <c r="J9" s="73"/>
      <c r="K9" s="74"/>
      <c r="L9" s="179"/>
      <c r="N9" s="223" t="s">
        <v>455</v>
      </c>
    </row>
    <row r="10" spans="1:14" x14ac:dyDescent="0.2">
      <c r="A10" s="553"/>
      <c r="B10" s="158">
        <v>9575</v>
      </c>
      <c r="C10" s="122"/>
      <c r="D10" s="193">
        <v>2992.5</v>
      </c>
      <c r="E10" s="122"/>
      <c r="F10" s="123"/>
      <c r="G10" s="195"/>
      <c r="H10" s="556"/>
      <c r="I10" s="162" t="s">
        <v>81</v>
      </c>
      <c r="J10" s="73"/>
      <c r="K10" s="74"/>
      <c r="L10" s="95"/>
      <c r="N10" s="223" t="s">
        <v>455</v>
      </c>
    </row>
    <row r="11" spans="1:14" x14ac:dyDescent="0.2">
      <c r="A11" s="551" t="s">
        <v>160</v>
      </c>
      <c r="B11" s="158">
        <v>9576</v>
      </c>
      <c r="C11" s="122"/>
      <c r="D11" s="193">
        <v>22503.599999999999</v>
      </c>
      <c r="E11" s="122"/>
      <c r="F11" s="123"/>
      <c r="G11" s="195"/>
      <c r="H11" s="554">
        <f>SUM(C11:G13)</f>
        <v>29628.6</v>
      </c>
      <c r="I11" s="162" t="s">
        <v>84</v>
      </c>
      <c r="J11" s="73"/>
      <c r="K11" s="74"/>
      <c r="L11" s="95"/>
      <c r="N11" s="223" t="s">
        <v>455</v>
      </c>
    </row>
    <row r="12" spans="1:14" x14ac:dyDescent="0.2">
      <c r="A12" s="552"/>
      <c r="B12" s="158">
        <v>9577</v>
      </c>
      <c r="C12" s="122"/>
      <c r="D12" s="193">
        <v>6686.1</v>
      </c>
      <c r="E12" s="122"/>
      <c r="F12" s="123"/>
      <c r="G12" s="195"/>
      <c r="H12" s="555"/>
      <c r="I12" s="162" t="s">
        <v>88</v>
      </c>
      <c r="J12" s="73"/>
      <c r="K12" s="74"/>
      <c r="N12" s="223" t="s">
        <v>455</v>
      </c>
    </row>
    <row r="13" spans="1:14" x14ac:dyDescent="0.2">
      <c r="A13" s="553"/>
      <c r="B13" s="158">
        <v>9578</v>
      </c>
      <c r="C13" s="122"/>
      <c r="D13" s="193">
        <v>438.9</v>
      </c>
      <c r="E13" s="122"/>
      <c r="F13" s="123"/>
      <c r="G13" s="195"/>
      <c r="H13" s="556"/>
      <c r="I13" s="162" t="s">
        <v>88</v>
      </c>
      <c r="J13" s="73"/>
      <c r="K13" s="74"/>
      <c r="L13" s="179"/>
      <c r="N13" s="223" t="s">
        <v>455</v>
      </c>
    </row>
    <row r="14" spans="1:14" x14ac:dyDescent="0.2">
      <c r="A14" s="551" t="s">
        <v>161</v>
      </c>
      <c r="B14" s="158">
        <v>9579</v>
      </c>
      <c r="C14" s="244">
        <v>2131.8000000000002</v>
      </c>
      <c r="D14" s="193"/>
      <c r="E14" s="122"/>
      <c r="F14" s="123"/>
      <c r="G14" s="195"/>
      <c r="H14" s="554">
        <f>SUM(C14:G16)</f>
        <v>10260</v>
      </c>
      <c r="I14" s="162" t="s">
        <v>305</v>
      </c>
      <c r="J14" s="73"/>
      <c r="K14" s="74"/>
      <c r="L14" t="s">
        <v>205</v>
      </c>
      <c r="N14" s="180">
        <v>41095</v>
      </c>
    </row>
    <row r="15" spans="1:14" x14ac:dyDescent="0.2">
      <c r="A15" s="552"/>
      <c r="B15" s="158">
        <v>9580</v>
      </c>
      <c r="C15" s="122"/>
      <c r="D15" s="193">
        <v>1732.8</v>
      </c>
      <c r="E15" s="122"/>
      <c r="F15" s="123"/>
      <c r="G15" s="195"/>
      <c r="H15" s="555"/>
      <c r="I15" s="162" t="s">
        <v>87</v>
      </c>
      <c r="J15" s="73"/>
      <c r="K15" s="74"/>
      <c r="N15" s="223" t="s">
        <v>455</v>
      </c>
    </row>
    <row r="16" spans="1:14" x14ac:dyDescent="0.2">
      <c r="A16" s="553"/>
      <c r="B16" s="158">
        <v>9581</v>
      </c>
      <c r="C16" s="122"/>
      <c r="D16" s="193">
        <v>6395.4</v>
      </c>
      <c r="E16" s="122"/>
      <c r="F16" s="123"/>
      <c r="G16" s="195"/>
      <c r="H16" s="556"/>
      <c r="I16" s="162" t="s">
        <v>263</v>
      </c>
      <c r="J16" s="73"/>
      <c r="K16" s="74"/>
      <c r="N16" s="223" t="s">
        <v>455</v>
      </c>
    </row>
    <row r="17" spans="1:16" x14ac:dyDescent="0.2">
      <c r="A17" s="551" t="s">
        <v>267</v>
      </c>
      <c r="B17" s="158">
        <v>9582</v>
      </c>
      <c r="C17" s="122"/>
      <c r="D17" s="193">
        <v>1065.9000000000001</v>
      </c>
      <c r="E17" s="122"/>
      <c r="F17" s="123"/>
      <c r="G17" s="195"/>
      <c r="H17" s="554">
        <f>SUM(C17:G19)</f>
        <v>34125.9</v>
      </c>
      <c r="I17" s="162" t="s">
        <v>83</v>
      </c>
      <c r="J17" s="73"/>
      <c r="K17" s="74"/>
      <c r="N17" s="223" t="s">
        <v>455</v>
      </c>
    </row>
    <row r="18" spans="1:16" x14ac:dyDescent="0.2">
      <c r="A18" s="552"/>
      <c r="B18" s="158" t="s">
        <v>315</v>
      </c>
      <c r="C18" s="122"/>
      <c r="D18" s="193"/>
      <c r="E18" s="244">
        <v>16530</v>
      </c>
      <c r="F18" s="123"/>
      <c r="G18" s="195"/>
      <c r="H18" s="555"/>
      <c r="I18" s="162" t="s">
        <v>239</v>
      </c>
      <c r="J18" s="73"/>
      <c r="K18" s="74"/>
      <c r="L18" s="179" t="s">
        <v>257</v>
      </c>
      <c r="N18" s="180">
        <v>41106</v>
      </c>
      <c r="O18" s="588">
        <f>SUM(E18:E19)</f>
        <v>33060</v>
      </c>
      <c r="P18" s="588"/>
    </row>
    <row r="19" spans="1:16" x14ac:dyDescent="0.2">
      <c r="A19" s="553"/>
      <c r="B19" s="158" t="s">
        <v>316</v>
      </c>
      <c r="C19" s="122"/>
      <c r="D19" s="193"/>
      <c r="E19" s="244">
        <v>16530</v>
      </c>
      <c r="F19" s="123"/>
      <c r="G19" s="195"/>
      <c r="H19" s="556"/>
      <c r="I19" s="162" t="s">
        <v>239</v>
      </c>
      <c r="J19" s="73"/>
      <c r="K19" s="74"/>
      <c r="L19" s="179" t="s">
        <v>257</v>
      </c>
      <c r="N19" s="180">
        <v>41106</v>
      </c>
      <c r="O19" s="588"/>
      <c r="P19" s="588"/>
    </row>
    <row r="20" spans="1:16" x14ac:dyDescent="0.2">
      <c r="A20" s="551" t="s">
        <v>222</v>
      </c>
      <c r="B20" s="158">
        <v>9583</v>
      </c>
      <c r="C20" s="122"/>
      <c r="D20" s="193">
        <v>3556.8</v>
      </c>
      <c r="E20" s="122"/>
      <c r="F20" s="123"/>
      <c r="G20" s="195"/>
      <c r="H20" s="554">
        <f>SUM(C20:G22)</f>
        <v>22309.8</v>
      </c>
      <c r="I20" s="162" t="s">
        <v>317</v>
      </c>
      <c r="J20" s="73"/>
      <c r="K20" s="74"/>
      <c r="N20" s="223" t="s">
        <v>455</v>
      </c>
    </row>
    <row r="21" spans="1:16" x14ac:dyDescent="0.2">
      <c r="A21" s="552"/>
      <c r="B21" s="158" t="s">
        <v>320</v>
      </c>
      <c r="C21" s="244">
        <v>8094</v>
      </c>
      <c r="D21" s="193"/>
      <c r="E21" s="122"/>
      <c r="F21" s="123"/>
      <c r="G21" s="195"/>
      <c r="H21" s="555"/>
      <c r="I21" s="162" t="s">
        <v>321</v>
      </c>
      <c r="J21" s="73"/>
      <c r="K21" s="74"/>
      <c r="L21" t="s">
        <v>257</v>
      </c>
      <c r="N21" s="180">
        <v>41099</v>
      </c>
    </row>
    <row r="22" spans="1:16" x14ac:dyDescent="0.2">
      <c r="A22" s="553"/>
      <c r="B22" s="158">
        <v>9584</v>
      </c>
      <c r="C22" s="244">
        <v>10659</v>
      </c>
      <c r="D22" s="193"/>
      <c r="E22" s="122"/>
      <c r="F22" s="123"/>
      <c r="G22" s="195"/>
      <c r="H22" s="556"/>
      <c r="I22" s="162" t="s">
        <v>200</v>
      </c>
      <c r="J22" s="73"/>
      <c r="K22" s="74"/>
      <c r="L22" s="179" t="s">
        <v>248</v>
      </c>
      <c r="N22" s="180">
        <v>41100</v>
      </c>
      <c r="O22" s="95" t="s">
        <v>334</v>
      </c>
    </row>
    <row r="23" spans="1:16" x14ac:dyDescent="0.2">
      <c r="A23" s="551" t="s">
        <v>90</v>
      </c>
      <c r="B23" s="158" t="s">
        <v>331</v>
      </c>
      <c r="C23" s="122"/>
      <c r="D23" s="193"/>
      <c r="E23" s="122"/>
      <c r="F23" s="123"/>
      <c r="G23" s="260">
        <v>125</v>
      </c>
      <c r="H23" s="554">
        <f>SUM(C23:G25)</f>
        <v>7170.2</v>
      </c>
      <c r="I23" s="162" t="s">
        <v>332</v>
      </c>
      <c r="J23" s="73"/>
      <c r="K23" s="74"/>
      <c r="L23" s="179" t="s">
        <v>248</v>
      </c>
      <c r="N23" s="180">
        <v>41102</v>
      </c>
    </row>
    <row r="24" spans="1:16" x14ac:dyDescent="0.2">
      <c r="A24" s="552"/>
      <c r="B24" s="255" t="s">
        <v>322</v>
      </c>
      <c r="C24" s="122"/>
      <c r="D24" s="193">
        <v>2257.1999999999998</v>
      </c>
      <c r="E24" s="122"/>
      <c r="F24" s="123"/>
      <c r="G24" s="195"/>
      <c r="H24" s="555"/>
      <c r="I24" s="162" t="s">
        <v>85</v>
      </c>
      <c r="J24" s="73"/>
      <c r="K24" s="74"/>
      <c r="L24" s="179"/>
      <c r="N24" s="223" t="s">
        <v>455</v>
      </c>
    </row>
    <row r="25" spans="1:16" x14ac:dyDescent="0.2">
      <c r="A25" s="553"/>
      <c r="B25" s="255" t="s">
        <v>323</v>
      </c>
      <c r="C25" s="122"/>
      <c r="D25" s="193">
        <v>4788</v>
      </c>
      <c r="E25" s="122"/>
      <c r="F25" s="123"/>
      <c r="G25" s="195"/>
      <c r="H25" s="556"/>
      <c r="I25" s="162" t="s">
        <v>93</v>
      </c>
      <c r="J25" s="73"/>
      <c r="K25" s="74"/>
      <c r="N25" s="223" t="s">
        <v>455</v>
      </c>
    </row>
    <row r="26" spans="1:16" x14ac:dyDescent="0.2">
      <c r="A26" s="248" t="s">
        <v>175</v>
      </c>
      <c r="B26" s="255" t="s">
        <v>324</v>
      </c>
      <c r="C26" s="122"/>
      <c r="D26" s="193">
        <v>5996.4</v>
      </c>
      <c r="E26" s="122"/>
      <c r="F26" s="123"/>
      <c r="G26" s="195"/>
      <c r="H26" s="238">
        <f>SUM(C26:G26)</f>
        <v>5996.4</v>
      </c>
      <c r="I26" s="162" t="s">
        <v>260</v>
      </c>
      <c r="J26" s="73"/>
      <c r="K26" s="74"/>
      <c r="N26" s="223" t="s">
        <v>455</v>
      </c>
    </row>
    <row r="27" spans="1:16" s="95" customFormat="1" x14ac:dyDescent="0.2">
      <c r="A27" s="551" t="s">
        <v>179</v>
      </c>
      <c r="B27" s="255" t="s">
        <v>325</v>
      </c>
      <c r="C27" s="217"/>
      <c r="D27" s="193">
        <v>6384</v>
      </c>
      <c r="E27" s="217"/>
      <c r="F27" s="219"/>
      <c r="G27" s="214"/>
      <c r="H27" s="554">
        <f>SUM(C27:G28)</f>
        <v>10647.6</v>
      </c>
      <c r="I27" s="162" t="s">
        <v>59</v>
      </c>
      <c r="J27" s="220"/>
      <c r="K27" s="221"/>
      <c r="N27" s="222" t="s">
        <v>455</v>
      </c>
    </row>
    <row r="28" spans="1:16" x14ac:dyDescent="0.2">
      <c r="A28" s="553"/>
      <c r="B28" s="255" t="s">
        <v>326</v>
      </c>
      <c r="C28" s="244">
        <v>4263.6000000000004</v>
      </c>
      <c r="D28" s="193"/>
      <c r="E28" s="122"/>
      <c r="F28" s="123"/>
      <c r="G28" s="195"/>
      <c r="H28" s="556"/>
      <c r="I28" s="162" t="s">
        <v>104</v>
      </c>
      <c r="J28" s="73"/>
      <c r="K28" s="74"/>
      <c r="L28" s="179" t="s">
        <v>257</v>
      </c>
    </row>
    <row r="29" spans="1:16" x14ac:dyDescent="0.2">
      <c r="A29" s="551" t="s">
        <v>182</v>
      </c>
      <c r="B29" s="255" t="s">
        <v>327</v>
      </c>
      <c r="C29" s="122"/>
      <c r="D29" s="193">
        <v>8892</v>
      </c>
      <c r="E29" s="122"/>
      <c r="F29" s="123"/>
      <c r="G29" s="195"/>
      <c r="H29" s="554">
        <f>SUM(C29:G31)</f>
        <v>20594.099999999999</v>
      </c>
      <c r="I29" s="162" t="s">
        <v>87</v>
      </c>
      <c r="J29" s="73"/>
      <c r="K29" s="74"/>
      <c r="N29" s="223" t="s">
        <v>455</v>
      </c>
    </row>
    <row r="30" spans="1:16" x14ac:dyDescent="0.2">
      <c r="A30" s="552"/>
      <c r="B30" s="255" t="s">
        <v>328</v>
      </c>
      <c r="C30" s="122"/>
      <c r="D30" s="193">
        <v>3847.5</v>
      </c>
      <c r="E30" s="122"/>
      <c r="F30" s="123"/>
      <c r="G30" s="195"/>
      <c r="H30" s="555"/>
      <c r="I30" s="162" t="s">
        <v>87</v>
      </c>
      <c r="J30" s="73"/>
      <c r="K30" s="74"/>
      <c r="N30" s="223" t="s">
        <v>455</v>
      </c>
    </row>
    <row r="31" spans="1:16" x14ac:dyDescent="0.2">
      <c r="A31" s="553"/>
      <c r="B31" s="255" t="s">
        <v>329</v>
      </c>
      <c r="C31" s="122"/>
      <c r="D31" s="193">
        <v>7854.6</v>
      </c>
      <c r="E31" s="122"/>
      <c r="F31" s="123"/>
      <c r="G31" s="195"/>
      <c r="H31" s="556"/>
      <c r="I31" s="162" t="s">
        <v>85</v>
      </c>
      <c r="J31" s="73"/>
      <c r="K31" s="74"/>
      <c r="N31" s="223" t="s">
        <v>455</v>
      </c>
    </row>
    <row r="32" spans="1:16" x14ac:dyDescent="0.2">
      <c r="A32" s="249" t="s">
        <v>249</v>
      </c>
      <c r="B32" s="255" t="s">
        <v>340</v>
      </c>
      <c r="C32" s="122"/>
      <c r="D32" s="193"/>
      <c r="E32" s="244">
        <v>6840</v>
      </c>
      <c r="F32" s="123"/>
      <c r="G32" s="195"/>
      <c r="H32" s="229">
        <f>SUM(C32:G32)</f>
        <v>6840</v>
      </c>
      <c r="I32" s="162" t="s">
        <v>154</v>
      </c>
      <c r="J32" s="73"/>
      <c r="K32" s="74"/>
      <c r="L32" t="s">
        <v>248</v>
      </c>
      <c r="N32" s="180">
        <v>41113</v>
      </c>
    </row>
    <row r="33" spans="1:16" x14ac:dyDescent="0.2">
      <c r="A33" s="551" t="s">
        <v>251</v>
      </c>
      <c r="B33" s="255" t="s">
        <v>330</v>
      </c>
      <c r="C33" s="122"/>
      <c r="D33" s="193">
        <v>6213</v>
      </c>
      <c r="E33" s="122"/>
      <c r="F33" s="123"/>
      <c r="G33" s="195"/>
      <c r="H33" s="554">
        <f>SUM(C33:G34)</f>
        <v>6213</v>
      </c>
      <c r="I33" s="162" t="s">
        <v>317</v>
      </c>
      <c r="J33" s="73"/>
      <c r="K33" s="74"/>
      <c r="N33" s="223" t="s">
        <v>455</v>
      </c>
    </row>
    <row r="34" spans="1:16" x14ac:dyDescent="0.2">
      <c r="A34" s="553"/>
      <c r="B34" s="263" t="s">
        <v>335</v>
      </c>
      <c r="C34" s="281" t="s">
        <v>455</v>
      </c>
      <c r="D34" s="235"/>
      <c r="E34" s="120"/>
      <c r="F34" s="121"/>
      <c r="G34" s="236"/>
      <c r="H34" s="556"/>
      <c r="I34" s="162" t="s">
        <v>341</v>
      </c>
      <c r="J34" s="73"/>
      <c r="K34" s="74"/>
      <c r="N34" s="223" t="s">
        <v>455</v>
      </c>
    </row>
    <row r="35" spans="1:16" x14ac:dyDescent="0.2">
      <c r="A35" s="551" t="s">
        <v>191</v>
      </c>
      <c r="B35" s="263" t="s">
        <v>336</v>
      </c>
      <c r="C35" s="120"/>
      <c r="D35" s="235">
        <v>17829.599999999999</v>
      </c>
      <c r="E35" s="120"/>
      <c r="F35" s="121"/>
      <c r="G35" s="236"/>
      <c r="H35" s="554">
        <f>SUM(C35:G36)</f>
        <v>18827.099999999999</v>
      </c>
      <c r="I35" s="162" t="s">
        <v>85</v>
      </c>
      <c r="J35" s="73"/>
      <c r="K35" s="74"/>
      <c r="N35" s="223" t="s">
        <v>455</v>
      </c>
    </row>
    <row r="36" spans="1:16" x14ac:dyDescent="0.2">
      <c r="A36" s="553"/>
      <c r="B36" s="263" t="s">
        <v>337</v>
      </c>
      <c r="C36" s="120"/>
      <c r="D36" s="235">
        <v>997.5</v>
      </c>
      <c r="E36" s="120"/>
      <c r="F36" s="121"/>
      <c r="G36" s="236"/>
      <c r="H36" s="556"/>
      <c r="I36" s="162" t="s">
        <v>223</v>
      </c>
      <c r="J36" s="73"/>
      <c r="K36" s="74"/>
      <c r="N36" s="223" t="s">
        <v>455</v>
      </c>
    </row>
    <row r="37" spans="1:16" x14ac:dyDescent="0.2">
      <c r="A37" s="551" t="s">
        <v>132</v>
      </c>
      <c r="B37" s="263" t="s">
        <v>338</v>
      </c>
      <c r="C37" s="120"/>
      <c r="D37" s="235">
        <v>10659</v>
      </c>
      <c r="E37" s="120"/>
      <c r="F37" s="121"/>
      <c r="G37" s="236"/>
      <c r="H37" s="554">
        <f>SUM(C37:G42)</f>
        <v>61981.8</v>
      </c>
      <c r="I37" s="162" t="s">
        <v>215</v>
      </c>
      <c r="J37" s="73"/>
      <c r="K37" s="74"/>
      <c r="N37" s="223" t="s">
        <v>455</v>
      </c>
    </row>
    <row r="38" spans="1:16" x14ac:dyDescent="0.2">
      <c r="A38" s="552"/>
      <c r="B38" s="263" t="s">
        <v>339</v>
      </c>
      <c r="C38" s="120"/>
      <c r="D38" s="235">
        <v>8276.4</v>
      </c>
      <c r="E38" s="120"/>
      <c r="F38" s="121"/>
      <c r="G38" s="236"/>
      <c r="H38" s="555"/>
      <c r="I38" s="162" t="s">
        <v>162</v>
      </c>
      <c r="J38" s="73"/>
      <c r="K38" s="74"/>
      <c r="N38" s="223" t="s">
        <v>455</v>
      </c>
    </row>
    <row r="39" spans="1:16" x14ac:dyDescent="0.2">
      <c r="A39" s="552"/>
      <c r="B39" s="263" t="s">
        <v>349</v>
      </c>
      <c r="C39" s="120"/>
      <c r="D39" s="235"/>
      <c r="E39" s="281">
        <v>13680</v>
      </c>
      <c r="F39" s="121"/>
      <c r="G39" s="236"/>
      <c r="H39" s="555"/>
      <c r="I39" s="162" t="s">
        <v>355</v>
      </c>
      <c r="J39" s="73"/>
      <c r="K39" s="74"/>
      <c r="L39" s="179" t="s">
        <v>248</v>
      </c>
      <c r="N39" s="180">
        <v>41116</v>
      </c>
    </row>
    <row r="40" spans="1:16" x14ac:dyDescent="0.2">
      <c r="A40" s="552"/>
      <c r="B40" s="263" t="s">
        <v>350</v>
      </c>
      <c r="C40" s="120"/>
      <c r="D40" s="235"/>
      <c r="E40" s="281">
        <v>10214.4</v>
      </c>
      <c r="F40" s="121"/>
      <c r="G40" s="236"/>
      <c r="H40" s="555"/>
      <c r="I40" s="162" t="s">
        <v>354</v>
      </c>
      <c r="J40" s="73"/>
      <c r="K40" s="74"/>
      <c r="L40" s="179" t="s">
        <v>257</v>
      </c>
      <c r="N40" s="321">
        <v>41186</v>
      </c>
      <c r="O40" s="179" t="s">
        <v>503</v>
      </c>
    </row>
    <row r="41" spans="1:16" x14ac:dyDescent="0.2">
      <c r="A41" s="552"/>
      <c r="B41" s="263" t="s">
        <v>351</v>
      </c>
      <c r="C41" s="120"/>
      <c r="D41" s="235"/>
      <c r="E41" s="281">
        <v>13406.4</v>
      </c>
      <c r="F41" s="121"/>
      <c r="G41" s="236"/>
      <c r="H41" s="555"/>
      <c r="I41" s="162" t="s">
        <v>353</v>
      </c>
      <c r="J41" s="73"/>
      <c r="K41" s="74"/>
      <c r="L41" s="179" t="s">
        <v>248</v>
      </c>
      <c r="N41" s="180">
        <v>41120</v>
      </c>
    </row>
    <row r="42" spans="1:16" x14ac:dyDescent="0.2">
      <c r="A42" s="553"/>
      <c r="B42" s="263" t="s">
        <v>352</v>
      </c>
      <c r="C42" s="120"/>
      <c r="D42" s="235"/>
      <c r="E42" s="281">
        <v>5745.6</v>
      </c>
      <c r="F42" s="121"/>
      <c r="G42" s="236"/>
      <c r="H42" s="556"/>
      <c r="I42" s="162" t="s">
        <v>385</v>
      </c>
      <c r="J42" s="73"/>
      <c r="K42" s="74"/>
      <c r="L42" s="288" t="s">
        <v>386</v>
      </c>
      <c r="O42" s="527">
        <f>E42-5040</f>
        <v>705.60000000000036</v>
      </c>
      <c r="P42" s="179" t="s">
        <v>907</v>
      </c>
    </row>
    <row r="43" spans="1:16" x14ac:dyDescent="0.2">
      <c r="A43" s="551" t="s">
        <v>141</v>
      </c>
      <c r="B43" s="263" t="s">
        <v>342</v>
      </c>
      <c r="C43" s="120"/>
      <c r="D43" s="235">
        <v>1065.9000000000001</v>
      </c>
      <c r="E43" s="120"/>
      <c r="F43" s="121"/>
      <c r="G43" s="236"/>
      <c r="H43" s="554">
        <f>SUM(C43:G45)</f>
        <v>53095.5</v>
      </c>
      <c r="I43" s="162" t="s">
        <v>83</v>
      </c>
      <c r="J43" s="73"/>
      <c r="K43" s="74"/>
      <c r="N43" s="314" t="s">
        <v>455</v>
      </c>
    </row>
    <row r="44" spans="1:16" x14ac:dyDescent="0.2">
      <c r="A44" s="552"/>
      <c r="B44" s="263" t="s">
        <v>343</v>
      </c>
      <c r="C44" s="120"/>
      <c r="D44" s="235">
        <v>17829.599999999999</v>
      </c>
      <c r="E44" s="120"/>
      <c r="F44" s="121"/>
      <c r="G44" s="236"/>
      <c r="H44" s="555"/>
      <c r="I44" s="162" t="s">
        <v>85</v>
      </c>
      <c r="J44" s="73"/>
      <c r="K44" s="74"/>
      <c r="N44" s="223" t="s">
        <v>455</v>
      </c>
    </row>
    <row r="45" spans="1:16" x14ac:dyDescent="0.2">
      <c r="A45" s="553"/>
      <c r="B45" s="263" t="s">
        <v>345</v>
      </c>
      <c r="C45" s="120"/>
      <c r="D45" s="235"/>
      <c r="E45" s="281">
        <v>34200</v>
      </c>
      <c r="F45" s="121"/>
      <c r="G45" s="236"/>
      <c r="H45" s="556"/>
      <c r="I45" s="162" t="s">
        <v>239</v>
      </c>
      <c r="J45" s="73"/>
      <c r="K45" s="74"/>
      <c r="L45" s="179" t="s">
        <v>257</v>
      </c>
      <c r="N45" s="180">
        <v>41120</v>
      </c>
    </row>
    <row r="46" spans="1:16" ht="13.5" thickBot="1" x14ac:dyDescent="0.25">
      <c r="A46" s="280" t="s">
        <v>347</v>
      </c>
      <c r="B46" s="157" t="s">
        <v>346</v>
      </c>
      <c r="C46" s="120"/>
      <c r="D46" s="235"/>
      <c r="E46" s="120"/>
      <c r="F46" s="121"/>
      <c r="G46" s="289">
        <v>125</v>
      </c>
      <c r="H46" s="229">
        <f>SUM(C46:G46)</f>
        <v>125</v>
      </c>
      <c r="I46" s="162" t="s">
        <v>348</v>
      </c>
      <c r="J46" s="73"/>
      <c r="K46" s="74"/>
      <c r="L46" t="s">
        <v>205</v>
      </c>
      <c r="N46" s="180">
        <v>41120</v>
      </c>
    </row>
    <row r="47" spans="1:16" s="13" customFormat="1" ht="14.25" thickTop="1" thickBot="1" x14ac:dyDescent="0.25">
      <c r="A47" s="562"/>
      <c r="B47" s="562"/>
      <c r="C47" s="118">
        <f t="shared" ref="C47:H47" si="0">SUM(C5:C46)</f>
        <v>25148.400000000001</v>
      </c>
      <c r="D47" s="194">
        <f t="shared" si="0"/>
        <v>177409.65</v>
      </c>
      <c r="E47" s="118">
        <f t="shared" si="0"/>
        <v>117146.40000000001</v>
      </c>
      <c r="F47" s="119">
        <f t="shared" si="0"/>
        <v>0</v>
      </c>
      <c r="G47" s="196">
        <f t="shared" si="0"/>
        <v>250</v>
      </c>
      <c r="H47" s="585">
        <f t="shared" si="0"/>
        <v>319954.45</v>
      </c>
      <c r="I47" s="585"/>
      <c r="J47" s="585"/>
      <c r="K47" s="585"/>
      <c r="L47" s="133">
        <f>SUM(C47:G47)</f>
        <v>319954.45</v>
      </c>
      <c r="M47" s="133"/>
      <c r="N47" s="181"/>
    </row>
    <row r="48" spans="1:16" s="13" customFormat="1" ht="15" customHeight="1" x14ac:dyDescent="0.2">
      <c r="A48" s="100"/>
      <c r="B48" s="159"/>
      <c r="C48" s="567">
        <f>SUM(C47:D47)</f>
        <v>202558.05</v>
      </c>
      <c r="D48" s="568"/>
      <c r="E48" s="565">
        <f>SUM(E47:F47)</f>
        <v>117146.40000000001</v>
      </c>
      <c r="F48" s="566"/>
      <c r="G48" s="132">
        <f>SUM(G47)</f>
        <v>250</v>
      </c>
      <c r="H48" s="586"/>
      <c r="I48" s="586"/>
      <c r="J48" s="586"/>
      <c r="K48" s="586"/>
      <c r="L48" s="133">
        <f>SUM(C48:G48)</f>
        <v>319954.45</v>
      </c>
      <c r="M48" s="133"/>
      <c r="N48" s="181"/>
    </row>
    <row r="49" spans="1:19" s="13" customFormat="1" x14ac:dyDescent="0.2">
      <c r="A49" s="100"/>
      <c r="B49" s="159"/>
      <c r="C49" s="9"/>
      <c r="D49" s="9"/>
      <c r="E49" s="9"/>
      <c r="F49" s="9"/>
      <c r="G49" s="9"/>
      <c r="H49" s="14"/>
      <c r="L49" s="8"/>
      <c r="M49" s="8"/>
      <c r="N49" s="181"/>
    </row>
    <row r="51" spans="1:19" ht="15" x14ac:dyDescent="0.2">
      <c r="A51" s="127" t="s">
        <v>17</v>
      </c>
    </row>
    <row r="52" spans="1:19" s="180" customFormat="1" ht="7.5" customHeight="1" x14ac:dyDescent="0.2">
      <c r="A52" s="4"/>
      <c r="B52" s="156"/>
      <c r="C52" s="1"/>
      <c r="D52" s="1"/>
      <c r="E52" s="1"/>
      <c r="F52" s="1"/>
      <c r="G52" s="1"/>
      <c r="H52"/>
      <c r="I52"/>
      <c r="J52"/>
      <c r="K52"/>
      <c r="L52"/>
      <c r="M52"/>
      <c r="O52"/>
    </row>
    <row r="53" spans="1:19" s="180" customFormat="1" ht="17.25" customHeight="1" thickBot="1" x14ac:dyDescent="0.25">
      <c r="A53" s="257"/>
      <c r="B53" s="256" t="s">
        <v>98</v>
      </c>
      <c r="C53" s="254"/>
      <c r="D53" s="1"/>
      <c r="E53" s="1"/>
      <c r="F53" s="1"/>
      <c r="G53" s="1"/>
      <c r="H53"/>
      <c r="I53"/>
      <c r="J53"/>
      <c r="K53"/>
      <c r="L53"/>
      <c r="M53"/>
      <c r="O53"/>
    </row>
    <row r="54" spans="1:19" s="180" customFormat="1" ht="13.5" thickBot="1" x14ac:dyDescent="0.25">
      <c r="A54" s="561"/>
      <c r="B54" s="561"/>
      <c r="C54" s="224" t="s">
        <v>15</v>
      </c>
      <c r="D54" s="262" t="s">
        <v>58</v>
      </c>
      <c r="E54" s="247" t="s">
        <v>11</v>
      </c>
      <c r="F54" s="247" t="s">
        <v>44</v>
      </c>
      <c r="G54" s="247" t="s">
        <v>74</v>
      </c>
      <c r="H54" s="247" t="s">
        <v>42</v>
      </c>
      <c r="I54" s="92" t="s">
        <v>10</v>
      </c>
      <c r="J54" s="92" t="s">
        <v>13</v>
      </c>
      <c r="K54" s="92" t="s">
        <v>27</v>
      </c>
      <c r="L54" s="92" t="s">
        <v>72</v>
      </c>
      <c r="M54" s="92" t="s">
        <v>12</v>
      </c>
      <c r="N54" s="92" t="s">
        <v>49</v>
      </c>
      <c r="O54" s="92" t="s">
        <v>61</v>
      </c>
      <c r="P54" s="175" t="s">
        <v>9</v>
      </c>
      <c r="Q54" s="182"/>
      <c r="S54"/>
    </row>
    <row r="55" spans="1:19" s="180" customFormat="1" x14ac:dyDescent="0.2">
      <c r="A55" s="563" t="s">
        <v>296</v>
      </c>
      <c r="B55" s="564"/>
      <c r="C55" s="138"/>
      <c r="D55" s="261"/>
      <c r="E55" s="258"/>
      <c r="F55" s="235">
        <v>2693.25</v>
      </c>
      <c r="G55" s="235"/>
      <c r="H55" s="235"/>
      <c r="I55" s="140"/>
      <c r="J55" s="199"/>
      <c r="K55" s="199"/>
      <c r="L55" s="199"/>
      <c r="M55" s="199"/>
      <c r="N55" s="199"/>
      <c r="O55" s="199"/>
      <c r="P55" s="141"/>
      <c r="Q55" s="183"/>
      <c r="S55"/>
    </row>
    <row r="56" spans="1:19" s="180" customFormat="1" x14ac:dyDescent="0.2">
      <c r="A56" s="557" t="s">
        <v>297</v>
      </c>
      <c r="B56" s="559"/>
      <c r="C56" s="142"/>
      <c r="D56" s="148"/>
      <c r="E56" s="259"/>
      <c r="F56" s="193">
        <v>1627.92</v>
      </c>
      <c r="G56" s="193"/>
      <c r="H56" s="193"/>
      <c r="I56" s="144"/>
      <c r="J56" s="193"/>
      <c r="K56" s="193"/>
      <c r="L56" s="193"/>
      <c r="M56" s="193"/>
      <c r="N56" s="193"/>
      <c r="O56" s="193"/>
      <c r="P56" s="145"/>
      <c r="Q56" s="183"/>
      <c r="S56"/>
    </row>
    <row r="57" spans="1:19" s="180" customFormat="1" x14ac:dyDescent="0.2">
      <c r="A57" s="557" t="s">
        <v>298</v>
      </c>
      <c r="B57" s="559"/>
      <c r="C57" s="142"/>
      <c r="D57" s="148"/>
      <c r="E57" s="259"/>
      <c r="F57" s="193">
        <v>6511.68</v>
      </c>
      <c r="G57" s="193"/>
      <c r="H57" s="193"/>
      <c r="I57" s="144"/>
      <c r="J57" s="193"/>
      <c r="K57" s="193"/>
      <c r="L57" s="193"/>
      <c r="M57" s="193"/>
      <c r="N57" s="193"/>
      <c r="O57" s="193"/>
      <c r="P57" s="145"/>
      <c r="Q57" s="183"/>
      <c r="S57"/>
    </row>
    <row r="58" spans="1:19" s="180" customFormat="1" x14ac:dyDescent="0.2">
      <c r="A58" s="557" t="s">
        <v>299</v>
      </c>
      <c r="B58" s="559"/>
      <c r="C58" s="142"/>
      <c r="D58" s="148"/>
      <c r="E58" s="259"/>
      <c r="F58" s="193">
        <v>12209.4</v>
      </c>
      <c r="G58" s="193"/>
      <c r="H58" s="193"/>
      <c r="I58" s="144"/>
      <c r="J58" s="193"/>
      <c r="K58" s="193"/>
      <c r="L58" s="193"/>
      <c r="M58" s="193"/>
      <c r="N58" s="193"/>
      <c r="O58" s="193"/>
      <c r="P58" s="145"/>
      <c r="Q58" s="183"/>
      <c r="S58"/>
    </row>
    <row r="59" spans="1:19" s="180" customFormat="1" x14ac:dyDescent="0.2">
      <c r="A59" s="557" t="s">
        <v>300</v>
      </c>
      <c r="B59" s="558"/>
      <c r="C59" s="142"/>
      <c r="D59" s="148"/>
      <c r="E59" s="259"/>
      <c r="F59" s="193">
        <v>6104.7</v>
      </c>
      <c r="G59" s="193"/>
      <c r="H59" s="193"/>
      <c r="I59" s="144"/>
      <c r="J59" s="193"/>
      <c r="K59" s="193"/>
      <c r="L59" s="193"/>
      <c r="M59" s="193"/>
      <c r="N59" s="193"/>
      <c r="O59" s="193"/>
      <c r="P59" s="145"/>
      <c r="Q59" s="183"/>
      <c r="S59"/>
    </row>
    <row r="60" spans="1:19" x14ac:dyDescent="0.2">
      <c r="A60" s="557" t="s">
        <v>301</v>
      </c>
      <c r="B60" s="558"/>
      <c r="C60" s="142"/>
      <c r="D60" s="148"/>
      <c r="E60" s="259"/>
      <c r="F60" s="193">
        <v>2992.5</v>
      </c>
      <c r="G60" s="193"/>
      <c r="H60" s="193"/>
      <c r="I60" s="144"/>
      <c r="J60" s="193"/>
      <c r="K60" s="193"/>
      <c r="L60" s="193"/>
      <c r="M60" s="193"/>
      <c r="N60" s="193"/>
      <c r="O60" s="193"/>
      <c r="P60" s="145"/>
      <c r="Q60" s="183"/>
      <c r="R60" s="180"/>
    </row>
    <row r="61" spans="1:19" x14ac:dyDescent="0.2">
      <c r="A61" s="557" t="s">
        <v>302</v>
      </c>
      <c r="B61" s="558"/>
      <c r="C61" s="142"/>
      <c r="D61" s="148"/>
      <c r="E61" s="143"/>
      <c r="F61" s="143"/>
      <c r="G61" s="143"/>
      <c r="H61" s="143"/>
      <c r="I61" s="144"/>
      <c r="J61" s="144"/>
      <c r="K61" s="250"/>
      <c r="L61" s="250"/>
      <c r="M61" s="250"/>
      <c r="N61" s="250"/>
      <c r="O61" s="250"/>
      <c r="P61" s="145">
        <v>22503.599999999999</v>
      </c>
      <c r="Q61" s="183"/>
      <c r="R61" s="180"/>
    </row>
    <row r="62" spans="1:19" x14ac:dyDescent="0.2">
      <c r="A62" s="557" t="s">
        <v>303</v>
      </c>
      <c r="B62" s="558"/>
      <c r="C62" s="142"/>
      <c r="D62" s="143"/>
      <c r="E62" s="143"/>
      <c r="F62" s="143"/>
      <c r="G62" s="143"/>
      <c r="H62" s="143"/>
      <c r="I62" s="144">
        <v>6686.1</v>
      </c>
      <c r="J62" s="144"/>
      <c r="K62" s="250"/>
      <c r="L62" s="250"/>
      <c r="M62" s="250"/>
      <c r="N62" s="250"/>
      <c r="O62" s="250"/>
      <c r="P62" s="145"/>
      <c r="Q62" s="183"/>
      <c r="R62" s="180"/>
    </row>
    <row r="63" spans="1:19" x14ac:dyDescent="0.2">
      <c r="A63" s="557" t="s">
        <v>304</v>
      </c>
      <c r="B63" s="558"/>
      <c r="C63" s="142"/>
      <c r="D63" s="143"/>
      <c r="E63" s="143"/>
      <c r="F63" s="143"/>
      <c r="G63" s="143"/>
      <c r="H63" s="143"/>
      <c r="I63" s="144">
        <v>438.9</v>
      </c>
      <c r="J63" s="144"/>
      <c r="K63" s="250"/>
      <c r="L63" s="250"/>
      <c r="M63" s="250"/>
      <c r="N63" s="250"/>
      <c r="O63" s="250"/>
      <c r="P63" s="145"/>
      <c r="Q63" s="183"/>
      <c r="R63" s="180"/>
    </row>
    <row r="64" spans="1:19" x14ac:dyDescent="0.2">
      <c r="A64" s="557" t="s">
        <v>306</v>
      </c>
      <c r="B64" s="558"/>
      <c r="C64" s="142"/>
      <c r="D64" s="143"/>
      <c r="E64" s="143"/>
      <c r="F64" s="143"/>
      <c r="G64" s="143"/>
      <c r="H64" s="143">
        <v>1732.8</v>
      </c>
      <c r="I64" s="144"/>
      <c r="J64" s="144"/>
      <c r="K64" s="250"/>
      <c r="L64" s="250"/>
      <c r="M64" s="250"/>
      <c r="N64" s="250"/>
      <c r="O64" s="250"/>
      <c r="P64" s="145"/>
      <c r="Q64" s="183"/>
      <c r="R64" s="180"/>
    </row>
    <row r="65" spans="1:18" x14ac:dyDescent="0.2">
      <c r="A65" s="557" t="s">
        <v>307</v>
      </c>
      <c r="B65" s="558"/>
      <c r="C65" s="142"/>
      <c r="D65" s="143"/>
      <c r="E65" s="143"/>
      <c r="F65" s="143"/>
      <c r="G65" s="143"/>
      <c r="H65" s="143"/>
      <c r="I65" s="144"/>
      <c r="J65" s="144">
        <v>6395.4</v>
      </c>
      <c r="K65" s="250"/>
      <c r="L65" s="250"/>
      <c r="M65" s="250"/>
      <c r="N65" s="250"/>
      <c r="O65" s="250"/>
      <c r="P65" s="145"/>
      <c r="Q65" s="183"/>
      <c r="R65" s="180"/>
    </row>
    <row r="66" spans="1:18" x14ac:dyDescent="0.2">
      <c r="A66" s="557" t="s">
        <v>319</v>
      </c>
      <c r="B66" s="558"/>
      <c r="C66" s="142"/>
      <c r="D66" s="143"/>
      <c r="E66" s="143"/>
      <c r="F66" s="143"/>
      <c r="G66" s="143"/>
      <c r="H66" s="143"/>
      <c r="I66" s="144"/>
      <c r="J66" s="144"/>
      <c r="K66" s="250">
        <v>1065.9000000000001</v>
      </c>
      <c r="L66" s="250"/>
      <c r="M66" s="250"/>
      <c r="N66" s="250"/>
      <c r="O66" s="250"/>
      <c r="P66" s="145"/>
      <c r="Q66" s="183"/>
      <c r="R66" s="180"/>
    </row>
    <row r="67" spans="1:18" x14ac:dyDescent="0.2">
      <c r="A67" s="557" t="s">
        <v>318</v>
      </c>
      <c r="B67" s="558"/>
      <c r="C67" s="142"/>
      <c r="D67" s="143"/>
      <c r="E67" s="143"/>
      <c r="F67" s="143"/>
      <c r="G67" s="143"/>
      <c r="H67" s="143"/>
      <c r="I67" s="144"/>
      <c r="J67" s="144"/>
      <c r="K67" s="250"/>
      <c r="L67" s="250">
        <v>3556.8</v>
      </c>
      <c r="M67" s="250"/>
      <c r="N67" s="250"/>
      <c r="O67" s="250"/>
      <c r="P67" s="145"/>
      <c r="Q67" s="183"/>
      <c r="R67" s="180"/>
    </row>
    <row r="68" spans="1:18" x14ac:dyDescent="0.2">
      <c r="A68" s="557" t="s">
        <v>322</v>
      </c>
      <c r="B68" s="558"/>
      <c r="C68" s="142"/>
      <c r="D68" s="143"/>
      <c r="E68" s="143"/>
      <c r="F68" s="143"/>
      <c r="G68" s="143"/>
      <c r="H68" s="143"/>
      <c r="I68" s="144"/>
      <c r="J68" s="144"/>
      <c r="K68" s="250"/>
      <c r="L68" s="250"/>
      <c r="M68" s="250"/>
      <c r="N68" s="250"/>
      <c r="O68" s="193">
        <v>2257.1999999999998</v>
      </c>
      <c r="P68" s="145"/>
      <c r="Q68" s="183"/>
      <c r="R68" s="180"/>
    </row>
    <row r="69" spans="1:18" x14ac:dyDescent="0.2">
      <c r="A69" s="557" t="s">
        <v>323</v>
      </c>
      <c r="B69" s="558"/>
      <c r="C69" s="142"/>
      <c r="D69" s="143"/>
      <c r="E69" s="125">
        <v>4788</v>
      </c>
      <c r="F69" s="143"/>
      <c r="G69" s="143"/>
      <c r="H69" s="143"/>
      <c r="I69" s="144"/>
      <c r="J69" s="144"/>
      <c r="K69" s="250"/>
      <c r="L69" s="250"/>
      <c r="M69" s="250"/>
      <c r="N69" s="250"/>
      <c r="O69" s="193"/>
      <c r="P69" s="145"/>
      <c r="Q69" s="183"/>
      <c r="R69" s="180"/>
    </row>
    <row r="70" spans="1:18" x14ac:dyDescent="0.2">
      <c r="A70" s="557" t="s">
        <v>324</v>
      </c>
      <c r="B70" s="558"/>
      <c r="C70" s="142">
        <v>5996.4</v>
      </c>
      <c r="D70" s="143"/>
      <c r="E70" s="143"/>
      <c r="F70" s="143"/>
      <c r="G70" s="143"/>
      <c r="H70" s="143"/>
      <c r="I70" s="144"/>
      <c r="J70" s="144"/>
      <c r="K70" s="250"/>
      <c r="L70" s="250"/>
      <c r="M70" s="250"/>
      <c r="N70" s="250"/>
      <c r="O70" s="250"/>
      <c r="P70" s="145"/>
      <c r="Q70" s="183"/>
      <c r="R70" s="180"/>
    </row>
    <row r="71" spans="1:18" x14ac:dyDescent="0.2">
      <c r="A71" s="557" t="s">
        <v>325</v>
      </c>
      <c r="B71" s="558"/>
      <c r="C71" s="142"/>
      <c r="D71" s="143">
        <v>6384</v>
      </c>
      <c r="E71" s="143"/>
      <c r="F71" s="143"/>
      <c r="G71" s="143"/>
      <c r="H71" s="143"/>
      <c r="I71" s="144"/>
      <c r="J71" s="144"/>
      <c r="K71" s="250"/>
      <c r="L71" s="250"/>
      <c r="M71" s="250"/>
      <c r="N71" s="250"/>
      <c r="O71" s="250"/>
      <c r="P71" s="145"/>
      <c r="Q71" s="183"/>
      <c r="R71" s="180"/>
    </row>
    <row r="72" spans="1:18" x14ac:dyDescent="0.2">
      <c r="A72" s="557" t="s">
        <v>327</v>
      </c>
      <c r="B72" s="558"/>
      <c r="C72" s="142"/>
      <c r="D72" s="143"/>
      <c r="E72" s="143"/>
      <c r="F72" s="143"/>
      <c r="G72" s="143"/>
      <c r="H72" s="143">
        <v>8892</v>
      </c>
      <c r="I72" s="144"/>
      <c r="J72" s="144"/>
      <c r="K72" s="250"/>
      <c r="L72" s="250"/>
      <c r="M72" s="250"/>
      <c r="N72" s="250"/>
      <c r="O72" s="250"/>
      <c r="P72" s="145"/>
      <c r="Q72" s="183"/>
      <c r="R72" s="180"/>
    </row>
    <row r="73" spans="1:18" x14ac:dyDescent="0.2">
      <c r="A73" s="557" t="s">
        <v>328</v>
      </c>
      <c r="B73" s="558"/>
      <c r="C73" s="142"/>
      <c r="D73" s="143"/>
      <c r="E73" s="143"/>
      <c r="F73" s="143"/>
      <c r="G73" s="143"/>
      <c r="H73" s="143">
        <v>3847.5</v>
      </c>
      <c r="I73" s="144"/>
      <c r="J73" s="144"/>
      <c r="K73" s="250"/>
      <c r="L73" s="250"/>
      <c r="M73" s="250"/>
      <c r="N73" s="250"/>
      <c r="O73" s="250"/>
      <c r="P73" s="145"/>
      <c r="Q73" s="183"/>
      <c r="R73" s="180"/>
    </row>
    <row r="74" spans="1:18" x14ac:dyDescent="0.2">
      <c r="A74" s="557" t="s">
        <v>329</v>
      </c>
      <c r="B74" s="558"/>
      <c r="C74" s="142"/>
      <c r="D74" s="143"/>
      <c r="E74" s="143"/>
      <c r="F74" s="143"/>
      <c r="G74" s="143"/>
      <c r="H74" s="143"/>
      <c r="I74" s="144"/>
      <c r="J74" s="144"/>
      <c r="K74" s="250"/>
      <c r="L74" s="250"/>
      <c r="M74" s="250"/>
      <c r="N74" s="250"/>
      <c r="O74" s="250">
        <v>7854.6</v>
      </c>
      <c r="P74" s="145"/>
      <c r="Q74" s="183"/>
      <c r="R74" s="180"/>
    </row>
    <row r="75" spans="1:18" x14ac:dyDescent="0.2">
      <c r="A75" s="557" t="s">
        <v>330</v>
      </c>
      <c r="B75" s="558"/>
      <c r="C75" s="142"/>
      <c r="D75" s="143"/>
      <c r="E75" s="143"/>
      <c r="F75" s="143"/>
      <c r="G75" s="143"/>
      <c r="H75" s="143"/>
      <c r="I75" s="144"/>
      <c r="J75" s="144"/>
      <c r="K75" s="250"/>
      <c r="L75" s="250">
        <v>6213</v>
      </c>
      <c r="M75" s="250"/>
      <c r="N75" s="250"/>
      <c r="O75" s="250"/>
      <c r="P75" s="145"/>
      <c r="Q75" s="183"/>
      <c r="R75" s="180"/>
    </row>
    <row r="76" spans="1:18" x14ac:dyDescent="0.2">
      <c r="A76" s="557" t="s">
        <v>336</v>
      </c>
      <c r="B76" s="558"/>
      <c r="C76" s="142"/>
      <c r="D76" s="143"/>
      <c r="E76" s="143"/>
      <c r="F76" s="143"/>
      <c r="G76" s="143"/>
      <c r="H76" s="143"/>
      <c r="I76" s="144"/>
      <c r="J76" s="144"/>
      <c r="K76" s="250"/>
      <c r="L76" s="250"/>
      <c r="M76" s="264"/>
      <c r="N76" s="264"/>
      <c r="O76" s="235">
        <v>17829.599999999999</v>
      </c>
      <c r="P76" s="145"/>
      <c r="Q76" s="183"/>
      <c r="R76" s="180"/>
    </row>
    <row r="77" spans="1:18" x14ac:dyDescent="0.2">
      <c r="A77" s="557" t="s">
        <v>337</v>
      </c>
      <c r="B77" s="558"/>
      <c r="C77" s="265"/>
      <c r="D77" s="266"/>
      <c r="E77" s="266"/>
      <c r="F77" s="266"/>
      <c r="G77" s="266"/>
      <c r="H77" s="266"/>
      <c r="I77" s="267"/>
      <c r="J77" s="267"/>
      <c r="K77" s="268"/>
      <c r="L77" s="268"/>
      <c r="M77" s="250"/>
      <c r="N77" s="250">
        <v>997.5</v>
      </c>
      <c r="O77" s="125"/>
      <c r="P77" s="271"/>
      <c r="Q77" s="183"/>
      <c r="R77" s="180"/>
    </row>
    <row r="78" spans="1:18" x14ac:dyDescent="0.2">
      <c r="A78" s="557" t="s">
        <v>338</v>
      </c>
      <c r="B78" s="558"/>
      <c r="C78" s="265"/>
      <c r="D78" s="266"/>
      <c r="E78" s="266"/>
      <c r="F78" s="266"/>
      <c r="G78" s="266"/>
      <c r="H78" s="266"/>
      <c r="I78" s="267"/>
      <c r="J78" s="267"/>
      <c r="K78" s="268"/>
      <c r="L78" s="268"/>
      <c r="M78" s="269">
        <v>10659</v>
      </c>
      <c r="N78" s="269"/>
      <c r="O78" s="270"/>
      <c r="P78" s="271"/>
      <c r="Q78" s="183"/>
      <c r="R78" s="180"/>
    </row>
    <row r="79" spans="1:18" x14ac:dyDescent="0.2">
      <c r="A79" s="557" t="s">
        <v>339</v>
      </c>
      <c r="B79" s="558"/>
      <c r="C79" s="265"/>
      <c r="D79" s="266"/>
      <c r="E79" s="266"/>
      <c r="F79" s="266"/>
      <c r="G79" s="125">
        <v>8276.4</v>
      </c>
      <c r="H79" s="266"/>
      <c r="I79" s="267"/>
      <c r="J79" s="267"/>
      <c r="K79" s="268"/>
      <c r="L79" s="268"/>
      <c r="M79" s="250"/>
      <c r="N79" s="250"/>
      <c r="O79" s="125"/>
      <c r="P79" s="271"/>
      <c r="Q79" s="183"/>
      <c r="R79" s="180"/>
    </row>
    <row r="80" spans="1:18" x14ac:dyDescent="0.2">
      <c r="A80" s="557" t="s">
        <v>342</v>
      </c>
      <c r="B80" s="558"/>
      <c r="C80" s="265"/>
      <c r="D80" s="266"/>
      <c r="E80" s="266"/>
      <c r="F80" s="266"/>
      <c r="G80" s="275"/>
      <c r="H80" s="266"/>
      <c r="I80" s="267"/>
      <c r="J80" s="267"/>
      <c r="K80" s="268">
        <v>1065.9000000000001</v>
      </c>
      <c r="L80" s="268"/>
      <c r="M80" s="250"/>
      <c r="N80" s="250"/>
      <c r="O80" s="125"/>
      <c r="P80" s="271"/>
      <c r="Q80" s="183"/>
      <c r="R80" s="180"/>
    </row>
    <row r="81" spans="1:19" x14ac:dyDescent="0.2">
      <c r="A81" s="557" t="s">
        <v>343</v>
      </c>
      <c r="B81" s="558"/>
      <c r="C81" s="265"/>
      <c r="D81" s="266"/>
      <c r="E81" s="266"/>
      <c r="F81" s="266"/>
      <c r="G81" s="275"/>
      <c r="H81" s="266"/>
      <c r="I81" s="267"/>
      <c r="J81" s="267"/>
      <c r="K81" s="268"/>
      <c r="L81" s="268"/>
      <c r="M81" s="269"/>
      <c r="N81" s="269"/>
      <c r="O81" s="270">
        <v>17829.599999999999</v>
      </c>
      <c r="P81" s="271"/>
      <c r="Q81" s="183"/>
      <c r="R81" s="180"/>
    </row>
    <row r="82" spans="1:19" ht="13.5" thickBot="1" x14ac:dyDescent="0.25">
      <c r="A82" s="577"/>
      <c r="B82" s="578"/>
      <c r="C82" s="172"/>
      <c r="D82" s="173"/>
      <c r="E82" s="173"/>
      <c r="F82" s="173"/>
      <c r="G82" s="173"/>
      <c r="H82" s="173"/>
      <c r="I82" s="174"/>
      <c r="J82" s="174"/>
      <c r="K82" s="251"/>
      <c r="L82" s="251"/>
      <c r="M82" s="251"/>
      <c r="N82" s="251"/>
      <c r="O82" s="251"/>
      <c r="P82" s="176"/>
      <c r="Q82" s="183"/>
      <c r="R82" s="180"/>
    </row>
    <row r="83" spans="1:19" ht="13.5" thickBot="1" x14ac:dyDescent="0.25">
      <c r="C83" s="149">
        <f t="shared" ref="C83:P83" si="1">SUM(C55:C82)</f>
        <v>5996.4</v>
      </c>
      <c r="D83" s="150">
        <f t="shared" si="1"/>
        <v>6384</v>
      </c>
      <c r="E83" s="150">
        <f t="shared" si="1"/>
        <v>4788</v>
      </c>
      <c r="F83" s="150">
        <f t="shared" si="1"/>
        <v>32139.45</v>
      </c>
      <c r="G83" s="150">
        <f t="shared" si="1"/>
        <v>8276.4</v>
      </c>
      <c r="H83" s="150">
        <f t="shared" si="1"/>
        <v>14472.3</v>
      </c>
      <c r="I83" s="150">
        <f t="shared" si="1"/>
        <v>7125</v>
      </c>
      <c r="J83" s="150">
        <f t="shared" si="1"/>
        <v>6395.4</v>
      </c>
      <c r="K83" s="150">
        <f t="shared" si="1"/>
        <v>2131.8000000000002</v>
      </c>
      <c r="L83" s="150">
        <f t="shared" si="1"/>
        <v>9769.7999999999993</v>
      </c>
      <c r="M83" s="150">
        <f t="shared" si="1"/>
        <v>10659</v>
      </c>
      <c r="N83" s="150">
        <f t="shared" si="1"/>
        <v>997.5</v>
      </c>
      <c r="O83" s="150">
        <f t="shared" si="1"/>
        <v>45771</v>
      </c>
      <c r="P83" s="151">
        <f t="shared" si="1"/>
        <v>22503.599999999999</v>
      </c>
      <c r="Q83" s="183"/>
      <c r="R83" s="546">
        <f>SUM(C83:Q83)</f>
        <v>177409.65</v>
      </c>
      <c r="S83" s="547"/>
    </row>
    <row r="84" spans="1:19" x14ac:dyDescent="0.2">
      <c r="R84" s="283">
        <f>R83-D83</f>
        <v>171025.65</v>
      </c>
    </row>
  </sheetData>
  <mergeCells count="63">
    <mergeCell ref="A23:A25"/>
    <mergeCell ref="A27:A28"/>
    <mergeCell ref="A29:A31"/>
    <mergeCell ref="H29:H31"/>
    <mergeCell ref="A33:A34"/>
    <mergeCell ref="R83:S83"/>
    <mergeCell ref="A60:B60"/>
    <mergeCell ref="A61:B61"/>
    <mergeCell ref="A56:B56"/>
    <mergeCell ref="A57:B57"/>
    <mergeCell ref="A58:B58"/>
    <mergeCell ref="A59:B59"/>
    <mergeCell ref="A62:B62"/>
    <mergeCell ref="A63:B63"/>
    <mergeCell ref="A64:B64"/>
    <mergeCell ref="A82:B82"/>
    <mergeCell ref="A67:B67"/>
    <mergeCell ref="A71:B71"/>
    <mergeCell ref="A65:B65"/>
    <mergeCell ref="A75:B75"/>
    <mergeCell ref="A74:B74"/>
    <mergeCell ref="A14:A16"/>
    <mergeCell ref="A37:A42"/>
    <mergeCell ref="H37:H42"/>
    <mergeCell ref="I4:K4"/>
    <mergeCell ref="H14:H16"/>
    <mergeCell ref="A20:A22"/>
    <mergeCell ref="H20:H22"/>
    <mergeCell ref="H17:H19"/>
    <mergeCell ref="G2:G4"/>
    <mergeCell ref="C3:D3"/>
    <mergeCell ref="E3:F3"/>
    <mergeCell ref="H5:H10"/>
    <mergeCell ref="H11:H13"/>
    <mergeCell ref="A11:A13"/>
    <mergeCell ref="A5:A10"/>
    <mergeCell ref="A17:A19"/>
    <mergeCell ref="O18:P19"/>
    <mergeCell ref="H23:H25"/>
    <mergeCell ref="A70:B70"/>
    <mergeCell ref="A68:B68"/>
    <mergeCell ref="A66:B66"/>
    <mergeCell ref="A54:B54"/>
    <mergeCell ref="H47:K48"/>
    <mergeCell ref="C48:D48"/>
    <mergeCell ref="E48:F48"/>
    <mergeCell ref="A69:B69"/>
    <mergeCell ref="H27:H28"/>
    <mergeCell ref="A35:A36"/>
    <mergeCell ref="H35:H36"/>
    <mergeCell ref="H33:H34"/>
    <mergeCell ref="H43:H45"/>
    <mergeCell ref="A55:B55"/>
    <mergeCell ref="A72:B72"/>
    <mergeCell ref="A43:A45"/>
    <mergeCell ref="A81:B81"/>
    <mergeCell ref="A79:B79"/>
    <mergeCell ref="A77:B77"/>
    <mergeCell ref="A76:B76"/>
    <mergeCell ref="A80:B80"/>
    <mergeCell ref="A78:B78"/>
    <mergeCell ref="A73:B73"/>
    <mergeCell ref="A47:B47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zoomScaleNormal="100" workbookViewId="0">
      <pane ySplit="4" topLeftCell="A5" activePane="bottomLeft" state="frozenSplit"/>
      <selection pane="bottomLeft" activeCell="N38" sqref="N38"/>
    </sheetView>
  </sheetViews>
  <sheetFormatPr defaultRowHeight="12.75" x14ac:dyDescent="0.2"/>
  <cols>
    <col min="1" max="1" width="2.42578125" style="274" customWidth="1"/>
    <col min="2" max="2" width="6.42578125" style="156" customWidth="1"/>
    <col min="3" max="4" width="10.7109375" style="1" customWidth="1"/>
    <col min="5" max="5" width="11.28515625" style="1" customWidth="1"/>
    <col min="6" max="6" width="10.42578125" style="1" customWidth="1"/>
    <col min="7" max="7" width="10.28515625" style="1" customWidth="1"/>
    <col min="8" max="8" width="10.42578125" customWidth="1"/>
    <col min="9" max="9" width="10.7109375" customWidth="1"/>
    <col min="10" max="10" width="10" customWidth="1"/>
    <col min="11" max="11" width="10.42578125" customWidth="1"/>
    <col min="12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101" t="s">
        <v>344</v>
      </c>
      <c r="C1" s="3"/>
    </row>
    <row r="2" spans="1:17" ht="9.75" customHeight="1" thickBot="1" x14ac:dyDescent="0.25">
      <c r="A2" s="2"/>
      <c r="C2" s="276"/>
      <c r="D2" s="277"/>
      <c r="E2" s="277"/>
      <c r="F2" s="277"/>
      <c r="G2" s="575" t="s">
        <v>156</v>
      </c>
      <c r="H2" s="279"/>
    </row>
    <row r="3" spans="1:17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279"/>
    </row>
    <row r="4" spans="1:17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273" t="s">
        <v>0</v>
      </c>
      <c r="I4" s="560" t="s">
        <v>19</v>
      </c>
      <c r="J4" s="560"/>
      <c r="K4" s="560"/>
    </row>
    <row r="5" spans="1:17" x14ac:dyDescent="0.2">
      <c r="A5" s="551" t="s">
        <v>78</v>
      </c>
      <c r="B5" s="263" t="s">
        <v>356</v>
      </c>
      <c r="C5" s="122"/>
      <c r="D5" s="193"/>
      <c r="E5" s="245"/>
      <c r="F5" s="246">
        <v>6703.2</v>
      </c>
      <c r="G5" s="195"/>
      <c r="H5" s="554">
        <f>SUM(C5:G6)</f>
        <v>6968.2</v>
      </c>
      <c r="I5" s="162" t="s">
        <v>361</v>
      </c>
      <c r="J5" s="73"/>
      <c r="K5" s="74"/>
      <c r="L5" s="179" t="s">
        <v>257</v>
      </c>
      <c r="N5" s="180">
        <v>41145</v>
      </c>
      <c r="Q5" s="340"/>
    </row>
    <row r="6" spans="1:17" x14ac:dyDescent="0.2">
      <c r="A6" s="553"/>
      <c r="B6" s="157" t="s">
        <v>357</v>
      </c>
      <c r="C6" s="122"/>
      <c r="D6" s="193"/>
      <c r="E6" s="122"/>
      <c r="F6" s="219"/>
      <c r="G6" s="260">
        <v>265</v>
      </c>
      <c r="H6" s="556"/>
      <c r="I6" s="162" t="s">
        <v>362</v>
      </c>
      <c r="J6" s="73"/>
      <c r="K6" s="74"/>
      <c r="L6" s="179" t="s">
        <v>248</v>
      </c>
      <c r="N6" s="180">
        <v>41122</v>
      </c>
      <c r="Q6" s="341"/>
    </row>
    <row r="7" spans="1:17" x14ac:dyDescent="0.2">
      <c r="A7" s="272" t="s">
        <v>96</v>
      </c>
      <c r="B7" s="263" t="s">
        <v>358</v>
      </c>
      <c r="C7" s="122">
        <v>5312.4</v>
      </c>
      <c r="D7" s="193"/>
      <c r="E7" s="122"/>
      <c r="F7" s="219"/>
      <c r="G7" s="195"/>
      <c r="H7" s="282">
        <f>SUM(C7:G7)</f>
        <v>5312.4</v>
      </c>
      <c r="I7" s="162" t="s">
        <v>89</v>
      </c>
      <c r="J7" s="73"/>
      <c r="K7" s="74"/>
      <c r="L7" s="179" t="s">
        <v>409</v>
      </c>
      <c r="N7" s="223" t="s">
        <v>455</v>
      </c>
      <c r="Q7" s="341"/>
    </row>
    <row r="8" spans="1:17" x14ac:dyDescent="0.2">
      <c r="A8" s="272" t="s">
        <v>150</v>
      </c>
      <c r="B8" s="263" t="s">
        <v>364</v>
      </c>
      <c r="C8" s="122"/>
      <c r="D8" s="193"/>
      <c r="E8" s="244">
        <v>34587.599999999999</v>
      </c>
      <c r="F8" s="219"/>
      <c r="G8" s="195"/>
      <c r="H8" s="284">
        <f>SUM(C8:G8)</f>
        <v>34587.599999999999</v>
      </c>
      <c r="I8" s="162" t="s">
        <v>363</v>
      </c>
      <c r="J8" s="73"/>
      <c r="K8" s="74"/>
      <c r="L8" s="179" t="s">
        <v>257</v>
      </c>
      <c r="N8" s="180">
        <v>41152</v>
      </c>
      <c r="Q8" s="341"/>
    </row>
    <row r="9" spans="1:17" x14ac:dyDescent="0.2">
      <c r="A9" s="551" t="s">
        <v>267</v>
      </c>
      <c r="B9" s="263" t="s">
        <v>368</v>
      </c>
      <c r="C9" s="122"/>
      <c r="D9" s="193"/>
      <c r="E9" s="244">
        <v>5745.6</v>
      </c>
      <c r="F9" s="219"/>
      <c r="G9" s="195"/>
      <c r="H9" s="554">
        <f>SUM(C9:G11)</f>
        <v>21409.200000000001</v>
      </c>
      <c r="I9" s="162" t="s">
        <v>369</v>
      </c>
      <c r="J9" s="73"/>
      <c r="K9" s="74"/>
      <c r="L9" s="179" t="s">
        <v>248</v>
      </c>
      <c r="N9" s="180">
        <v>41128</v>
      </c>
      <c r="Q9" s="341"/>
    </row>
    <row r="10" spans="1:17" x14ac:dyDescent="0.2">
      <c r="A10" s="552"/>
      <c r="B10" s="263" t="s">
        <v>359</v>
      </c>
      <c r="C10" s="122">
        <v>7638</v>
      </c>
      <c r="D10" s="193"/>
      <c r="E10" s="122"/>
      <c r="F10" s="219"/>
      <c r="G10" s="195"/>
      <c r="H10" s="555"/>
      <c r="I10" s="162" t="s">
        <v>89</v>
      </c>
      <c r="J10" s="73"/>
      <c r="K10" s="74"/>
      <c r="L10" s="179" t="s">
        <v>409</v>
      </c>
      <c r="N10" s="223" t="s">
        <v>455</v>
      </c>
      <c r="Q10" s="341"/>
    </row>
    <row r="11" spans="1:17" x14ac:dyDescent="0.2">
      <c r="A11" s="553"/>
      <c r="B11" s="263" t="s">
        <v>360</v>
      </c>
      <c r="C11" s="122">
        <v>8025.6</v>
      </c>
      <c r="D11" s="193"/>
      <c r="E11" s="122"/>
      <c r="F11" s="219"/>
      <c r="G11" s="195"/>
      <c r="H11" s="556"/>
      <c r="I11" s="162" t="s">
        <v>89</v>
      </c>
      <c r="J11" s="73"/>
      <c r="K11" s="74"/>
      <c r="L11" s="179" t="s">
        <v>409</v>
      </c>
      <c r="N11" s="223" t="s">
        <v>455</v>
      </c>
      <c r="Q11" s="341"/>
    </row>
    <row r="12" spans="1:17" x14ac:dyDescent="0.2">
      <c r="A12" s="551" t="s">
        <v>92</v>
      </c>
      <c r="B12" s="263" t="s">
        <v>365</v>
      </c>
      <c r="C12" s="122"/>
      <c r="D12" s="193">
        <v>35659.199999999997</v>
      </c>
      <c r="E12" s="122"/>
      <c r="F12" s="219"/>
      <c r="G12" s="195"/>
      <c r="H12" s="285">
        <f>SUM(C12:G12)</f>
        <v>35659.199999999997</v>
      </c>
      <c r="I12" s="162" t="s">
        <v>85</v>
      </c>
      <c r="J12" s="73"/>
      <c r="K12" s="74"/>
      <c r="L12" s="179" t="s">
        <v>410</v>
      </c>
      <c r="N12" s="223" t="s">
        <v>455</v>
      </c>
      <c r="Q12" s="341"/>
    </row>
    <row r="13" spans="1:17" x14ac:dyDescent="0.2">
      <c r="A13" s="553"/>
      <c r="B13" s="263" t="s">
        <v>533</v>
      </c>
      <c r="C13" s="122"/>
      <c r="D13" s="193"/>
      <c r="E13" s="245">
        <v>1915.2</v>
      </c>
      <c r="F13" s="219"/>
      <c r="G13" s="195"/>
      <c r="H13" s="323"/>
      <c r="I13" s="319" t="s">
        <v>534</v>
      </c>
      <c r="J13" s="73"/>
      <c r="K13" s="74"/>
      <c r="L13" s="295" t="s">
        <v>378</v>
      </c>
      <c r="N13" s="326"/>
      <c r="Q13" s="341"/>
    </row>
    <row r="14" spans="1:17" x14ac:dyDescent="0.2">
      <c r="A14" s="551" t="s">
        <v>225</v>
      </c>
      <c r="B14" s="263" t="s">
        <v>366</v>
      </c>
      <c r="C14" s="122"/>
      <c r="D14" s="193">
        <v>35659.199999999997</v>
      </c>
      <c r="E14" s="122"/>
      <c r="F14" s="219"/>
      <c r="G14" s="195"/>
      <c r="H14" s="554">
        <f>SUM(C14:G15)</f>
        <v>46318.2</v>
      </c>
      <c r="I14" s="162" t="s">
        <v>85</v>
      </c>
      <c r="J14" s="73"/>
      <c r="K14" s="74"/>
      <c r="L14" s="179" t="s">
        <v>410</v>
      </c>
      <c r="N14" s="223" t="s">
        <v>455</v>
      </c>
      <c r="Q14" s="341"/>
    </row>
    <row r="15" spans="1:17" x14ac:dyDescent="0.2">
      <c r="A15" s="553"/>
      <c r="B15" s="263" t="s">
        <v>367</v>
      </c>
      <c r="C15" s="122"/>
      <c r="D15" s="193">
        <v>10659</v>
      </c>
      <c r="E15" s="122"/>
      <c r="F15" s="219"/>
      <c r="G15" s="195"/>
      <c r="H15" s="556"/>
      <c r="I15" s="162" t="s">
        <v>162</v>
      </c>
      <c r="J15" s="73"/>
      <c r="K15" s="74"/>
      <c r="L15" s="179" t="s">
        <v>410</v>
      </c>
      <c r="N15" s="223" t="s">
        <v>455</v>
      </c>
      <c r="Q15" s="341"/>
    </row>
    <row r="16" spans="1:17" x14ac:dyDescent="0.2">
      <c r="A16" s="551" t="s">
        <v>90</v>
      </c>
      <c r="B16" s="263" t="s">
        <v>375</v>
      </c>
      <c r="C16" s="122"/>
      <c r="D16" s="193"/>
      <c r="E16" s="244">
        <v>13406.4</v>
      </c>
      <c r="F16" s="219"/>
      <c r="G16" s="195"/>
      <c r="H16" s="554">
        <f>SUM(C16:G18)</f>
        <v>37164</v>
      </c>
      <c r="I16" s="162" t="s">
        <v>380</v>
      </c>
      <c r="J16" s="73"/>
      <c r="K16" s="74"/>
      <c r="L16" s="179" t="s">
        <v>257</v>
      </c>
      <c r="N16" s="180">
        <v>41141</v>
      </c>
      <c r="Q16" s="341"/>
    </row>
    <row r="17" spans="1:17" x14ac:dyDescent="0.2">
      <c r="A17" s="552"/>
      <c r="B17" s="263" t="s">
        <v>376</v>
      </c>
      <c r="C17" s="122"/>
      <c r="D17" s="193"/>
      <c r="E17" s="244">
        <v>21204</v>
      </c>
      <c r="F17" s="219"/>
      <c r="G17" s="195"/>
      <c r="H17" s="555"/>
      <c r="I17" s="162" t="s">
        <v>379</v>
      </c>
      <c r="J17" s="73"/>
      <c r="K17" s="74"/>
      <c r="L17" s="179" t="s">
        <v>257</v>
      </c>
      <c r="N17" s="180">
        <v>41149</v>
      </c>
      <c r="Q17" s="341"/>
    </row>
    <row r="18" spans="1:17" x14ac:dyDescent="0.2">
      <c r="A18" s="553"/>
      <c r="B18" s="263" t="s">
        <v>374</v>
      </c>
      <c r="C18" s="122"/>
      <c r="D18" s="193"/>
      <c r="E18" s="244">
        <v>2553.6</v>
      </c>
      <c r="F18" s="219"/>
      <c r="G18" s="195"/>
      <c r="H18" s="556"/>
      <c r="I18" s="162" t="s">
        <v>377</v>
      </c>
      <c r="J18" s="73"/>
      <c r="K18" s="74"/>
      <c r="L18" s="179" t="s">
        <v>257</v>
      </c>
      <c r="N18" s="321">
        <v>41177</v>
      </c>
      <c r="O18" s="315" t="s">
        <v>456</v>
      </c>
      <c r="Q18" s="341"/>
    </row>
    <row r="19" spans="1:17" x14ac:dyDescent="0.2">
      <c r="A19" s="551" t="s">
        <v>91</v>
      </c>
      <c r="B19" s="263" t="s">
        <v>370</v>
      </c>
      <c r="C19" s="122"/>
      <c r="D19" s="193">
        <v>6840</v>
      </c>
      <c r="E19" s="122"/>
      <c r="F19" s="219"/>
      <c r="G19" s="195"/>
      <c r="H19" s="554">
        <f>SUM(C19:G20)</f>
        <v>37848</v>
      </c>
      <c r="I19" s="162" t="s">
        <v>183</v>
      </c>
      <c r="J19" s="73"/>
      <c r="K19" s="74"/>
      <c r="L19" s="179" t="s">
        <v>410</v>
      </c>
      <c r="N19" s="223" t="s">
        <v>455</v>
      </c>
      <c r="Q19" s="341"/>
    </row>
    <row r="20" spans="1:17" x14ac:dyDescent="0.2">
      <c r="A20" s="553"/>
      <c r="B20" s="263" t="s">
        <v>371</v>
      </c>
      <c r="C20" s="122"/>
      <c r="D20" s="193">
        <v>31008</v>
      </c>
      <c r="E20" s="122"/>
      <c r="F20" s="219"/>
      <c r="G20" s="195"/>
      <c r="H20" s="556"/>
      <c r="I20" s="162" t="s">
        <v>183</v>
      </c>
      <c r="J20" s="73"/>
      <c r="K20" s="74"/>
      <c r="L20" s="179" t="s">
        <v>410</v>
      </c>
      <c r="N20" s="223" t="s">
        <v>455</v>
      </c>
      <c r="Q20" s="341"/>
    </row>
    <row r="21" spans="1:17" x14ac:dyDescent="0.2">
      <c r="A21" s="551" t="s">
        <v>175</v>
      </c>
      <c r="B21" s="263" t="s">
        <v>372</v>
      </c>
      <c r="C21" s="122"/>
      <c r="D21" s="193">
        <v>4674</v>
      </c>
      <c r="E21" s="122"/>
      <c r="F21" s="219"/>
      <c r="G21" s="195"/>
      <c r="H21" s="554">
        <f>SUM(C21:G22)</f>
        <v>9120</v>
      </c>
      <c r="I21" s="162" t="s">
        <v>387</v>
      </c>
      <c r="J21" s="73"/>
      <c r="K21" s="74"/>
      <c r="L21" s="179" t="s">
        <v>410</v>
      </c>
      <c r="N21" s="223" t="s">
        <v>455</v>
      </c>
      <c r="Q21" s="341"/>
    </row>
    <row r="22" spans="1:17" x14ac:dyDescent="0.2">
      <c r="A22" s="553"/>
      <c r="B22" s="263" t="s">
        <v>373</v>
      </c>
      <c r="C22" s="122"/>
      <c r="D22" s="193">
        <v>4446</v>
      </c>
      <c r="E22" s="122"/>
      <c r="F22" s="219"/>
      <c r="G22" s="195"/>
      <c r="H22" s="556"/>
      <c r="I22" s="162" t="s">
        <v>387</v>
      </c>
      <c r="J22" s="73"/>
      <c r="K22" s="74"/>
      <c r="L22" s="179" t="s">
        <v>410</v>
      </c>
      <c r="N22" s="223" t="s">
        <v>455</v>
      </c>
      <c r="Q22" s="341"/>
    </row>
    <row r="23" spans="1:17" x14ac:dyDescent="0.2">
      <c r="A23" s="287" t="s">
        <v>179</v>
      </c>
      <c r="B23" s="263" t="s">
        <v>381</v>
      </c>
      <c r="C23" s="122"/>
      <c r="D23" s="193">
        <v>11395.44</v>
      </c>
      <c r="E23" s="122"/>
      <c r="F23" s="219"/>
      <c r="G23" s="195"/>
      <c r="H23" s="286">
        <f>SUM(C23:G23)</f>
        <v>11395.44</v>
      </c>
      <c r="I23" s="162" t="s">
        <v>81</v>
      </c>
      <c r="J23" s="73"/>
      <c r="K23" s="74"/>
      <c r="L23" s="179" t="s">
        <v>410</v>
      </c>
      <c r="N23" s="223" t="s">
        <v>455</v>
      </c>
      <c r="Q23" s="341"/>
    </row>
    <row r="24" spans="1:17" x14ac:dyDescent="0.2">
      <c r="A24" s="551" t="s">
        <v>123</v>
      </c>
      <c r="B24" s="263" t="s">
        <v>382</v>
      </c>
      <c r="C24" s="244">
        <v>4263.6000000000004</v>
      </c>
      <c r="D24" s="193"/>
      <c r="E24" s="122"/>
      <c r="F24" s="219"/>
      <c r="G24" s="195"/>
      <c r="H24" s="554">
        <f>SUM(C24:G26)</f>
        <v>41729.699999999997</v>
      </c>
      <c r="I24" s="162" t="s">
        <v>104</v>
      </c>
      <c r="J24" s="73"/>
      <c r="K24" s="74"/>
      <c r="L24" s="179" t="s">
        <v>257</v>
      </c>
      <c r="N24" s="180">
        <v>41142</v>
      </c>
      <c r="Q24" s="341"/>
    </row>
    <row r="25" spans="1:17" x14ac:dyDescent="0.2">
      <c r="A25" s="552"/>
      <c r="B25" s="263" t="s">
        <v>383</v>
      </c>
      <c r="C25" s="122"/>
      <c r="D25" s="193">
        <v>20862</v>
      </c>
      <c r="E25" s="122"/>
      <c r="F25" s="219"/>
      <c r="G25" s="195"/>
      <c r="H25" s="555"/>
      <c r="I25" s="162" t="s">
        <v>88</v>
      </c>
      <c r="J25" s="73"/>
      <c r="K25" s="74"/>
      <c r="L25" s="179" t="s">
        <v>410</v>
      </c>
      <c r="N25" s="223" t="s">
        <v>455</v>
      </c>
      <c r="Q25" s="341"/>
    </row>
    <row r="26" spans="1:17" x14ac:dyDescent="0.2">
      <c r="A26" s="553"/>
      <c r="B26" s="263" t="s">
        <v>384</v>
      </c>
      <c r="C26" s="122"/>
      <c r="D26" s="193">
        <v>16604.099999999999</v>
      </c>
      <c r="E26" s="122"/>
      <c r="F26" s="219"/>
      <c r="G26" s="195"/>
      <c r="H26" s="556"/>
      <c r="I26" s="162" t="s">
        <v>88</v>
      </c>
      <c r="J26" s="73"/>
      <c r="K26" s="74"/>
      <c r="L26" s="179" t="s">
        <v>410</v>
      </c>
      <c r="N26" s="223" t="s">
        <v>455</v>
      </c>
      <c r="Q26" s="339"/>
    </row>
    <row r="27" spans="1:17" x14ac:dyDescent="0.2">
      <c r="A27" s="551" t="s">
        <v>242</v>
      </c>
      <c r="B27" s="263" t="s">
        <v>389</v>
      </c>
      <c r="C27" s="122"/>
      <c r="D27" s="193"/>
      <c r="E27" s="244">
        <v>17100</v>
      </c>
      <c r="F27" s="219"/>
      <c r="G27" s="195"/>
      <c r="H27" s="554">
        <f>SUM(C27:G30)</f>
        <v>46546.2</v>
      </c>
      <c r="I27" s="162" t="s">
        <v>154</v>
      </c>
      <c r="J27" s="73"/>
      <c r="K27" s="74"/>
      <c r="L27" s="179" t="s">
        <v>257</v>
      </c>
      <c r="N27" s="180">
        <v>41144</v>
      </c>
      <c r="Q27" s="341"/>
    </row>
    <row r="28" spans="1:17" x14ac:dyDescent="0.2">
      <c r="A28" s="552"/>
      <c r="B28" s="263" t="s">
        <v>390</v>
      </c>
      <c r="C28" s="122"/>
      <c r="D28" s="193"/>
      <c r="E28" s="244">
        <v>4218</v>
      </c>
      <c r="F28" s="219"/>
      <c r="G28" s="195"/>
      <c r="H28" s="555"/>
      <c r="I28" s="162" t="s">
        <v>393</v>
      </c>
      <c r="J28" s="73"/>
      <c r="K28" s="74"/>
      <c r="L28" s="292" t="s">
        <v>311</v>
      </c>
      <c r="N28" s="180">
        <v>41143</v>
      </c>
      <c r="Q28" s="341"/>
    </row>
    <row r="29" spans="1:17" x14ac:dyDescent="0.2">
      <c r="A29" s="552"/>
      <c r="B29" s="263" t="s">
        <v>394</v>
      </c>
      <c r="C29" s="122"/>
      <c r="D29" s="193"/>
      <c r="E29" s="136"/>
      <c r="F29" s="123">
        <v>2052</v>
      </c>
      <c r="G29" s="195"/>
      <c r="H29" s="555"/>
      <c r="I29" s="162" t="s">
        <v>395</v>
      </c>
      <c r="J29" s="73"/>
      <c r="K29" s="74"/>
      <c r="L29" s="179" t="s">
        <v>410</v>
      </c>
      <c r="N29" s="223" t="s">
        <v>455</v>
      </c>
      <c r="Q29" s="341"/>
    </row>
    <row r="30" spans="1:17" x14ac:dyDescent="0.2">
      <c r="A30" s="553"/>
      <c r="B30" s="263" t="s">
        <v>396</v>
      </c>
      <c r="C30" s="122"/>
      <c r="D30" s="193"/>
      <c r="E30" s="122"/>
      <c r="F30" s="246">
        <v>23176.2</v>
      </c>
      <c r="G30" s="195"/>
      <c r="H30" s="556"/>
      <c r="I30" s="162" t="s">
        <v>397</v>
      </c>
      <c r="J30" s="73"/>
      <c r="K30" s="74"/>
      <c r="L30" s="179" t="s">
        <v>257</v>
      </c>
      <c r="N30" s="180">
        <v>41159</v>
      </c>
      <c r="Q30" s="341"/>
    </row>
    <row r="31" spans="1:17" x14ac:dyDescent="0.2">
      <c r="A31" s="291" t="s">
        <v>288</v>
      </c>
      <c r="B31" s="263" t="s">
        <v>399</v>
      </c>
      <c r="C31" s="122"/>
      <c r="D31" s="193"/>
      <c r="E31" s="244">
        <v>3374.4</v>
      </c>
      <c r="F31" s="123"/>
      <c r="G31" s="195"/>
      <c r="H31" s="290">
        <f>SUM(C31:G31)</f>
        <v>3374.4</v>
      </c>
      <c r="I31" s="162" t="s">
        <v>398</v>
      </c>
      <c r="J31" s="73"/>
      <c r="K31" s="74"/>
      <c r="L31" s="179" t="s">
        <v>257</v>
      </c>
      <c r="N31" s="180">
        <v>41143</v>
      </c>
      <c r="Q31" s="341"/>
    </row>
    <row r="32" spans="1:17" x14ac:dyDescent="0.2">
      <c r="A32" s="551" t="s">
        <v>251</v>
      </c>
      <c r="B32" s="263" t="s">
        <v>388</v>
      </c>
      <c r="C32" s="122"/>
      <c r="D32" s="193">
        <v>11802.42</v>
      </c>
      <c r="E32" s="122"/>
      <c r="F32" s="123"/>
      <c r="G32" s="195"/>
      <c r="H32" s="554">
        <f>SUM(C32:G33)</f>
        <v>16864.02</v>
      </c>
      <c r="I32" s="162" t="s">
        <v>81</v>
      </c>
      <c r="J32" s="73"/>
      <c r="K32" s="74"/>
      <c r="L32" s="179" t="s">
        <v>410</v>
      </c>
      <c r="N32" s="223" t="s">
        <v>455</v>
      </c>
      <c r="Q32" s="341"/>
    </row>
    <row r="33" spans="1:17" x14ac:dyDescent="0.2">
      <c r="A33" s="553"/>
      <c r="B33" s="263" t="s">
        <v>400</v>
      </c>
      <c r="C33" s="122"/>
      <c r="D33" s="193"/>
      <c r="E33" s="244">
        <v>5061.6000000000004</v>
      </c>
      <c r="F33" s="123"/>
      <c r="G33" s="195"/>
      <c r="H33" s="556"/>
      <c r="I33" s="162" t="s">
        <v>407</v>
      </c>
      <c r="J33" s="73"/>
      <c r="K33" s="74"/>
      <c r="L33" s="179" t="s">
        <v>311</v>
      </c>
      <c r="N33" s="180">
        <v>41149</v>
      </c>
      <c r="Q33" s="341"/>
    </row>
    <row r="34" spans="1:17" x14ac:dyDescent="0.2">
      <c r="A34" s="551" t="s">
        <v>141</v>
      </c>
      <c r="B34" s="263" t="s">
        <v>401</v>
      </c>
      <c r="C34" s="122"/>
      <c r="D34" s="193"/>
      <c r="E34" s="244">
        <v>1727.6</v>
      </c>
      <c r="F34" s="123"/>
      <c r="G34" s="195"/>
      <c r="H34" s="554">
        <f>SUM(C34:G35)</f>
        <v>6857.6</v>
      </c>
      <c r="I34" s="162" t="s">
        <v>402</v>
      </c>
      <c r="J34" s="73"/>
      <c r="K34" s="74"/>
      <c r="L34" s="179" t="s">
        <v>248</v>
      </c>
      <c r="N34" s="180">
        <v>41148</v>
      </c>
      <c r="Q34" s="341"/>
    </row>
    <row r="35" spans="1:17" x14ac:dyDescent="0.2">
      <c r="A35" s="553"/>
      <c r="B35" s="263" t="s">
        <v>391</v>
      </c>
      <c r="C35" s="244">
        <v>5130</v>
      </c>
      <c r="D35" s="193"/>
      <c r="E35" s="122"/>
      <c r="F35" s="123"/>
      <c r="G35" s="195"/>
      <c r="H35" s="556"/>
      <c r="I35" s="162" t="s">
        <v>103</v>
      </c>
      <c r="J35" s="73"/>
      <c r="K35" s="74"/>
      <c r="L35" s="179" t="s">
        <v>257</v>
      </c>
      <c r="N35" s="180">
        <v>41157</v>
      </c>
      <c r="Q35" s="341"/>
    </row>
    <row r="36" spans="1:17" x14ac:dyDescent="0.2">
      <c r="A36" s="551" t="s">
        <v>148</v>
      </c>
      <c r="B36" s="263" t="s">
        <v>403</v>
      </c>
      <c r="C36" s="122"/>
      <c r="D36" s="193"/>
      <c r="E36" s="244">
        <v>29024.400000000001</v>
      </c>
      <c r="F36" s="123"/>
      <c r="G36" s="195"/>
      <c r="H36" s="554">
        <f>SUM(C36:G37)</f>
        <v>29024.400000000001</v>
      </c>
      <c r="I36" s="162" t="s">
        <v>404</v>
      </c>
      <c r="J36" s="73"/>
      <c r="K36" s="74"/>
      <c r="L36" s="179" t="s">
        <v>248</v>
      </c>
      <c r="N36" s="321">
        <v>41162</v>
      </c>
      <c r="O36" s="315" t="s">
        <v>456</v>
      </c>
      <c r="Q36" s="341"/>
    </row>
    <row r="37" spans="1:17" x14ac:dyDescent="0.2">
      <c r="A37" s="553"/>
      <c r="B37" s="263" t="s">
        <v>392</v>
      </c>
      <c r="C37" s="322" t="s">
        <v>455</v>
      </c>
      <c r="D37" s="193"/>
      <c r="E37" s="122"/>
      <c r="F37" s="123"/>
      <c r="G37" s="195"/>
      <c r="H37" s="556"/>
      <c r="I37" s="162" t="s">
        <v>408</v>
      </c>
      <c r="J37" s="73"/>
      <c r="K37" s="74"/>
      <c r="L37" s="179" t="s">
        <v>492</v>
      </c>
      <c r="N37" s="314" t="s">
        <v>455</v>
      </c>
    </row>
    <row r="38" spans="1:17" x14ac:dyDescent="0.2">
      <c r="A38" s="293" t="s">
        <v>415</v>
      </c>
      <c r="B38" s="263" t="s">
        <v>411</v>
      </c>
      <c r="C38" s="122"/>
      <c r="D38" s="193"/>
      <c r="E38" s="244">
        <v>37186.800000000003</v>
      </c>
      <c r="F38" s="123"/>
      <c r="G38" s="195"/>
      <c r="H38" s="294">
        <f>SUM(C38:G38)</f>
        <v>37186.800000000003</v>
      </c>
      <c r="I38" s="162" t="s">
        <v>414</v>
      </c>
      <c r="J38" s="73"/>
      <c r="K38" s="74"/>
      <c r="L38" s="179" t="s">
        <v>257</v>
      </c>
      <c r="N38" s="321">
        <v>41237</v>
      </c>
      <c r="O38" s="315" t="s">
        <v>456</v>
      </c>
      <c r="Q38" s="341"/>
    </row>
    <row r="39" spans="1:17" x14ac:dyDescent="0.2">
      <c r="A39" s="551" t="s">
        <v>347</v>
      </c>
      <c r="B39" s="263" t="s">
        <v>412</v>
      </c>
      <c r="C39" s="122"/>
      <c r="D39" s="193"/>
      <c r="E39" s="244">
        <v>42750</v>
      </c>
      <c r="F39" s="123"/>
      <c r="G39" s="195"/>
      <c r="H39" s="554">
        <f>SUM(C39:G42)</f>
        <v>52453.399999999994</v>
      </c>
      <c r="I39" s="162" t="s">
        <v>239</v>
      </c>
      <c r="J39" s="73"/>
      <c r="K39" s="74"/>
      <c r="L39" s="179" t="s">
        <v>248</v>
      </c>
      <c r="N39" s="223">
        <v>41155</v>
      </c>
      <c r="Q39" s="341"/>
    </row>
    <row r="40" spans="1:17" x14ac:dyDescent="0.2">
      <c r="A40" s="552"/>
      <c r="B40" s="263" t="s">
        <v>413</v>
      </c>
      <c r="C40" s="122"/>
      <c r="D40" s="193"/>
      <c r="E40" s="122"/>
      <c r="F40" s="123">
        <v>8550</v>
      </c>
      <c r="G40" s="195"/>
      <c r="H40" s="555"/>
      <c r="I40" s="162" t="s">
        <v>395</v>
      </c>
      <c r="J40" s="73"/>
      <c r="K40" s="74"/>
      <c r="L40" s="179" t="s">
        <v>410</v>
      </c>
      <c r="N40" s="223" t="s">
        <v>455</v>
      </c>
      <c r="Q40" s="341"/>
    </row>
    <row r="41" spans="1:17" x14ac:dyDescent="0.2">
      <c r="A41" s="552"/>
      <c r="B41" s="263" t="s">
        <v>405</v>
      </c>
      <c r="C41" s="122"/>
      <c r="D41" s="193">
        <v>1119.2</v>
      </c>
      <c r="E41" s="122"/>
      <c r="F41" s="123"/>
      <c r="G41" s="195"/>
      <c r="H41" s="555"/>
      <c r="I41" s="162" t="s">
        <v>85</v>
      </c>
      <c r="J41" s="73"/>
      <c r="K41" s="74"/>
      <c r="L41" s="179" t="s">
        <v>410</v>
      </c>
      <c r="N41" s="223" t="s">
        <v>455</v>
      </c>
      <c r="Q41" s="341"/>
    </row>
    <row r="42" spans="1:17" x14ac:dyDescent="0.2">
      <c r="A42" s="553"/>
      <c r="B42" s="263" t="s">
        <v>406</v>
      </c>
      <c r="C42" s="122"/>
      <c r="D42" s="193">
        <v>34.200000000000003</v>
      </c>
      <c r="E42" s="122"/>
      <c r="F42" s="123"/>
      <c r="G42" s="195"/>
      <c r="H42" s="556"/>
      <c r="I42" s="162" t="s">
        <v>162</v>
      </c>
      <c r="J42" s="73"/>
      <c r="K42" s="74"/>
      <c r="L42" s="179" t="s">
        <v>410</v>
      </c>
      <c r="N42" s="223" t="s">
        <v>455</v>
      </c>
      <c r="Q42" s="341"/>
    </row>
    <row r="43" spans="1:17" ht="13.5" thickBot="1" x14ac:dyDescent="0.25">
      <c r="A43" s="272" t="s">
        <v>417</v>
      </c>
      <c r="B43" s="157" t="s">
        <v>416</v>
      </c>
      <c r="C43" s="122"/>
      <c r="D43" s="193">
        <v>11970</v>
      </c>
      <c r="E43" s="122"/>
      <c r="F43" s="123"/>
      <c r="G43" s="195"/>
      <c r="H43" s="131">
        <f>SUM(C43:G43)</f>
        <v>11970</v>
      </c>
      <c r="I43" s="162" t="s">
        <v>85</v>
      </c>
      <c r="J43" s="73"/>
      <c r="K43" s="74"/>
      <c r="L43" s="179" t="s">
        <v>410</v>
      </c>
      <c r="N43" s="223" t="s">
        <v>455</v>
      </c>
      <c r="Q43" s="342"/>
    </row>
    <row r="44" spans="1:17" s="13" customFormat="1" ht="14.25" thickTop="1" thickBot="1" x14ac:dyDescent="0.25">
      <c r="A44" s="562"/>
      <c r="B44" s="562"/>
      <c r="C44" s="118">
        <f t="shared" ref="C44:H44" si="0">SUM(C5:C43)</f>
        <v>30369.599999999999</v>
      </c>
      <c r="D44" s="194">
        <f t="shared" si="0"/>
        <v>202732.76000000004</v>
      </c>
      <c r="E44" s="118">
        <f t="shared" si="0"/>
        <v>219855.2</v>
      </c>
      <c r="F44" s="119">
        <f t="shared" si="0"/>
        <v>40481.4</v>
      </c>
      <c r="G44" s="196">
        <f t="shared" si="0"/>
        <v>265</v>
      </c>
      <c r="H44" s="585">
        <f t="shared" si="0"/>
        <v>491788.76</v>
      </c>
      <c r="I44" s="585"/>
      <c r="J44" s="585"/>
      <c r="K44" s="585"/>
      <c r="L44" s="133">
        <f>SUM(C44:G44)</f>
        <v>493703.96000000008</v>
      </c>
      <c r="M44" s="133"/>
      <c r="N44" s="181"/>
    </row>
    <row r="45" spans="1:17" s="13" customFormat="1" ht="15" customHeight="1" x14ac:dyDescent="0.2">
      <c r="A45" s="100"/>
      <c r="B45" s="159"/>
      <c r="C45" s="567">
        <f>SUM(C44:D44)</f>
        <v>233102.36000000004</v>
      </c>
      <c r="D45" s="568"/>
      <c r="E45" s="565">
        <f>SUM(E44:F44)</f>
        <v>260336.6</v>
      </c>
      <c r="F45" s="566"/>
      <c r="G45" s="132">
        <f>SUM(G44)</f>
        <v>265</v>
      </c>
      <c r="H45" s="586"/>
      <c r="I45" s="586"/>
      <c r="J45" s="586"/>
      <c r="K45" s="586"/>
      <c r="L45" s="133">
        <f>SUM(C45:G45)</f>
        <v>493703.96000000008</v>
      </c>
      <c r="M45" s="133"/>
      <c r="N45" s="181"/>
    </row>
    <row r="46" spans="1:17" s="13" customFormat="1" x14ac:dyDescent="0.2">
      <c r="A46" s="100"/>
      <c r="B46" s="159"/>
      <c r="C46" s="9"/>
      <c r="D46" s="9"/>
      <c r="E46" s="9"/>
      <c r="F46" s="9"/>
      <c r="G46" s="9"/>
      <c r="H46" s="14"/>
      <c r="L46" s="8"/>
      <c r="M46" s="8"/>
      <c r="N46" s="181"/>
    </row>
    <row r="48" spans="1:17" ht="15" x14ac:dyDescent="0.2">
      <c r="A48" s="127" t="s">
        <v>17</v>
      </c>
    </row>
    <row r="49" spans="1:15" s="180" customFormat="1" ht="7.5" customHeight="1" x14ac:dyDescent="0.2">
      <c r="A49" s="4"/>
      <c r="B49" s="156"/>
      <c r="C49" s="1"/>
      <c r="D49" s="1"/>
      <c r="E49" s="1"/>
      <c r="F49" s="1"/>
      <c r="G49" s="1"/>
      <c r="H49"/>
      <c r="I49"/>
      <c r="J49"/>
      <c r="K49"/>
      <c r="L49"/>
      <c r="M49"/>
      <c r="O49"/>
    </row>
    <row r="50" spans="1:15" s="180" customFormat="1" ht="17.25" customHeight="1" thickBot="1" x14ac:dyDescent="0.25">
      <c r="A50" s="297"/>
      <c r="B50" s="298" t="s">
        <v>98</v>
      </c>
      <c r="C50" s="254"/>
      <c r="D50" s="1"/>
      <c r="E50" s="1"/>
      <c r="F50" s="1"/>
      <c r="G50" s="1"/>
      <c r="H50"/>
      <c r="I50"/>
      <c r="J50"/>
      <c r="K50"/>
      <c r="L50"/>
      <c r="M50"/>
      <c r="O50"/>
    </row>
    <row r="51" spans="1:15" s="180" customFormat="1" ht="13.5" thickBot="1" x14ac:dyDescent="0.25">
      <c r="A51" s="589"/>
      <c r="B51" s="590"/>
      <c r="C51" s="224" t="s">
        <v>15</v>
      </c>
      <c r="D51" s="262" t="s">
        <v>44</v>
      </c>
      <c r="E51" s="247" t="s">
        <v>74</v>
      </c>
      <c r="F51" s="262" t="s">
        <v>10</v>
      </c>
      <c r="G51" s="92" t="s">
        <v>14</v>
      </c>
      <c r="H51" s="175" t="s">
        <v>61</v>
      </c>
      <c r="I51" s="182"/>
      <c r="K51"/>
    </row>
    <row r="52" spans="1:15" s="180" customFormat="1" x14ac:dyDescent="0.2">
      <c r="A52" s="563" t="s">
        <v>365</v>
      </c>
      <c r="B52" s="564"/>
      <c r="C52" s="138"/>
      <c r="D52" s="261"/>
      <c r="E52" s="258"/>
      <c r="F52" s="261"/>
      <c r="G52" s="199"/>
      <c r="H52" s="200">
        <v>35659.199999999997</v>
      </c>
      <c r="I52" s="183"/>
      <c r="K52"/>
    </row>
    <row r="53" spans="1:15" s="180" customFormat="1" x14ac:dyDescent="0.2">
      <c r="A53" s="557" t="s">
        <v>366</v>
      </c>
      <c r="B53" s="559"/>
      <c r="C53" s="142"/>
      <c r="D53" s="148"/>
      <c r="E53" s="259"/>
      <c r="F53" s="148"/>
      <c r="G53" s="193"/>
      <c r="H53" s="123">
        <v>35659.199999999997</v>
      </c>
      <c r="I53" s="183"/>
      <c r="K53"/>
    </row>
    <row r="54" spans="1:15" s="180" customFormat="1" x14ac:dyDescent="0.2">
      <c r="A54" s="557" t="s">
        <v>367</v>
      </c>
      <c r="B54" s="559"/>
      <c r="C54" s="142"/>
      <c r="D54" s="148"/>
      <c r="E54" s="259">
        <v>10659</v>
      </c>
      <c r="F54" s="148"/>
      <c r="G54" s="193"/>
      <c r="H54" s="123"/>
      <c r="I54" s="183"/>
      <c r="K54"/>
    </row>
    <row r="55" spans="1:15" s="180" customFormat="1" x14ac:dyDescent="0.2">
      <c r="A55" s="557" t="s">
        <v>370</v>
      </c>
      <c r="B55" s="559"/>
      <c r="C55" s="142"/>
      <c r="D55" s="148"/>
      <c r="E55" s="259"/>
      <c r="F55" s="148"/>
      <c r="G55" s="193">
        <v>6840</v>
      </c>
      <c r="H55" s="123"/>
      <c r="I55" s="183"/>
      <c r="K55"/>
    </row>
    <row r="56" spans="1:15" x14ac:dyDescent="0.2">
      <c r="A56" s="557" t="s">
        <v>371</v>
      </c>
      <c r="B56" s="559"/>
      <c r="C56" s="265"/>
      <c r="D56" s="266"/>
      <c r="E56" s="266"/>
      <c r="F56" s="266"/>
      <c r="G56" s="250">
        <v>31008</v>
      </c>
      <c r="H56" s="123"/>
      <c r="I56" s="183"/>
      <c r="J56" s="180"/>
      <c r="N56"/>
    </row>
    <row r="57" spans="1:15" x14ac:dyDescent="0.2">
      <c r="A57" s="557" t="s">
        <v>372</v>
      </c>
      <c r="B57" s="559"/>
      <c r="C57" s="265">
        <v>4674</v>
      </c>
      <c r="D57" s="266"/>
      <c r="E57" s="266"/>
      <c r="F57" s="266"/>
      <c r="G57" s="269"/>
      <c r="H57" s="296"/>
      <c r="I57" s="183"/>
      <c r="J57" s="180"/>
      <c r="N57"/>
    </row>
    <row r="58" spans="1:15" x14ac:dyDescent="0.2">
      <c r="A58" s="557" t="s">
        <v>373</v>
      </c>
      <c r="B58" s="559"/>
      <c r="C58" s="265">
        <v>4446</v>
      </c>
      <c r="D58" s="266"/>
      <c r="E58" s="266"/>
      <c r="F58" s="266"/>
      <c r="G58" s="250"/>
      <c r="H58" s="123"/>
      <c r="I58" s="183"/>
      <c r="J58" s="180"/>
      <c r="N58"/>
    </row>
    <row r="59" spans="1:15" x14ac:dyDescent="0.2">
      <c r="A59" s="557" t="s">
        <v>381</v>
      </c>
      <c r="B59" s="559"/>
      <c r="C59" s="265"/>
      <c r="D59" s="266">
        <v>11395.44</v>
      </c>
      <c r="E59" s="266"/>
      <c r="F59" s="266"/>
      <c r="G59" s="250"/>
      <c r="H59" s="123"/>
      <c r="I59" s="183"/>
      <c r="J59" s="180"/>
      <c r="N59"/>
    </row>
    <row r="60" spans="1:15" x14ac:dyDescent="0.2">
      <c r="A60" s="557" t="s">
        <v>383</v>
      </c>
      <c r="B60" s="559"/>
      <c r="C60" s="265"/>
      <c r="D60" s="266"/>
      <c r="E60" s="266"/>
      <c r="F60" s="193">
        <v>20862</v>
      </c>
      <c r="G60" s="144"/>
      <c r="H60" s="123"/>
      <c r="I60" s="183"/>
      <c r="J60" s="180"/>
      <c r="N60"/>
    </row>
    <row r="61" spans="1:15" x14ac:dyDescent="0.2">
      <c r="A61" s="557" t="s">
        <v>384</v>
      </c>
      <c r="B61" s="559"/>
      <c r="C61" s="265"/>
      <c r="D61" s="266"/>
      <c r="E61" s="266"/>
      <c r="F61" s="193">
        <v>16165.2</v>
      </c>
      <c r="G61" s="144"/>
      <c r="H61" s="123"/>
      <c r="I61" s="183"/>
      <c r="J61" s="180"/>
      <c r="N61"/>
    </row>
    <row r="62" spans="1:15" x14ac:dyDescent="0.2">
      <c r="A62" s="557" t="s">
        <v>388</v>
      </c>
      <c r="B62" s="559"/>
      <c r="C62" s="265"/>
      <c r="D62" s="266">
        <v>11802.42</v>
      </c>
      <c r="E62" s="266"/>
      <c r="F62" s="266"/>
      <c r="G62" s="144"/>
      <c r="H62" s="123"/>
      <c r="I62" s="183"/>
      <c r="J62" s="180"/>
      <c r="N62"/>
    </row>
    <row r="63" spans="1:15" x14ac:dyDescent="0.2">
      <c r="A63" s="557" t="s">
        <v>405</v>
      </c>
      <c r="B63" s="559"/>
      <c r="C63" s="265"/>
      <c r="D63" s="266"/>
      <c r="E63" s="266"/>
      <c r="F63" s="266"/>
      <c r="G63" s="144"/>
      <c r="H63" s="123">
        <v>1119.2</v>
      </c>
      <c r="I63" s="183"/>
      <c r="J63" s="180"/>
      <c r="N63"/>
    </row>
    <row r="64" spans="1:15" x14ac:dyDescent="0.2">
      <c r="A64" s="557" t="s">
        <v>406</v>
      </c>
      <c r="B64" s="559"/>
      <c r="C64" s="265"/>
      <c r="D64" s="266"/>
      <c r="E64" s="266">
        <v>34.200000000000003</v>
      </c>
      <c r="F64" s="266"/>
      <c r="G64" s="268"/>
      <c r="H64" s="301"/>
      <c r="I64" s="183"/>
      <c r="J64" s="180"/>
      <c r="N64"/>
    </row>
    <row r="65" spans="1:14" ht="13.5" thickBot="1" x14ac:dyDescent="0.25">
      <c r="A65" s="577" t="s">
        <v>416</v>
      </c>
      <c r="B65" s="578"/>
      <c r="C65" s="172"/>
      <c r="D65" s="173"/>
      <c r="E65" s="173"/>
      <c r="F65" s="173"/>
      <c r="G65" s="251"/>
      <c r="H65" s="176">
        <v>11970</v>
      </c>
      <c r="I65" s="183"/>
      <c r="J65" s="180"/>
      <c r="N65"/>
    </row>
    <row r="66" spans="1:14" ht="13.5" thickBot="1" x14ac:dyDescent="0.25">
      <c r="C66" s="149">
        <f t="shared" ref="C66:H66" si="1">SUM(C52:C65)</f>
        <v>9120</v>
      </c>
      <c r="D66" s="150">
        <f t="shared" si="1"/>
        <v>23197.86</v>
      </c>
      <c r="E66" s="150">
        <f t="shared" si="1"/>
        <v>10693.2</v>
      </c>
      <c r="F66" s="150">
        <f t="shared" si="1"/>
        <v>37027.199999999997</v>
      </c>
      <c r="G66" s="150">
        <f t="shared" si="1"/>
        <v>37848</v>
      </c>
      <c r="H66" s="150">
        <f t="shared" si="1"/>
        <v>84407.599999999991</v>
      </c>
      <c r="I66" s="183"/>
      <c r="J66" s="546">
        <f>SUM(C66:I66)</f>
        <v>202293.86</v>
      </c>
      <c r="K66" s="547"/>
      <c r="N66"/>
    </row>
  </sheetData>
  <mergeCells count="49">
    <mergeCell ref="H16:H18"/>
    <mergeCell ref="A21:A22"/>
    <mergeCell ref="A64:B64"/>
    <mergeCell ref="A14:A15"/>
    <mergeCell ref="H14:H15"/>
    <mergeCell ref="A27:A30"/>
    <mergeCell ref="H32:H33"/>
    <mergeCell ref="A32:A33"/>
    <mergeCell ref="H21:H22"/>
    <mergeCell ref="A24:A26"/>
    <mergeCell ref="H24:H26"/>
    <mergeCell ref="A63:B63"/>
    <mergeCell ref="A34:A35"/>
    <mergeCell ref="H34:H35"/>
    <mergeCell ref="A36:A37"/>
    <mergeCell ref="H44:K45"/>
    <mergeCell ref="I4:K4"/>
    <mergeCell ref="A5:A6"/>
    <mergeCell ref="H5:H6"/>
    <mergeCell ref="G2:G4"/>
    <mergeCell ref="C3:D3"/>
    <mergeCell ref="E3:F3"/>
    <mergeCell ref="A9:A11"/>
    <mergeCell ref="H9:H11"/>
    <mergeCell ref="J66:K66"/>
    <mergeCell ref="A56:B56"/>
    <mergeCell ref="A51:B51"/>
    <mergeCell ref="A52:B52"/>
    <mergeCell ref="A53:B53"/>
    <mergeCell ref="A54:B54"/>
    <mergeCell ref="A55:B55"/>
    <mergeCell ref="A57:B57"/>
    <mergeCell ref="A58:B58"/>
    <mergeCell ref="A59:B59"/>
    <mergeCell ref="A65:B65"/>
    <mergeCell ref="A19:A20"/>
    <mergeCell ref="H19:H20"/>
    <mergeCell ref="H27:H30"/>
    <mergeCell ref="H36:H37"/>
    <mergeCell ref="A39:A42"/>
    <mergeCell ref="H39:H42"/>
    <mergeCell ref="C45:D45"/>
    <mergeCell ref="E45:F45"/>
    <mergeCell ref="A12:A13"/>
    <mergeCell ref="A60:B60"/>
    <mergeCell ref="A61:B61"/>
    <mergeCell ref="A62:B62"/>
    <mergeCell ref="A44:B44"/>
    <mergeCell ref="A16:A1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zoomScaleNormal="100" workbookViewId="0">
      <pane ySplit="4" topLeftCell="A35" activePane="bottomLeft" state="frozenSplit"/>
      <selection pane="bottomLeft" activeCell="O51" sqref="O51"/>
    </sheetView>
  </sheetViews>
  <sheetFormatPr defaultRowHeight="12.75" x14ac:dyDescent="0.2"/>
  <cols>
    <col min="1" max="1" width="2.42578125" style="300" customWidth="1"/>
    <col min="2" max="2" width="6.42578125" style="156" customWidth="1"/>
    <col min="3" max="4" width="10.7109375" style="1" customWidth="1"/>
    <col min="5" max="5" width="11.28515625" style="1" customWidth="1"/>
    <col min="6" max="6" width="10.42578125" style="1" customWidth="1"/>
    <col min="7" max="7" width="10.28515625" style="1" customWidth="1"/>
    <col min="8" max="8" width="9.85546875" customWidth="1"/>
    <col min="9" max="11" width="10.42578125" customWidth="1"/>
    <col min="12" max="13" width="10.7109375" customWidth="1"/>
    <col min="14" max="14" width="10.7109375" style="180" customWidth="1"/>
    <col min="15" max="16" width="10.7109375" customWidth="1"/>
    <col min="17" max="17" width="13.28515625" customWidth="1"/>
    <col min="18" max="18" width="13.7109375" customWidth="1"/>
    <col min="19" max="19" width="13.140625" customWidth="1"/>
  </cols>
  <sheetData>
    <row r="1" spans="1:15" ht="15" x14ac:dyDescent="0.25">
      <c r="A1" s="101" t="s">
        <v>418</v>
      </c>
      <c r="C1" s="3"/>
    </row>
    <row r="2" spans="1:15" ht="9.75" customHeight="1" thickBot="1" x14ac:dyDescent="0.25">
      <c r="A2" s="2"/>
      <c r="C2" s="276"/>
      <c r="D2" s="277"/>
      <c r="E2" s="277"/>
      <c r="F2" s="277"/>
      <c r="G2" s="575" t="s">
        <v>156</v>
      </c>
      <c r="H2" s="279"/>
    </row>
    <row r="3" spans="1:15" ht="17.25" customHeight="1" x14ac:dyDescent="0.2">
      <c r="A3" s="2"/>
      <c r="C3" s="579" t="s">
        <v>98</v>
      </c>
      <c r="D3" s="580"/>
      <c r="E3" s="579" t="s">
        <v>97</v>
      </c>
      <c r="F3" s="580"/>
      <c r="G3" s="575"/>
      <c r="H3" s="279"/>
    </row>
    <row r="4" spans="1:15" ht="13.5" thickBot="1" x14ac:dyDescent="0.25">
      <c r="A4" s="153" t="s">
        <v>6</v>
      </c>
      <c r="B4" s="197" t="s">
        <v>18</v>
      </c>
      <c r="C4" s="116" t="s">
        <v>7</v>
      </c>
      <c r="D4" s="278" t="s">
        <v>8</v>
      </c>
      <c r="E4" s="116" t="s">
        <v>146</v>
      </c>
      <c r="F4" s="117" t="s">
        <v>8</v>
      </c>
      <c r="G4" s="576"/>
      <c r="H4" s="299" t="s">
        <v>0</v>
      </c>
      <c r="I4" s="560" t="s">
        <v>19</v>
      </c>
      <c r="J4" s="560"/>
      <c r="K4" s="560"/>
    </row>
    <row r="5" spans="1:15" x14ac:dyDescent="0.2">
      <c r="A5" s="593" t="s">
        <v>150</v>
      </c>
      <c r="B5" s="230" t="s">
        <v>419</v>
      </c>
      <c r="C5" s="231"/>
      <c r="D5" s="233">
        <v>1119.2</v>
      </c>
      <c r="E5" s="302"/>
      <c r="F5" s="305"/>
      <c r="G5" s="307"/>
      <c r="H5" s="584">
        <f>SUM(C5:G12)</f>
        <v>64788.200000000012</v>
      </c>
      <c r="I5" s="162" t="s">
        <v>85</v>
      </c>
      <c r="J5" s="73"/>
      <c r="K5" s="74"/>
      <c r="L5" s="179" t="s">
        <v>410</v>
      </c>
      <c r="N5" s="223" t="s">
        <v>455</v>
      </c>
    </row>
    <row r="6" spans="1:15" x14ac:dyDescent="0.2">
      <c r="A6" s="552"/>
      <c r="B6" s="158" t="s">
        <v>420</v>
      </c>
      <c r="C6" s="122"/>
      <c r="D6" s="123">
        <v>15504</v>
      </c>
      <c r="E6" s="135"/>
      <c r="F6" s="218"/>
      <c r="G6" s="129"/>
      <c r="H6" s="555"/>
      <c r="I6" s="162" t="s">
        <v>422</v>
      </c>
      <c r="J6" s="73"/>
      <c r="K6" s="74"/>
      <c r="L6" s="179" t="s">
        <v>410</v>
      </c>
      <c r="M6" s="309"/>
      <c r="N6" s="223" t="s">
        <v>455</v>
      </c>
    </row>
    <row r="7" spans="1:15" x14ac:dyDescent="0.2">
      <c r="A7" s="552"/>
      <c r="B7" s="158" t="s">
        <v>423</v>
      </c>
      <c r="C7" s="122"/>
      <c r="D7" s="123">
        <v>4446</v>
      </c>
      <c r="E7" s="135"/>
      <c r="F7" s="218"/>
      <c r="G7" s="129"/>
      <c r="H7" s="555"/>
      <c r="I7" s="162" t="s">
        <v>87</v>
      </c>
      <c r="J7" s="73"/>
      <c r="K7" s="74"/>
      <c r="L7" s="179" t="s">
        <v>410</v>
      </c>
      <c r="N7" s="223" t="s">
        <v>455</v>
      </c>
    </row>
    <row r="8" spans="1:15" x14ac:dyDescent="0.2">
      <c r="A8" s="552"/>
      <c r="B8" s="158" t="s">
        <v>424</v>
      </c>
      <c r="C8" s="122"/>
      <c r="D8" s="123"/>
      <c r="E8" s="311">
        <v>11491.2</v>
      </c>
      <c r="F8" s="218"/>
      <c r="G8" s="129"/>
      <c r="H8" s="555"/>
      <c r="I8" s="162" t="s">
        <v>404</v>
      </c>
      <c r="J8" s="73"/>
      <c r="K8" s="74"/>
      <c r="L8" s="179" t="s">
        <v>248</v>
      </c>
      <c r="N8" s="321">
        <v>41163</v>
      </c>
      <c r="O8" s="315"/>
    </row>
    <row r="9" spans="1:15" x14ac:dyDescent="0.2">
      <c r="A9" s="552"/>
      <c r="B9" s="158" t="s">
        <v>425</v>
      </c>
      <c r="C9" s="122"/>
      <c r="D9" s="123"/>
      <c r="E9" s="311">
        <v>12517.2</v>
      </c>
      <c r="F9" s="306"/>
      <c r="G9" s="129"/>
      <c r="H9" s="555"/>
      <c r="I9" s="162" t="s">
        <v>432</v>
      </c>
      <c r="J9" s="73"/>
      <c r="K9" s="74"/>
      <c r="L9" s="179" t="s">
        <v>257</v>
      </c>
      <c r="N9" s="321">
        <v>41255</v>
      </c>
      <c r="O9" s="315" t="s">
        <v>779</v>
      </c>
    </row>
    <row r="10" spans="1:15" x14ac:dyDescent="0.2">
      <c r="A10" s="552"/>
      <c r="B10" s="158" t="s">
        <v>426</v>
      </c>
      <c r="C10" s="122"/>
      <c r="D10" s="123"/>
      <c r="E10" s="311">
        <v>7660.8</v>
      </c>
      <c r="F10" s="218"/>
      <c r="G10" s="308"/>
      <c r="H10" s="555"/>
      <c r="I10" s="162" t="s">
        <v>431</v>
      </c>
      <c r="J10" s="73"/>
      <c r="K10" s="74"/>
      <c r="L10" s="179" t="s">
        <v>248</v>
      </c>
      <c r="N10" s="321">
        <v>41304</v>
      </c>
      <c r="O10" s="315" t="s">
        <v>780</v>
      </c>
    </row>
    <row r="11" spans="1:15" x14ac:dyDescent="0.2">
      <c r="A11" s="552"/>
      <c r="B11" s="158" t="s">
        <v>427</v>
      </c>
      <c r="C11" s="122"/>
      <c r="D11" s="123"/>
      <c r="E11" s="311">
        <v>3830.4</v>
      </c>
      <c r="F11" s="218"/>
      <c r="G11" s="129"/>
      <c r="H11" s="555"/>
      <c r="I11" s="162" t="s">
        <v>430</v>
      </c>
      <c r="J11" s="73"/>
      <c r="K11" s="74"/>
      <c r="L11" s="179" t="s">
        <v>248</v>
      </c>
      <c r="N11" s="321">
        <v>41164</v>
      </c>
      <c r="O11" s="315" t="s">
        <v>456</v>
      </c>
    </row>
    <row r="12" spans="1:15" x14ac:dyDescent="0.2">
      <c r="A12" s="553"/>
      <c r="B12" s="158" t="s">
        <v>428</v>
      </c>
      <c r="C12" s="122"/>
      <c r="D12" s="123"/>
      <c r="E12" s="311">
        <v>8219.4</v>
      </c>
      <c r="F12" s="218"/>
      <c r="G12" s="129"/>
      <c r="H12" s="556"/>
      <c r="I12" s="162" t="s">
        <v>429</v>
      </c>
      <c r="J12" s="73"/>
      <c r="K12" s="74"/>
      <c r="L12" s="179" t="s">
        <v>257</v>
      </c>
      <c r="N12" s="321">
        <v>41192</v>
      </c>
      <c r="O12" s="343" t="s">
        <v>595</v>
      </c>
    </row>
    <row r="13" spans="1:15" x14ac:dyDescent="0.2">
      <c r="A13" s="551" t="s">
        <v>160</v>
      </c>
      <c r="B13" s="158" t="s">
        <v>433</v>
      </c>
      <c r="C13" s="122"/>
      <c r="D13" s="123"/>
      <c r="E13" s="311">
        <v>10214.4</v>
      </c>
      <c r="F13" s="218"/>
      <c r="G13" s="129"/>
      <c r="H13" s="554">
        <f>SUM(C13:G17)</f>
        <v>25860.9</v>
      </c>
      <c r="I13" s="162" t="s">
        <v>438</v>
      </c>
      <c r="J13" s="73"/>
      <c r="K13" s="74"/>
      <c r="L13" s="179" t="s">
        <v>257</v>
      </c>
      <c r="N13" s="321">
        <v>41177</v>
      </c>
    </row>
    <row r="14" spans="1:15" x14ac:dyDescent="0.2">
      <c r="A14" s="552"/>
      <c r="B14" s="158" t="s">
        <v>434</v>
      </c>
      <c r="C14" s="122"/>
      <c r="D14" s="123"/>
      <c r="E14" s="311">
        <v>5853.9</v>
      </c>
      <c r="F14" s="218"/>
      <c r="G14" s="129"/>
      <c r="H14" s="555"/>
      <c r="I14" s="162" t="s">
        <v>437</v>
      </c>
      <c r="J14" s="73"/>
      <c r="K14" s="74"/>
      <c r="L14" s="179" t="s">
        <v>257</v>
      </c>
      <c r="N14" s="321">
        <v>41167</v>
      </c>
    </row>
    <row r="15" spans="1:15" x14ac:dyDescent="0.2">
      <c r="A15" s="552"/>
      <c r="B15" s="158" t="s">
        <v>435</v>
      </c>
      <c r="C15" s="122"/>
      <c r="D15" s="123"/>
      <c r="E15" s="311">
        <v>3830.4</v>
      </c>
      <c r="F15" s="218"/>
      <c r="G15" s="129"/>
      <c r="H15" s="555"/>
      <c r="I15" s="162" t="s">
        <v>436</v>
      </c>
      <c r="J15" s="73"/>
      <c r="K15" s="74"/>
      <c r="L15" s="179" t="s">
        <v>257</v>
      </c>
      <c r="N15" s="180">
        <v>41157</v>
      </c>
    </row>
    <row r="16" spans="1:15" x14ac:dyDescent="0.2">
      <c r="A16" s="552"/>
      <c r="B16" s="158" t="s">
        <v>449</v>
      </c>
      <c r="C16" s="122"/>
      <c r="D16" s="123"/>
      <c r="E16" s="311">
        <v>5107.2</v>
      </c>
      <c r="F16" s="218"/>
      <c r="G16" s="129"/>
      <c r="H16" s="555"/>
      <c r="I16" s="162" t="s">
        <v>451</v>
      </c>
      <c r="J16" s="73"/>
      <c r="K16" s="74"/>
      <c r="L16" s="179" t="s">
        <v>457</v>
      </c>
      <c r="N16" s="180">
        <v>41162</v>
      </c>
    </row>
    <row r="17" spans="1:17" x14ac:dyDescent="0.2">
      <c r="A17" s="553"/>
      <c r="B17" s="158" t="s">
        <v>448</v>
      </c>
      <c r="C17" s="122"/>
      <c r="D17" s="123"/>
      <c r="E17" s="311">
        <v>855</v>
      </c>
      <c r="F17" s="218"/>
      <c r="G17" s="129"/>
      <c r="H17" s="556"/>
      <c r="I17" s="162" t="s">
        <v>450</v>
      </c>
      <c r="J17" s="73"/>
      <c r="K17" s="74"/>
      <c r="L17" s="179" t="s">
        <v>257</v>
      </c>
      <c r="N17" s="180">
        <v>41160</v>
      </c>
    </row>
    <row r="18" spans="1:17" x14ac:dyDescent="0.2">
      <c r="A18" s="551" t="s">
        <v>161</v>
      </c>
      <c r="B18" s="158" t="s">
        <v>439</v>
      </c>
      <c r="C18" s="122"/>
      <c r="D18" s="123">
        <v>5483.4</v>
      </c>
      <c r="E18" s="303"/>
      <c r="F18" s="218"/>
      <c r="G18" s="129"/>
      <c r="H18" s="554">
        <f>SUM(C18:G20)</f>
        <v>16803.599999999999</v>
      </c>
      <c r="I18" s="162" t="s">
        <v>85</v>
      </c>
      <c r="J18" s="73"/>
      <c r="K18" s="74"/>
      <c r="L18" s="179" t="s">
        <v>410</v>
      </c>
      <c r="N18" s="223" t="s">
        <v>455</v>
      </c>
    </row>
    <row r="19" spans="1:17" x14ac:dyDescent="0.2">
      <c r="A19" s="552"/>
      <c r="B19" s="158" t="s">
        <v>440</v>
      </c>
      <c r="C19" s="244">
        <v>11035.2</v>
      </c>
      <c r="D19" s="123"/>
      <c r="E19" s="303"/>
      <c r="F19" s="218"/>
      <c r="G19" s="129"/>
      <c r="H19" s="555"/>
      <c r="I19" s="162" t="s">
        <v>103</v>
      </c>
      <c r="J19" s="73"/>
      <c r="K19" s="74"/>
      <c r="L19" s="179" t="s">
        <v>248</v>
      </c>
      <c r="N19" s="180">
        <v>41162</v>
      </c>
    </row>
    <row r="20" spans="1:17" x14ac:dyDescent="0.2">
      <c r="A20" s="553"/>
      <c r="B20" s="158" t="s">
        <v>452</v>
      </c>
      <c r="C20" s="122"/>
      <c r="D20" s="123"/>
      <c r="E20" s="311">
        <v>285</v>
      </c>
      <c r="F20" s="218"/>
      <c r="G20" s="129"/>
      <c r="H20" s="556"/>
      <c r="I20" s="162" t="s">
        <v>154</v>
      </c>
      <c r="J20" s="73"/>
      <c r="K20" s="74"/>
      <c r="L20" s="179" t="s">
        <v>248</v>
      </c>
      <c r="N20" s="180">
        <v>41157</v>
      </c>
    </row>
    <row r="21" spans="1:17" x14ac:dyDescent="0.2">
      <c r="A21" s="551" t="s">
        <v>267</v>
      </c>
      <c r="B21" s="158" t="s">
        <v>441</v>
      </c>
      <c r="C21" s="122"/>
      <c r="D21" s="123">
        <v>4845</v>
      </c>
      <c r="E21" s="135"/>
      <c r="F21" s="218"/>
      <c r="G21" s="129"/>
      <c r="H21" s="554">
        <f>SUM(C21:G23)</f>
        <v>7791.9</v>
      </c>
      <c r="I21" s="162" t="s">
        <v>88</v>
      </c>
      <c r="J21" s="73"/>
      <c r="K21" s="74"/>
      <c r="L21" s="179" t="s">
        <v>410</v>
      </c>
      <c r="N21" s="223" t="s">
        <v>455</v>
      </c>
    </row>
    <row r="22" spans="1:17" x14ac:dyDescent="0.2">
      <c r="A22" s="552"/>
      <c r="B22" s="158" t="s">
        <v>442</v>
      </c>
      <c r="C22" s="122"/>
      <c r="D22" s="123">
        <v>438.9</v>
      </c>
      <c r="E22" s="135"/>
      <c r="F22" s="218"/>
      <c r="G22" s="129"/>
      <c r="H22" s="555"/>
      <c r="I22" s="162" t="s">
        <v>88</v>
      </c>
      <c r="J22" s="73"/>
      <c r="K22" s="74"/>
      <c r="L22" s="179" t="s">
        <v>410</v>
      </c>
      <c r="N22" s="223" t="s">
        <v>455</v>
      </c>
    </row>
    <row r="23" spans="1:17" x14ac:dyDescent="0.2">
      <c r="A23" s="553"/>
      <c r="B23" s="158" t="s">
        <v>443</v>
      </c>
      <c r="C23" s="244">
        <v>2508</v>
      </c>
      <c r="D23" s="123"/>
      <c r="E23" s="135"/>
      <c r="F23" s="218"/>
      <c r="G23" s="129"/>
      <c r="H23" s="556"/>
      <c r="I23" s="162" t="s">
        <v>247</v>
      </c>
      <c r="J23" s="73"/>
      <c r="K23" s="74"/>
      <c r="L23" s="179" t="s">
        <v>257</v>
      </c>
      <c r="N23" s="321">
        <v>41185</v>
      </c>
    </row>
    <row r="24" spans="1:17" x14ac:dyDescent="0.2">
      <c r="A24" s="237" t="s">
        <v>214</v>
      </c>
      <c r="B24" s="158" t="s">
        <v>444</v>
      </c>
      <c r="C24" s="122"/>
      <c r="D24" s="123">
        <v>1119.2</v>
      </c>
      <c r="E24" s="135"/>
      <c r="F24" s="218"/>
      <c r="G24" s="129"/>
      <c r="H24" s="131">
        <f>SUM(C24:G24)</f>
        <v>1119.2</v>
      </c>
      <c r="I24" s="162" t="s">
        <v>85</v>
      </c>
      <c r="J24" s="73"/>
      <c r="K24" s="74"/>
      <c r="L24" s="179" t="s">
        <v>410</v>
      </c>
      <c r="N24" s="223" t="s">
        <v>455</v>
      </c>
    </row>
    <row r="25" spans="1:17" x14ac:dyDescent="0.2">
      <c r="A25" s="551" t="s">
        <v>164</v>
      </c>
      <c r="B25" s="158" t="s">
        <v>445</v>
      </c>
      <c r="C25" s="244">
        <v>2131.8000000000002</v>
      </c>
      <c r="D25" s="123"/>
      <c r="E25" s="135"/>
      <c r="F25" s="218"/>
      <c r="G25" s="129"/>
      <c r="H25" s="554">
        <f>SUM(C25:G31)</f>
        <v>57176.700000000004</v>
      </c>
      <c r="I25" s="162" t="s">
        <v>104</v>
      </c>
      <c r="J25" s="73"/>
      <c r="K25" s="74"/>
      <c r="L25" s="179" t="s">
        <v>257</v>
      </c>
      <c r="N25" s="321">
        <v>41169</v>
      </c>
    </row>
    <row r="26" spans="1:17" x14ac:dyDescent="0.2">
      <c r="A26" s="552"/>
      <c r="B26" s="158" t="s">
        <v>446</v>
      </c>
      <c r="C26" s="122">
        <v>4047</v>
      </c>
      <c r="D26" s="123"/>
      <c r="E26" s="135"/>
      <c r="F26" s="218"/>
      <c r="G26" s="129"/>
      <c r="H26" s="555"/>
      <c r="I26" s="162" t="s">
        <v>458</v>
      </c>
      <c r="J26" s="73"/>
      <c r="K26" s="74"/>
      <c r="L26" s="179" t="s">
        <v>257</v>
      </c>
      <c r="N26" s="314" t="s">
        <v>455</v>
      </c>
    </row>
    <row r="27" spans="1:17" x14ac:dyDescent="0.2">
      <c r="A27" s="552"/>
      <c r="B27" s="158" t="s">
        <v>447</v>
      </c>
      <c r="C27" s="122"/>
      <c r="D27" s="123">
        <v>2223</v>
      </c>
      <c r="E27" s="135"/>
      <c r="F27" s="218"/>
      <c r="G27" s="129"/>
      <c r="H27" s="555"/>
      <c r="I27" s="162" t="s">
        <v>124</v>
      </c>
      <c r="J27" s="73"/>
      <c r="K27" s="74"/>
      <c r="L27" s="179" t="s">
        <v>410</v>
      </c>
      <c r="N27" s="180" t="s">
        <v>455</v>
      </c>
    </row>
    <row r="28" spans="1:17" x14ac:dyDescent="0.2">
      <c r="A28" s="552"/>
      <c r="B28" s="158" t="s">
        <v>459</v>
      </c>
      <c r="C28" s="122"/>
      <c r="D28" s="123"/>
      <c r="E28" s="311">
        <v>17100</v>
      </c>
      <c r="F28" s="218"/>
      <c r="G28" s="129"/>
      <c r="H28" s="555"/>
      <c r="I28" s="162" t="s">
        <v>460</v>
      </c>
      <c r="J28" s="73"/>
      <c r="K28" s="74"/>
      <c r="L28" s="179" t="s">
        <v>257</v>
      </c>
      <c r="N28" s="321">
        <v>41165</v>
      </c>
    </row>
    <row r="29" spans="1:17" x14ac:dyDescent="0.2">
      <c r="A29" s="552"/>
      <c r="B29" s="158" t="s">
        <v>453</v>
      </c>
      <c r="C29" s="244">
        <v>5329.5</v>
      </c>
      <c r="D29" s="123"/>
      <c r="E29" s="135"/>
      <c r="F29" s="218"/>
      <c r="G29" s="129"/>
      <c r="H29" s="555"/>
      <c r="I29" s="162" t="s">
        <v>76</v>
      </c>
      <c r="J29" s="73"/>
      <c r="K29" s="74"/>
      <c r="L29" s="179" t="s">
        <v>257</v>
      </c>
      <c r="N29" s="321">
        <v>41170</v>
      </c>
      <c r="O29" s="95"/>
    </row>
    <row r="30" spans="1:17" x14ac:dyDescent="0.2">
      <c r="A30" s="552"/>
      <c r="B30" s="158" t="s">
        <v>461</v>
      </c>
      <c r="C30" s="122"/>
      <c r="D30" s="123"/>
      <c r="E30" s="311">
        <v>17100</v>
      </c>
      <c r="F30" s="218"/>
      <c r="G30" s="129"/>
      <c r="H30" s="555"/>
      <c r="I30" s="162" t="s">
        <v>154</v>
      </c>
      <c r="J30" s="73"/>
      <c r="K30" s="74"/>
      <c r="L30" s="179" t="s">
        <v>248</v>
      </c>
      <c r="N30" s="321">
        <v>41169</v>
      </c>
    </row>
    <row r="31" spans="1:17" x14ac:dyDescent="0.2">
      <c r="A31" s="553"/>
      <c r="B31" s="158" t="s">
        <v>454</v>
      </c>
      <c r="C31" s="122"/>
      <c r="D31" s="123">
        <v>9245.4</v>
      </c>
      <c r="E31" s="135"/>
      <c r="F31" s="218"/>
      <c r="G31" s="129"/>
      <c r="H31" s="556"/>
      <c r="I31" s="162" t="s">
        <v>215</v>
      </c>
      <c r="J31" s="73"/>
      <c r="K31" s="74"/>
      <c r="L31" s="179" t="s">
        <v>410</v>
      </c>
      <c r="N31" s="180" t="s">
        <v>455</v>
      </c>
    </row>
    <row r="32" spans="1:17" x14ac:dyDescent="0.2">
      <c r="A32" s="551" t="s">
        <v>86</v>
      </c>
      <c r="B32" s="158" t="s">
        <v>465</v>
      </c>
      <c r="C32" s="122"/>
      <c r="D32" s="123"/>
      <c r="E32" s="311">
        <v>20150.64</v>
      </c>
      <c r="F32" s="218"/>
      <c r="G32" s="129"/>
      <c r="H32" s="554">
        <f>SUM(C32:G43)</f>
        <v>74015.64</v>
      </c>
      <c r="I32" s="162" t="s">
        <v>699</v>
      </c>
      <c r="J32" s="73"/>
      <c r="K32" s="74"/>
      <c r="L32" s="179" t="s">
        <v>257</v>
      </c>
      <c r="N32" s="321">
        <v>41184</v>
      </c>
      <c r="O32" s="315"/>
      <c r="Q32" s="354"/>
    </row>
    <row r="33" spans="1:17" x14ac:dyDescent="0.2">
      <c r="A33" s="552"/>
      <c r="B33" s="158" t="s">
        <v>466</v>
      </c>
      <c r="C33" s="122"/>
      <c r="D33" s="123"/>
      <c r="E33" s="311">
        <v>7660.8</v>
      </c>
      <c r="F33" s="218"/>
      <c r="G33" s="129"/>
      <c r="H33" s="555"/>
      <c r="I33" s="162" t="s">
        <v>481</v>
      </c>
      <c r="J33" s="73"/>
      <c r="K33" s="74"/>
      <c r="L33" s="179" t="s">
        <v>257</v>
      </c>
      <c r="N33" s="321">
        <v>41170</v>
      </c>
    </row>
    <row r="34" spans="1:17" x14ac:dyDescent="0.2">
      <c r="A34" s="552"/>
      <c r="B34" s="158" t="s">
        <v>467</v>
      </c>
      <c r="C34" s="122"/>
      <c r="D34" s="123"/>
      <c r="E34" s="311">
        <v>3830.4</v>
      </c>
      <c r="F34" s="218"/>
      <c r="G34" s="129"/>
      <c r="H34" s="555"/>
      <c r="I34" s="162" t="s">
        <v>475</v>
      </c>
      <c r="J34" s="73"/>
      <c r="K34" s="74"/>
      <c r="L34" s="179" t="s">
        <v>248</v>
      </c>
      <c r="N34" s="321">
        <v>41185</v>
      </c>
      <c r="O34" s="315" t="s">
        <v>503</v>
      </c>
    </row>
    <row r="35" spans="1:17" x14ac:dyDescent="0.2">
      <c r="A35" s="552"/>
      <c r="B35" s="158" t="s">
        <v>468</v>
      </c>
      <c r="C35" s="122"/>
      <c r="D35" s="123"/>
      <c r="E35" s="311">
        <v>8299.2000000000007</v>
      </c>
      <c r="F35" s="193"/>
      <c r="G35" s="129"/>
      <c r="H35" s="555"/>
      <c r="I35" s="162" t="s">
        <v>476</v>
      </c>
      <c r="J35" s="73"/>
      <c r="K35" s="74"/>
      <c r="L35" s="179" t="s">
        <v>257</v>
      </c>
      <c r="N35" s="321">
        <v>41165</v>
      </c>
    </row>
    <row r="36" spans="1:17" x14ac:dyDescent="0.2">
      <c r="A36" s="552"/>
      <c r="B36" s="158" t="s">
        <v>469</v>
      </c>
      <c r="C36" s="122"/>
      <c r="D36" s="123"/>
      <c r="E36" s="311">
        <v>2553.6</v>
      </c>
      <c r="F36" s="193"/>
      <c r="G36" s="129"/>
      <c r="H36" s="555"/>
      <c r="I36" s="162" t="s">
        <v>477</v>
      </c>
      <c r="J36" s="73"/>
      <c r="K36" s="74"/>
      <c r="L36" s="179" t="s">
        <v>311</v>
      </c>
      <c r="N36" s="321">
        <v>41220</v>
      </c>
      <c r="O36" s="315" t="s">
        <v>629</v>
      </c>
      <c r="Q36" s="591">
        <f>SUM(E36:E37)</f>
        <v>4468.8</v>
      </c>
    </row>
    <row r="37" spans="1:17" x14ac:dyDescent="0.2">
      <c r="A37" s="552"/>
      <c r="B37" s="158" t="s">
        <v>471</v>
      </c>
      <c r="C37" s="122"/>
      <c r="D37" s="123"/>
      <c r="E37" s="311">
        <v>1915.2</v>
      </c>
      <c r="F37" s="193"/>
      <c r="G37" s="129"/>
      <c r="H37" s="555"/>
      <c r="I37" s="162" t="s">
        <v>477</v>
      </c>
      <c r="J37" s="73"/>
      <c r="K37" s="74"/>
      <c r="L37" s="179" t="s">
        <v>311</v>
      </c>
      <c r="N37" s="321">
        <v>41220</v>
      </c>
      <c r="O37" s="315" t="s">
        <v>629</v>
      </c>
      <c r="Q37" s="592"/>
    </row>
    <row r="38" spans="1:17" x14ac:dyDescent="0.2">
      <c r="A38" s="552"/>
      <c r="B38" s="158" t="s">
        <v>472</v>
      </c>
      <c r="C38" s="122"/>
      <c r="D38" s="123"/>
      <c r="E38" s="311">
        <v>3830.4</v>
      </c>
      <c r="F38" s="193"/>
      <c r="G38" s="129"/>
      <c r="H38" s="555"/>
      <c r="I38" s="162" t="s">
        <v>478</v>
      </c>
      <c r="J38" s="73"/>
      <c r="K38" s="74"/>
      <c r="L38" s="179" t="s">
        <v>257</v>
      </c>
      <c r="N38" s="321">
        <v>41181</v>
      </c>
      <c r="O38" s="315" t="s">
        <v>503</v>
      </c>
    </row>
    <row r="39" spans="1:17" x14ac:dyDescent="0.2">
      <c r="A39" s="552"/>
      <c r="B39" s="158" t="s">
        <v>473</v>
      </c>
      <c r="C39" s="122"/>
      <c r="D39" s="123"/>
      <c r="E39" s="311">
        <v>7695</v>
      </c>
      <c r="F39" s="193"/>
      <c r="G39" s="129"/>
      <c r="H39" s="555"/>
      <c r="I39" s="162" t="s">
        <v>852</v>
      </c>
      <c r="J39" s="73"/>
      <c r="K39" s="74"/>
      <c r="L39" s="179" t="s">
        <v>257</v>
      </c>
      <c r="N39" s="317">
        <v>41302</v>
      </c>
      <c r="O39" s="315" t="s">
        <v>783</v>
      </c>
    </row>
    <row r="40" spans="1:17" x14ac:dyDescent="0.2">
      <c r="A40" s="552"/>
      <c r="B40" s="158" t="s">
        <v>474</v>
      </c>
      <c r="C40" s="122"/>
      <c r="D40" s="123"/>
      <c r="E40" s="303">
        <v>3876</v>
      </c>
      <c r="F40" s="193"/>
      <c r="G40" s="129"/>
      <c r="H40" s="555"/>
      <c r="I40" s="319" t="s">
        <v>479</v>
      </c>
      <c r="J40" s="73"/>
      <c r="K40" s="74"/>
      <c r="L40" s="295" t="s">
        <v>378</v>
      </c>
      <c r="N40" s="316"/>
      <c r="O40" s="369" t="s">
        <v>873</v>
      </c>
    </row>
    <row r="41" spans="1:17" x14ac:dyDescent="0.2">
      <c r="A41" s="552"/>
      <c r="B41" s="158" t="s">
        <v>470</v>
      </c>
      <c r="C41" s="122"/>
      <c r="D41" s="123"/>
      <c r="E41" s="311">
        <v>10214.4</v>
      </c>
      <c r="F41" s="193"/>
      <c r="G41" s="129"/>
      <c r="H41" s="555"/>
      <c r="I41" s="162" t="s">
        <v>480</v>
      </c>
      <c r="J41" s="73"/>
      <c r="K41" s="74"/>
      <c r="L41" s="179" t="s">
        <v>257</v>
      </c>
      <c r="N41" s="321">
        <v>41225</v>
      </c>
      <c r="O41" s="315" t="s">
        <v>629</v>
      </c>
    </row>
    <row r="42" spans="1:17" x14ac:dyDescent="0.2">
      <c r="A42" s="552"/>
      <c r="B42" s="158" t="s">
        <v>462</v>
      </c>
      <c r="C42" s="122"/>
      <c r="D42" s="123">
        <v>3420</v>
      </c>
      <c r="E42" s="135"/>
      <c r="F42" s="193"/>
      <c r="G42" s="129"/>
      <c r="H42" s="555"/>
      <c r="I42" s="162" t="s">
        <v>83</v>
      </c>
      <c r="J42" s="73"/>
      <c r="K42" s="74"/>
      <c r="L42" s="179" t="s">
        <v>410</v>
      </c>
      <c r="N42" s="180" t="s">
        <v>455</v>
      </c>
    </row>
    <row r="43" spans="1:17" x14ac:dyDescent="0.2">
      <c r="A43" s="553"/>
      <c r="B43" s="158" t="s">
        <v>463</v>
      </c>
      <c r="C43" s="122"/>
      <c r="D43" s="123">
        <v>570</v>
      </c>
      <c r="E43" s="135"/>
      <c r="F43" s="193"/>
      <c r="G43" s="129"/>
      <c r="H43" s="556"/>
      <c r="I43" s="162" t="s">
        <v>223</v>
      </c>
      <c r="J43" s="73"/>
      <c r="K43" s="74"/>
      <c r="L43" s="179" t="s">
        <v>410</v>
      </c>
      <c r="N43" s="180" t="s">
        <v>455</v>
      </c>
    </row>
    <row r="44" spans="1:17" x14ac:dyDescent="0.2">
      <c r="A44" s="551" t="s">
        <v>91</v>
      </c>
      <c r="B44" s="158" t="s">
        <v>464</v>
      </c>
      <c r="C44" s="244">
        <v>2131.8000000000002</v>
      </c>
      <c r="D44" s="123"/>
      <c r="E44" s="135"/>
      <c r="F44" s="193"/>
      <c r="G44" s="129"/>
      <c r="H44" s="554">
        <f>SUM(C44:G45)</f>
        <v>2131.8000000000002</v>
      </c>
      <c r="I44" s="162" t="s">
        <v>256</v>
      </c>
      <c r="J44" s="73"/>
      <c r="K44" s="74"/>
      <c r="L44" s="179" t="s">
        <v>257</v>
      </c>
      <c r="N44" s="321">
        <v>41166</v>
      </c>
    </row>
    <row r="45" spans="1:17" x14ac:dyDescent="0.2">
      <c r="A45" s="553"/>
      <c r="B45" s="158" t="s">
        <v>486</v>
      </c>
      <c r="C45" s="122"/>
      <c r="D45" s="123"/>
      <c r="E45" s="320" t="s">
        <v>455</v>
      </c>
      <c r="F45" s="193"/>
      <c r="G45" s="129"/>
      <c r="H45" s="556"/>
      <c r="I45" s="162" t="s">
        <v>487</v>
      </c>
      <c r="J45" s="73"/>
      <c r="K45" s="74"/>
      <c r="L45" s="179" t="s">
        <v>492</v>
      </c>
      <c r="N45" s="180">
        <v>41166</v>
      </c>
    </row>
    <row r="46" spans="1:17" x14ac:dyDescent="0.2">
      <c r="A46" s="551" t="s">
        <v>179</v>
      </c>
      <c r="B46" s="158" t="s">
        <v>488</v>
      </c>
      <c r="C46" s="122"/>
      <c r="D46" s="123"/>
      <c r="E46" s="135"/>
      <c r="F46" s="193">
        <v>8550</v>
      </c>
      <c r="G46" s="129"/>
      <c r="H46" s="554">
        <f>SUM(C46:G48)</f>
        <v>18878.400000000001</v>
      </c>
      <c r="I46" s="162" t="s">
        <v>490</v>
      </c>
      <c r="J46" s="73"/>
      <c r="K46" s="74"/>
      <c r="L46" s="179" t="s">
        <v>410</v>
      </c>
      <c r="N46" s="223" t="s">
        <v>455</v>
      </c>
    </row>
    <row r="47" spans="1:17" x14ac:dyDescent="0.2">
      <c r="A47" s="552"/>
      <c r="B47" s="158" t="s">
        <v>489</v>
      </c>
      <c r="C47" s="122"/>
      <c r="D47" s="123"/>
      <c r="E47" s="311">
        <v>5882.4</v>
      </c>
      <c r="F47" s="193"/>
      <c r="G47" s="129"/>
      <c r="H47" s="555"/>
      <c r="I47" s="73" t="s">
        <v>491</v>
      </c>
      <c r="J47" s="73"/>
      <c r="K47" s="74"/>
      <c r="L47" s="179" t="s">
        <v>257</v>
      </c>
      <c r="N47" s="321">
        <v>41169</v>
      </c>
    </row>
    <row r="48" spans="1:17" x14ac:dyDescent="0.2">
      <c r="A48" s="553"/>
      <c r="B48" s="158" t="s">
        <v>482</v>
      </c>
      <c r="C48" s="122"/>
      <c r="D48" s="123">
        <v>4446</v>
      </c>
      <c r="E48" s="135"/>
      <c r="F48" s="193"/>
      <c r="G48" s="129"/>
      <c r="H48" s="556"/>
      <c r="I48" s="162" t="s">
        <v>87</v>
      </c>
      <c r="J48" s="73"/>
      <c r="K48" s="74"/>
      <c r="L48" s="179" t="s">
        <v>410</v>
      </c>
      <c r="N48" s="223" t="s">
        <v>455</v>
      </c>
    </row>
    <row r="49" spans="1:18" x14ac:dyDescent="0.2">
      <c r="A49" s="551" t="s">
        <v>182</v>
      </c>
      <c r="B49" s="158" t="s">
        <v>493</v>
      </c>
      <c r="C49" s="122"/>
      <c r="D49" s="123"/>
      <c r="E49" s="311">
        <v>29161.200000000001</v>
      </c>
      <c r="F49" s="193"/>
      <c r="G49" s="129"/>
      <c r="H49" s="554">
        <f>SUM(C49:G52)</f>
        <v>59280</v>
      </c>
      <c r="I49" s="162" t="s">
        <v>380</v>
      </c>
      <c r="J49" s="73"/>
      <c r="K49" s="74"/>
      <c r="L49" s="179" t="s">
        <v>257</v>
      </c>
      <c r="N49" s="317">
        <v>41177</v>
      </c>
    </row>
    <row r="50" spans="1:18" x14ac:dyDescent="0.2">
      <c r="A50" s="552"/>
      <c r="B50" s="158" t="s">
        <v>494</v>
      </c>
      <c r="C50" s="122"/>
      <c r="D50" s="123"/>
      <c r="E50" s="311">
        <v>2211.6</v>
      </c>
      <c r="F50" s="193"/>
      <c r="G50" s="129"/>
      <c r="H50" s="555"/>
      <c r="I50" s="162" t="s">
        <v>495</v>
      </c>
      <c r="J50" s="73"/>
      <c r="K50" s="74"/>
      <c r="L50" s="179" t="s">
        <v>257</v>
      </c>
      <c r="N50" s="313">
        <v>41628</v>
      </c>
      <c r="O50" s="315" t="s">
        <v>874</v>
      </c>
    </row>
    <row r="51" spans="1:18" x14ac:dyDescent="0.2">
      <c r="A51" s="552"/>
      <c r="B51" s="158" t="s">
        <v>483</v>
      </c>
      <c r="C51" s="122">
        <v>22800</v>
      </c>
      <c r="D51" s="123"/>
      <c r="E51" s="135"/>
      <c r="F51" s="193"/>
      <c r="G51" s="129"/>
      <c r="H51" s="555"/>
      <c r="I51" s="162" t="s">
        <v>82</v>
      </c>
      <c r="J51" s="73"/>
      <c r="K51" s="74"/>
      <c r="L51" s="179" t="s">
        <v>579</v>
      </c>
      <c r="N51" s="314" t="s">
        <v>455</v>
      </c>
    </row>
    <row r="52" spans="1:18" x14ac:dyDescent="0.2">
      <c r="A52" s="553"/>
      <c r="B52" s="158" t="s">
        <v>484</v>
      </c>
      <c r="C52" s="122"/>
      <c r="D52" s="123"/>
      <c r="E52" s="311">
        <v>5107.2</v>
      </c>
      <c r="F52" s="193"/>
      <c r="G52" s="129"/>
      <c r="H52" s="556"/>
      <c r="I52" s="162" t="s">
        <v>496</v>
      </c>
      <c r="J52" s="73"/>
      <c r="K52" s="74"/>
      <c r="L52" s="179" t="s">
        <v>311</v>
      </c>
      <c r="N52" s="180">
        <v>41171</v>
      </c>
    </row>
    <row r="53" spans="1:18" x14ac:dyDescent="0.2">
      <c r="A53" s="551" t="s">
        <v>123</v>
      </c>
      <c r="B53" s="158" t="s">
        <v>485</v>
      </c>
      <c r="C53" s="122"/>
      <c r="D53" s="123">
        <v>7410</v>
      </c>
      <c r="E53" s="135"/>
      <c r="F53" s="193"/>
      <c r="G53" s="129"/>
      <c r="H53" s="554">
        <f>SUM(C53:G54)</f>
        <v>41883.599999999999</v>
      </c>
      <c r="I53" s="162" t="s">
        <v>124</v>
      </c>
      <c r="J53" s="73"/>
      <c r="K53" s="74"/>
      <c r="L53" s="179" t="s">
        <v>410</v>
      </c>
      <c r="N53" s="223" t="s">
        <v>455</v>
      </c>
    </row>
    <row r="54" spans="1:18" x14ac:dyDescent="0.2">
      <c r="A54" s="553"/>
      <c r="B54" s="158" t="s">
        <v>498</v>
      </c>
      <c r="C54" s="122"/>
      <c r="D54" s="123"/>
      <c r="E54" s="135"/>
      <c r="F54" s="193">
        <v>34473.599999999999</v>
      </c>
      <c r="G54" s="129"/>
      <c r="H54" s="556"/>
      <c r="I54" s="162" t="s">
        <v>278</v>
      </c>
      <c r="J54" s="73"/>
      <c r="K54" s="74"/>
      <c r="L54" s="179" t="s">
        <v>410</v>
      </c>
      <c r="N54" s="223">
        <v>41187</v>
      </c>
    </row>
    <row r="55" spans="1:18" x14ac:dyDescent="0.2">
      <c r="A55" s="551" t="s">
        <v>242</v>
      </c>
      <c r="B55" s="158" t="s">
        <v>497</v>
      </c>
      <c r="C55" s="122"/>
      <c r="D55" s="123"/>
      <c r="E55" s="311">
        <v>10214.4</v>
      </c>
      <c r="F55" s="193"/>
      <c r="G55" s="129"/>
      <c r="H55" s="554">
        <f>SUM(C55:G57)</f>
        <v>13497.599999999999</v>
      </c>
      <c r="I55" s="162" t="s">
        <v>499</v>
      </c>
      <c r="J55" s="73"/>
      <c r="K55" s="74"/>
      <c r="L55" s="179" t="s">
        <v>257</v>
      </c>
      <c r="N55" s="321">
        <v>41173</v>
      </c>
    </row>
    <row r="56" spans="1:18" x14ac:dyDescent="0.2">
      <c r="A56" s="552"/>
      <c r="B56" s="158" t="s">
        <v>500</v>
      </c>
      <c r="C56" s="122"/>
      <c r="D56" s="123"/>
      <c r="E56" s="311">
        <v>684</v>
      </c>
      <c r="F56" s="193"/>
      <c r="G56" s="129"/>
      <c r="H56" s="555"/>
      <c r="I56" s="162" t="s">
        <v>431</v>
      </c>
      <c r="J56" s="73"/>
      <c r="K56" s="74"/>
      <c r="L56" s="179" t="s">
        <v>257</v>
      </c>
      <c r="N56" s="321">
        <v>41304</v>
      </c>
      <c r="O56" s="315" t="s">
        <v>781</v>
      </c>
      <c r="R56" s="312">
        <f>E56+E10</f>
        <v>8344.7999999999993</v>
      </c>
    </row>
    <row r="57" spans="1:18" x14ac:dyDescent="0.2">
      <c r="A57" s="553"/>
      <c r="B57" s="158" t="s">
        <v>502</v>
      </c>
      <c r="C57" s="122"/>
      <c r="D57" s="123"/>
      <c r="E57" s="311">
        <v>2599.1999999999998</v>
      </c>
      <c r="F57" s="193"/>
      <c r="G57" s="129"/>
      <c r="H57" s="556"/>
      <c r="I57" s="162" t="s">
        <v>501</v>
      </c>
      <c r="J57" s="73"/>
      <c r="K57" s="74"/>
      <c r="L57" s="179" t="s">
        <v>311</v>
      </c>
      <c r="N57" s="180">
        <v>41178</v>
      </c>
    </row>
    <row r="58" spans="1:18" x14ac:dyDescent="0.2">
      <c r="A58" s="551" t="s">
        <v>251</v>
      </c>
      <c r="B58" s="158" t="s">
        <v>508</v>
      </c>
      <c r="C58" s="122"/>
      <c r="D58" s="123"/>
      <c r="E58" s="311">
        <v>3830.4</v>
      </c>
      <c r="F58" s="193"/>
      <c r="G58" s="129"/>
      <c r="H58" s="554">
        <f>SUM(C58:G59)</f>
        <v>12129.6</v>
      </c>
      <c r="I58" s="162" t="s">
        <v>515</v>
      </c>
      <c r="J58" s="73"/>
      <c r="K58" s="74"/>
      <c r="L58" s="179" t="s">
        <v>248</v>
      </c>
      <c r="N58" s="317">
        <v>41219</v>
      </c>
    </row>
    <row r="59" spans="1:18" x14ac:dyDescent="0.2">
      <c r="A59" s="553"/>
      <c r="B59" s="158" t="s">
        <v>513</v>
      </c>
      <c r="C59" s="122"/>
      <c r="D59" s="123"/>
      <c r="E59" s="303">
        <v>8299.2000000000007</v>
      </c>
      <c r="F59" s="193"/>
      <c r="G59" s="129"/>
      <c r="H59" s="556"/>
      <c r="I59" s="319" t="s">
        <v>516</v>
      </c>
      <c r="J59" s="73"/>
      <c r="K59" s="74"/>
      <c r="L59" s="295" t="s">
        <v>378</v>
      </c>
      <c r="N59" s="316"/>
      <c r="O59" s="370" t="s">
        <v>875</v>
      </c>
    </row>
    <row r="60" spans="1:18" x14ac:dyDescent="0.2">
      <c r="A60" s="551" t="s">
        <v>191</v>
      </c>
      <c r="B60" s="158" t="s">
        <v>504</v>
      </c>
      <c r="C60" s="122"/>
      <c r="D60" s="123"/>
      <c r="E60" s="311">
        <v>11491.2</v>
      </c>
      <c r="F60" s="193"/>
      <c r="G60" s="129"/>
      <c r="H60" s="554">
        <f>SUM(C60:G65)</f>
        <v>29286.6</v>
      </c>
      <c r="I60" s="162" t="s">
        <v>509</v>
      </c>
      <c r="J60" s="73"/>
      <c r="K60" s="74"/>
      <c r="L60" s="179" t="s">
        <v>257</v>
      </c>
      <c r="N60" s="321">
        <v>41181</v>
      </c>
    </row>
    <row r="61" spans="1:18" x14ac:dyDescent="0.2">
      <c r="A61" s="552"/>
      <c r="B61" s="158" t="s">
        <v>505</v>
      </c>
      <c r="C61" s="122"/>
      <c r="D61" s="123"/>
      <c r="E61" s="311">
        <v>3921.6</v>
      </c>
      <c r="F61" s="193"/>
      <c r="G61" s="129"/>
      <c r="H61" s="555"/>
      <c r="I61" s="162" t="s">
        <v>510</v>
      </c>
      <c r="J61" s="73"/>
      <c r="K61" s="74"/>
      <c r="L61" s="179" t="s">
        <v>311</v>
      </c>
      <c r="N61" s="321">
        <v>41179</v>
      </c>
    </row>
    <row r="62" spans="1:18" x14ac:dyDescent="0.2">
      <c r="A62" s="552"/>
      <c r="B62" s="158" t="s">
        <v>506</v>
      </c>
      <c r="C62" s="122"/>
      <c r="D62" s="123"/>
      <c r="E62" s="311">
        <v>5107.2</v>
      </c>
      <c r="F62" s="193"/>
      <c r="G62" s="129"/>
      <c r="H62" s="555"/>
      <c r="I62" s="162" t="s">
        <v>511</v>
      </c>
      <c r="J62" s="73"/>
      <c r="K62" s="74"/>
      <c r="L62" s="179" t="s">
        <v>311</v>
      </c>
      <c r="N62" s="321">
        <v>41179</v>
      </c>
      <c r="O62" s="179" t="s">
        <v>530</v>
      </c>
    </row>
    <row r="63" spans="1:18" x14ac:dyDescent="0.2">
      <c r="A63" s="552"/>
      <c r="B63" s="158" t="s">
        <v>507</v>
      </c>
      <c r="C63" s="122"/>
      <c r="D63" s="123"/>
      <c r="E63" s="311">
        <v>2838.6</v>
      </c>
      <c r="F63" s="193"/>
      <c r="G63" s="129"/>
      <c r="H63" s="555"/>
      <c r="I63" s="162" t="s">
        <v>512</v>
      </c>
      <c r="J63" s="73"/>
      <c r="K63" s="74"/>
      <c r="L63" s="179" t="s">
        <v>257</v>
      </c>
      <c r="N63" s="321">
        <v>41179</v>
      </c>
    </row>
    <row r="64" spans="1:18" x14ac:dyDescent="0.2">
      <c r="A64" s="552"/>
      <c r="B64" s="158" t="s">
        <v>514</v>
      </c>
      <c r="C64" s="122"/>
      <c r="D64" s="123"/>
      <c r="E64" s="311">
        <v>4902</v>
      </c>
      <c r="F64" s="193"/>
      <c r="G64" s="129"/>
      <c r="H64" s="555"/>
      <c r="I64" s="162" t="s">
        <v>518</v>
      </c>
      <c r="J64" s="73"/>
      <c r="K64" s="74"/>
      <c r="L64" s="179" t="s">
        <v>257</v>
      </c>
      <c r="N64" s="314">
        <v>41190</v>
      </c>
    </row>
    <row r="65" spans="1:17" x14ac:dyDescent="0.2">
      <c r="A65" s="553"/>
      <c r="B65" s="158" t="s">
        <v>517</v>
      </c>
      <c r="C65" s="122"/>
      <c r="D65" s="123"/>
      <c r="E65" s="311">
        <v>1026</v>
      </c>
      <c r="F65" s="193"/>
      <c r="G65" s="129"/>
      <c r="H65" s="556"/>
      <c r="I65" s="162" t="s">
        <v>784</v>
      </c>
      <c r="J65" s="73"/>
      <c r="K65" s="74"/>
      <c r="L65" s="179" t="s">
        <v>257</v>
      </c>
      <c r="N65" s="321">
        <v>41335</v>
      </c>
      <c r="O65" s="347" t="s">
        <v>875</v>
      </c>
    </row>
    <row r="66" spans="1:17" x14ac:dyDescent="0.2">
      <c r="A66" s="551" t="s">
        <v>132</v>
      </c>
      <c r="B66" s="158" t="s">
        <v>519</v>
      </c>
      <c r="C66" s="122"/>
      <c r="D66" s="123"/>
      <c r="E66" s="311">
        <v>2553.6</v>
      </c>
      <c r="F66" s="193"/>
      <c r="G66" s="129"/>
      <c r="H66" s="554">
        <f>SUM(C66:G75)</f>
        <v>82308.000000000015</v>
      </c>
      <c r="I66" s="162" t="s">
        <v>520</v>
      </c>
      <c r="J66" s="73"/>
      <c r="K66" s="74"/>
      <c r="L66" s="179" t="s">
        <v>311</v>
      </c>
      <c r="N66" s="180">
        <v>41178</v>
      </c>
    </row>
    <row r="67" spans="1:17" x14ac:dyDescent="0.2">
      <c r="A67" s="552"/>
      <c r="B67" s="158" t="s">
        <v>523</v>
      </c>
      <c r="C67" s="122"/>
      <c r="D67" s="123">
        <v>7410</v>
      </c>
      <c r="E67" s="135"/>
      <c r="F67" s="193"/>
      <c r="G67" s="129"/>
      <c r="H67" s="555"/>
      <c r="I67" s="162" t="s">
        <v>124</v>
      </c>
      <c r="J67" s="73"/>
      <c r="K67" s="74"/>
      <c r="L67" s="179" t="s">
        <v>410</v>
      </c>
      <c r="N67" s="223" t="s">
        <v>455</v>
      </c>
    </row>
    <row r="68" spans="1:17" x14ac:dyDescent="0.2">
      <c r="A68" s="552"/>
      <c r="B68" s="158" t="s">
        <v>521</v>
      </c>
      <c r="C68" s="122"/>
      <c r="D68" s="123"/>
      <c r="E68" s="311">
        <v>3830.4</v>
      </c>
      <c r="F68" s="193"/>
      <c r="G68" s="129"/>
      <c r="H68" s="555"/>
      <c r="I68" s="162" t="s">
        <v>522</v>
      </c>
      <c r="J68" s="73"/>
      <c r="K68" s="74"/>
      <c r="L68" s="179" t="s">
        <v>248</v>
      </c>
      <c r="N68" s="321">
        <v>41180</v>
      </c>
    </row>
    <row r="69" spans="1:17" x14ac:dyDescent="0.2">
      <c r="A69" s="552"/>
      <c r="B69" s="158" t="s">
        <v>524</v>
      </c>
      <c r="C69" s="122"/>
      <c r="D69" s="123"/>
      <c r="E69" s="311">
        <v>7592.4</v>
      </c>
      <c r="F69" s="193"/>
      <c r="G69" s="129"/>
      <c r="H69" s="555"/>
      <c r="I69" s="162" t="s">
        <v>525</v>
      </c>
      <c r="J69" s="73"/>
      <c r="K69" s="74"/>
      <c r="L69" s="179" t="s">
        <v>311</v>
      </c>
      <c r="N69" s="180">
        <v>41179</v>
      </c>
    </row>
    <row r="70" spans="1:17" x14ac:dyDescent="0.2">
      <c r="A70" s="552"/>
      <c r="B70" s="158" t="s">
        <v>526</v>
      </c>
      <c r="C70" s="122"/>
      <c r="D70" s="123"/>
      <c r="E70" s="311">
        <v>6954</v>
      </c>
      <c r="F70" s="193"/>
      <c r="G70" s="129"/>
      <c r="H70" s="555"/>
      <c r="I70" s="162" t="s">
        <v>529</v>
      </c>
      <c r="J70" s="73"/>
      <c r="K70" s="74"/>
      <c r="L70" s="179" t="s">
        <v>257</v>
      </c>
      <c r="N70" s="321">
        <v>41204</v>
      </c>
      <c r="O70" s="179"/>
    </row>
    <row r="71" spans="1:17" x14ac:dyDescent="0.2">
      <c r="A71" s="552"/>
      <c r="B71" s="158" t="s">
        <v>527</v>
      </c>
      <c r="C71" s="122"/>
      <c r="D71" s="123"/>
      <c r="E71" s="311">
        <v>14227.2</v>
      </c>
      <c r="F71" s="193"/>
      <c r="G71" s="129"/>
      <c r="H71" s="555"/>
      <c r="I71" s="162" t="s">
        <v>480</v>
      </c>
      <c r="J71" s="73"/>
      <c r="K71" s="74"/>
      <c r="L71" s="179" t="s">
        <v>257</v>
      </c>
      <c r="N71" s="321">
        <v>41225</v>
      </c>
      <c r="O71" s="179" t="s">
        <v>628</v>
      </c>
      <c r="Q71" s="312"/>
    </row>
    <row r="72" spans="1:17" x14ac:dyDescent="0.2">
      <c r="A72" s="552"/>
      <c r="B72" s="158" t="s">
        <v>528</v>
      </c>
      <c r="C72" s="122"/>
      <c r="D72" s="123"/>
      <c r="E72" s="311">
        <v>1276.8</v>
      </c>
      <c r="F72" s="193"/>
      <c r="G72" s="129"/>
      <c r="H72" s="555"/>
      <c r="I72" s="162" t="s">
        <v>481</v>
      </c>
      <c r="J72" s="73"/>
      <c r="K72" s="74"/>
      <c r="L72" s="179" t="s">
        <v>257</v>
      </c>
      <c r="N72" s="321">
        <v>41318</v>
      </c>
      <c r="O72" s="347" t="s">
        <v>875</v>
      </c>
    </row>
    <row r="73" spans="1:17" x14ac:dyDescent="0.2">
      <c r="A73" s="552"/>
      <c r="B73" s="158" t="s">
        <v>531</v>
      </c>
      <c r="C73" s="122"/>
      <c r="D73" s="123"/>
      <c r="E73" s="311">
        <v>2736</v>
      </c>
      <c r="F73" s="193"/>
      <c r="G73" s="129"/>
      <c r="H73" s="555"/>
      <c r="I73" s="162" t="s">
        <v>380</v>
      </c>
      <c r="J73" s="73"/>
      <c r="K73" s="74"/>
      <c r="L73" s="179" t="s">
        <v>248</v>
      </c>
      <c r="N73" s="321">
        <v>41253</v>
      </c>
      <c r="O73" s="347" t="s">
        <v>782</v>
      </c>
    </row>
    <row r="74" spans="1:17" x14ac:dyDescent="0.2">
      <c r="A74" s="552"/>
      <c r="B74" s="158" t="s">
        <v>532</v>
      </c>
      <c r="C74" s="122"/>
      <c r="D74" s="123"/>
      <c r="E74" s="311">
        <v>34998</v>
      </c>
      <c r="F74" s="193"/>
      <c r="G74" s="129"/>
      <c r="H74" s="555"/>
      <c r="I74" s="162" t="s">
        <v>540</v>
      </c>
      <c r="J74" s="73"/>
      <c r="K74" s="74"/>
      <c r="L74" s="179" t="s">
        <v>679</v>
      </c>
      <c r="N74" s="321">
        <v>41213</v>
      </c>
    </row>
    <row r="75" spans="1:17" x14ac:dyDescent="0.2">
      <c r="A75" s="553"/>
      <c r="B75" s="158" t="s">
        <v>535</v>
      </c>
      <c r="C75" s="122"/>
      <c r="D75" s="123"/>
      <c r="E75" s="311">
        <v>729.6</v>
      </c>
      <c r="F75" s="193"/>
      <c r="G75" s="129"/>
      <c r="H75" s="556"/>
      <c r="I75" s="162" t="s">
        <v>536</v>
      </c>
      <c r="J75" s="73"/>
      <c r="K75" s="74"/>
      <c r="L75" s="295" t="s">
        <v>378</v>
      </c>
      <c r="N75" s="321">
        <v>41179</v>
      </c>
    </row>
    <row r="76" spans="1:17" x14ac:dyDescent="0.2">
      <c r="A76" s="552" t="s">
        <v>148</v>
      </c>
      <c r="B76" s="158" t="s">
        <v>538</v>
      </c>
      <c r="C76" s="245"/>
      <c r="D76" s="123">
        <v>5859.6</v>
      </c>
      <c r="E76" s="135"/>
      <c r="F76" s="193"/>
      <c r="G76" s="129"/>
      <c r="H76" s="555">
        <f>SUM(C76:G77)</f>
        <v>7056.6</v>
      </c>
      <c r="I76" s="162" t="s">
        <v>85</v>
      </c>
      <c r="J76" s="73"/>
      <c r="K76" s="74"/>
      <c r="L76" s="179" t="s">
        <v>410</v>
      </c>
      <c r="N76" s="321" t="s">
        <v>455</v>
      </c>
    </row>
    <row r="77" spans="1:17" ht="13.5" thickBot="1" x14ac:dyDescent="0.25">
      <c r="A77" s="553"/>
      <c r="B77" s="158" t="s">
        <v>539</v>
      </c>
      <c r="C77" s="245"/>
      <c r="D77" s="123"/>
      <c r="E77" s="311">
        <v>1197</v>
      </c>
      <c r="F77" s="193"/>
      <c r="G77" s="129"/>
      <c r="H77" s="556"/>
      <c r="I77" s="162" t="s">
        <v>460</v>
      </c>
      <c r="J77" s="73"/>
      <c r="K77" s="74"/>
      <c r="L77" s="179" t="s">
        <v>257</v>
      </c>
      <c r="N77" s="321">
        <v>41184</v>
      </c>
    </row>
    <row r="78" spans="1:17" s="13" customFormat="1" ht="14.25" thickTop="1" thickBot="1" x14ac:dyDescent="0.25">
      <c r="A78" s="562"/>
      <c r="B78" s="562"/>
      <c r="C78" s="118">
        <f t="shared" ref="C78:H78" si="0">SUM(C5:C77)</f>
        <v>49983.3</v>
      </c>
      <c r="D78" s="119">
        <f t="shared" si="0"/>
        <v>73539.700000000012</v>
      </c>
      <c r="E78" s="304">
        <f t="shared" si="0"/>
        <v>347461.74000000005</v>
      </c>
      <c r="F78" s="194">
        <f t="shared" si="0"/>
        <v>43023.6</v>
      </c>
      <c r="G78" s="130">
        <f t="shared" si="0"/>
        <v>0</v>
      </c>
      <c r="H78" s="585">
        <f t="shared" si="0"/>
        <v>514008.33999999991</v>
      </c>
      <c r="I78" s="585"/>
      <c r="J78" s="585"/>
      <c r="K78" s="585"/>
      <c r="L78" s="133">
        <f>SUM(C78:G78)</f>
        <v>514008.34</v>
      </c>
      <c r="M78" s="133"/>
      <c r="N78" s="181"/>
    </row>
    <row r="79" spans="1:17" s="13" customFormat="1" ht="15" customHeight="1" x14ac:dyDescent="0.2">
      <c r="A79" s="100"/>
      <c r="B79" s="159"/>
      <c r="C79" s="567">
        <f>SUM(C78:D78)</f>
        <v>123523.00000000001</v>
      </c>
      <c r="D79" s="568"/>
      <c r="E79" s="565">
        <f>SUM(E78:F78)</f>
        <v>390485.34</v>
      </c>
      <c r="F79" s="566"/>
      <c r="G79" s="132">
        <f>SUM(G78)</f>
        <v>0</v>
      </c>
      <c r="H79" s="586"/>
      <c r="I79" s="586"/>
      <c r="J79" s="586"/>
      <c r="K79" s="586"/>
      <c r="L79" s="133">
        <f>SUM(C79:G79)</f>
        <v>514008.34</v>
      </c>
      <c r="M79" s="133"/>
      <c r="N79" s="181"/>
    </row>
    <row r="80" spans="1:17" s="13" customFormat="1" x14ac:dyDescent="0.2">
      <c r="A80" s="100"/>
      <c r="B80" s="159"/>
      <c r="C80" s="9"/>
      <c r="D80" s="9"/>
      <c r="E80" s="9"/>
      <c r="F80" s="9"/>
      <c r="G80" s="9"/>
      <c r="H80" s="14"/>
      <c r="L80" s="8"/>
      <c r="M80" s="8"/>
      <c r="N80" s="181"/>
    </row>
    <row r="81" spans="1:15" x14ac:dyDescent="0.2">
      <c r="I81" s="327"/>
    </row>
    <row r="82" spans="1:15" ht="15" x14ac:dyDescent="0.2">
      <c r="A82" s="127" t="s">
        <v>17</v>
      </c>
    </row>
    <row r="83" spans="1:15" s="180" customFormat="1" ht="7.5" customHeight="1" x14ac:dyDescent="0.2">
      <c r="A83" s="4"/>
      <c r="B83" s="156"/>
      <c r="C83" s="1"/>
      <c r="D83" s="1"/>
      <c r="E83" s="1"/>
      <c r="F83" s="1"/>
      <c r="G83" s="1"/>
      <c r="H83"/>
      <c r="I83"/>
      <c r="J83"/>
      <c r="K83"/>
      <c r="L83"/>
      <c r="M83"/>
      <c r="O83"/>
    </row>
    <row r="84" spans="1:15" s="180" customFormat="1" ht="17.25" customHeight="1" thickBot="1" x14ac:dyDescent="0.25">
      <c r="A84" s="297"/>
      <c r="B84" s="298" t="s">
        <v>98</v>
      </c>
      <c r="C84" s="254"/>
      <c r="D84" s="1"/>
      <c r="E84" s="1"/>
      <c r="F84" s="1"/>
      <c r="G84" s="1"/>
      <c r="H84"/>
      <c r="I84"/>
      <c r="J84"/>
      <c r="K84"/>
      <c r="L84"/>
      <c r="M84"/>
      <c r="O84"/>
    </row>
    <row r="85" spans="1:15" s="180" customFormat="1" ht="13.5" thickBot="1" x14ac:dyDescent="0.25">
      <c r="A85" s="589"/>
      <c r="B85" s="590"/>
      <c r="C85" s="204" t="s">
        <v>48</v>
      </c>
      <c r="D85" s="247" t="s">
        <v>42</v>
      </c>
      <c r="E85" s="247" t="s">
        <v>10</v>
      </c>
      <c r="F85" s="247" t="s">
        <v>27</v>
      </c>
      <c r="G85" s="262" t="s">
        <v>14</v>
      </c>
      <c r="H85" s="92" t="s">
        <v>12</v>
      </c>
      <c r="I85" s="92" t="s">
        <v>49</v>
      </c>
      <c r="J85" s="175" t="s">
        <v>61</v>
      </c>
      <c r="K85" s="182"/>
      <c r="M85"/>
    </row>
    <row r="86" spans="1:15" s="180" customFormat="1" x14ac:dyDescent="0.2">
      <c r="A86" s="563" t="s">
        <v>419</v>
      </c>
      <c r="B86" s="564"/>
      <c r="C86" s="333"/>
      <c r="D86" s="258"/>
      <c r="E86" s="187"/>
      <c r="F86" s="261"/>
      <c r="G86" s="261"/>
      <c r="H86" s="199"/>
      <c r="I86" s="199"/>
      <c r="J86" s="200">
        <v>1119.2</v>
      </c>
      <c r="K86" s="183"/>
      <c r="M86"/>
    </row>
    <row r="87" spans="1:15" s="180" customFormat="1" x14ac:dyDescent="0.2">
      <c r="A87" s="557" t="s">
        <v>420</v>
      </c>
      <c r="B87" s="559"/>
      <c r="C87" s="142"/>
      <c r="D87" s="259"/>
      <c r="E87" s="148"/>
      <c r="F87" s="148"/>
      <c r="G87" s="148">
        <v>15504</v>
      </c>
      <c r="H87" s="193"/>
      <c r="I87" s="193"/>
      <c r="J87" s="123"/>
      <c r="K87" s="183"/>
      <c r="M87"/>
    </row>
    <row r="88" spans="1:15" s="180" customFormat="1" x14ac:dyDescent="0.2">
      <c r="A88" s="557" t="s">
        <v>421</v>
      </c>
      <c r="B88" s="559"/>
      <c r="C88" s="142"/>
      <c r="D88" s="259">
        <v>4446</v>
      </c>
      <c r="E88" s="148"/>
      <c r="F88" s="148"/>
      <c r="G88" s="148"/>
      <c r="H88" s="193"/>
      <c r="I88" s="193"/>
      <c r="J88" s="123"/>
      <c r="K88" s="183"/>
      <c r="M88"/>
    </row>
    <row r="89" spans="1:15" s="180" customFormat="1" x14ac:dyDescent="0.2">
      <c r="A89" s="557" t="s">
        <v>439</v>
      </c>
      <c r="B89" s="559"/>
      <c r="C89" s="142"/>
      <c r="D89" s="259"/>
      <c r="E89" s="148"/>
      <c r="F89" s="148"/>
      <c r="G89" s="148"/>
      <c r="H89" s="193"/>
      <c r="I89" s="193"/>
      <c r="J89" s="123">
        <v>5483.4</v>
      </c>
      <c r="K89" s="183"/>
      <c r="M89"/>
    </row>
    <row r="90" spans="1:15" x14ac:dyDescent="0.2">
      <c r="A90" s="557" t="s">
        <v>441</v>
      </c>
      <c r="B90" s="559"/>
      <c r="C90" s="265"/>
      <c r="D90" s="310"/>
      <c r="E90" s="148">
        <v>4845</v>
      </c>
      <c r="F90" s="266"/>
      <c r="G90" s="266"/>
      <c r="H90" s="250"/>
      <c r="I90" s="250"/>
      <c r="J90" s="123"/>
      <c r="K90" s="183"/>
      <c r="L90" s="180"/>
      <c r="N90"/>
    </row>
    <row r="91" spans="1:15" x14ac:dyDescent="0.2">
      <c r="A91" s="557" t="s">
        <v>442</v>
      </c>
      <c r="B91" s="559"/>
      <c r="C91" s="265"/>
      <c r="D91" s="266"/>
      <c r="E91" s="266">
        <v>438.9</v>
      </c>
      <c r="F91" s="266"/>
      <c r="G91" s="266"/>
      <c r="H91" s="269"/>
      <c r="I91" s="269"/>
      <c r="J91" s="296"/>
      <c r="K91" s="183"/>
      <c r="L91" s="180"/>
      <c r="N91"/>
    </row>
    <row r="92" spans="1:15" x14ac:dyDescent="0.2">
      <c r="A92" s="557" t="s">
        <v>444</v>
      </c>
      <c r="B92" s="559"/>
      <c r="C92" s="265"/>
      <c r="D92" s="266"/>
      <c r="E92" s="266"/>
      <c r="F92" s="266"/>
      <c r="G92" s="266"/>
      <c r="H92" s="250"/>
      <c r="I92" s="250"/>
      <c r="J92" s="123">
        <v>1119.2</v>
      </c>
      <c r="K92" s="183"/>
      <c r="L92" s="180"/>
      <c r="N92"/>
    </row>
    <row r="93" spans="1:15" x14ac:dyDescent="0.2">
      <c r="A93" s="557" t="s">
        <v>447</v>
      </c>
      <c r="B93" s="559"/>
      <c r="C93" s="265">
        <v>2223</v>
      </c>
      <c r="D93" s="266"/>
      <c r="E93" s="266"/>
      <c r="F93" s="266"/>
      <c r="G93" s="266"/>
      <c r="H93" s="250"/>
      <c r="I93" s="250"/>
      <c r="J93" s="123"/>
      <c r="K93" s="183"/>
      <c r="L93" s="180"/>
      <c r="N93"/>
    </row>
    <row r="94" spans="1:15" x14ac:dyDescent="0.2">
      <c r="A94" s="557" t="s">
        <v>454</v>
      </c>
      <c r="B94" s="559"/>
      <c r="C94" s="265"/>
      <c r="D94" s="266"/>
      <c r="E94" s="310"/>
      <c r="F94" s="318"/>
      <c r="G94" s="193"/>
      <c r="H94" s="144">
        <v>9245.4</v>
      </c>
      <c r="I94" s="250"/>
      <c r="J94" s="123"/>
      <c r="K94" s="183"/>
      <c r="L94" s="180"/>
      <c r="N94"/>
    </row>
    <row r="95" spans="1:15" x14ac:dyDescent="0.2">
      <c r="A95" s="557" t="s">
        <v>462</v>
      </c>
      <c r="B95" s="559"/>
      <c r="C95" s="265"/>
      <c r="D95" s="266"/>
      <c r="E95" s="310"/>
      <c r="F95" s="148">
        <v>3420</v>
      </c>
      <c r="G95" s="193"/>
      <c r="H95" s="144"/>
      <c r="I95" s="250"/>
      <c r="J95" s="123"/>
      <c r="K95" s="183"/>
      <c r="L95" s="180"/>
      <c r="N95"/>
    </row>
    <row r="96" spans="1:15" x14ac:dyDescent="0.2">
      <c r="A96" s="557" t="s">
        <v>463</v>
      </c>
      <c r="B96" s="559"/>
      <c r="C96" s="265"/>
      <c r="D96" s="266"/>
      <c r="E96" s="266"/>
      <c r="F96" s="266"/>
      <c r="G96" s="266"/>
      <c r="H96" s="144"/>
      <c r="I96" s="250">
        <v>570</v>
      </c>
      <c r="J96" s="123"/>
      <c r="K96" s="183"/>
      <c r="L96" s="180"/>
      <c r="N96"/>
    </row>
    <row r="97" spans="1:14" x14ac:dyDescent="0.2">
      <c r="A97" s="557" t="s">
        <v>482</v>
      </c>
      <c r="B97" s="559"/>
      <c r="C97" s="265"/>
      <c r="D97" s="266">
        <v>4446</v>
      </c>
      <c r="E97" s="266"/>
      <c r="F97" s="266"/>
      <c r="G97" s="266"/>
      <c r="H97" s="144"/>
      <c r="I97" s="250"/>
      <c r="J97" s="123"/>
      <c r="K97" s="183"/>
      <c r="L97" s="180"/>
      <c r="N97"/>
    </row>
    <row r="98" spans="1:14" x14ac:dyDescent="0.2">
      <c r="A98" s="557" t="s">
        <v>485</v>
      </c>
      <c r="B98" s="559"/>
      <c r="C98" s="265">
        <v>7410</v>
      </c>
      <c r="D98" s="266"/>
      <c r="E98" s="266"/>
      <c r="F98" s="266"/>
      <c r="G98" s="266"/>
      <c r="H98" s="268"/>
      <c r="I98" s="268"/>
      <c r="J98" s="301"/>
      <c r="K98" s="183"/>
      <c r="L98" s="180"/>
      <c r="N98"/>
    </row>
    <row r="99" spans="1:14" x14ac:dyDescent="0.2">
      <c r="A99" s="557" t="s">
        <v>523</v>
      </c>
      <c r="B99" s="559"/>
      <c r="C99" s="265">
        <v>7410</v>
      </c>
      <c r="D99" s="266"/>
      <c r="E99" s="266"/>
      <c r="F99" s="266"/>
      <c r="G99" s="266"/>
      <c r="H99" s="268"/>
      <c r="I99" s="268"/>
      <c r="J99" s="301"/>
      <c r="K99" s="183"/>
      <c r="L99" s="180"/>
      <c r="N99"/>
    </row>
    <row r="100" spans="1:14" ht="13.5" thickBot="1" x14ac:dyDescent="0.25">
      <c r="A100" s="577" t="s">
        <v>538</v>
      </c>
      <c r="B100" s="578"/>
      <c r="C100" s="172"/>
      <c r="D100" s="173"/>
      <c r="E100" s="173"/>
      <c r="F100" s="173"/>
      <c r="G100" s="173"/>
      <c r="H100" s="251"/>
      <c r="I100" s="251"/>
      <c r="J100" s="176">
        <v>5859.6</v>
      </c>
      <c r="K100" s="183"/>
      <c r="L100" s="180"/>
      <c r="N100"/>
    </row>
    <row r="101" spans="1:14" ht="13.5" thickBot="1" x14ac:dyDescent="0.25">
      <c r="C101" s="149">
        <f t="shared" ref="C101:J101" si="1">SUM(C86:C100)</f>
        <v>17043</v>
      </c>
      <c r="D101" s="150">
        <f t="shared" si="1"/>
        <v>8892</v>
      </c>
      <c r="E101" s="150">
        <f t="shared" si="1"/>
        <v>5283.9</v>
      </c>
      <c r="F101" s="150">
        <f t="shared" si="1"/>
        <v>3420</v>
      </c>
      <c r="G101" s="150">
        <f t="shared" si="1"/>
        <v>15504</v>
      </c>
      <c r="H101" s="150">
        <f t="shared" si="1"/>
        <v>9245.4</v>
      </c>
      <c r="I101" s="150">
        <f t="shared" si="1"/>
        <v>570</v>
      </c>
      <c r="J101" s="151">
        <f t="shared" si="1"/>
        <v>13581.4</v>
      </c>
      <c r="K101" s="183"/>
      <c r="L101" s="546">
        <f>SUM(C101:K101)</f>
        <v>73539.7</v>
      </c>
      <c r="M101" s="547"/>
      <c r="N101"/>
    </row>
  </sheetData>
  <mergeCells count="56">
    <mergeCell ref="Q36:Q37"/>
    <mergeCell ref="I4:K4"/>
    <mergeCell ref="A78:B78"/>
    <mergeCell ref="H78:K79"/>
    <mergeCell ref="C79:D79"/>
    <mergeCell ref="E79:F79"/>
    <mergeCell ref="A5:A12"/>
    <mergeCell ref="H5:H12"/>
    <mergeCell ref="H13:H17"/>
    <mergeCell ref="A18:A20"/>
    <mergeCell ref="H18:H20"/>
    <mergeCell ref="A21:A23"/>
    <mergeCell ref="H21:H23"/>
    <mergeCell ref="A25:A31"/>
    <mergeCell ref="H25:H31"/>
    <mergeCell ref="A32:A43"/>
    <mergeCell ref="G2:G4"/>
    <mergeCell ref="C3:D3"/>
    <mergeCell ref="E3:F3"/>
    <mergeCell ref="A85:B85"/>
    <mergeCell ref="H58:H59"/>
    <mergeCell ref="H46:H48"/>
    <mergeCell ref="H76:H77"/>
    <mergeCell ref="H44:H45"/>
    <mergeCell ref="H49:H52"/>
    <mergeCell ref="H53:H54"/>
    <mergeCell ref="H55:H57"/>
    <mergeCell ref="H60:H65"/>
    <mergeCell ref="H66:H75"/>
    <mergeCell ref="A76:A77"/>
    <mergeCell ref="A49:A52"/>
    <mergeCell ref="A58:A59"/>
    <mergeCell ref="A66:A75"/>
    <mergeCell ref="H32:H43"/>
    <mergeCell ref="A13:A17"/>
    <mergeCell ref="A44:A45"/>
    <mergeCell ref="A53:A54"/>
    <mergeCell ref="A55:A57"/>
    <mergeCell ref="A60:A65"/>
    <mergeCell ref="A46:A48"/>
    <mergeCell ref="L101:M101"/>
    <mergeCell ref="A93:B93"/>
    <mergeCell ref="A94:B94"/>
    <mergeCell ref="A95:B95"/>
    <mergeCell ref="A96:B96"/>
    <mergeCell ref="A97:B97"/>
    <mergeCell ref="A98:B98"/>
    <mergeCell ref="A99:B99"/>
    <mergeCell ref="A100:B100"/>
    <mergeCell ref="A92:B92"/>
    <mergeCell ref="A86:B86"/>
    <mergeCell ref="A88:B88"/>
    <mergeCell ref="A89:B89"/>
    <mergeCell ref="A90:B90"/>
    <mergeCell ref="A91:B91"/>
    <mergeCell ref="A87:B87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2013</vt:lpstr>
      <vt:lpstr>PREMAC Accounts</vt:lpstr>
      <vt:lpstr>MARCH '12</vt:lpstr>
      <vt:lpstr>APRIL '12</vt:lpstr>
      <vt:lpstr>MAY '12</vt:lpstr>
      <vt:lpstr>JUNE '12</vt:lpstr>
      <vt:lpstr>JULY '12</vt:lpstr>
      <vt:lpstr>AUGUST '12</vt:lpstr>
      <vt:lpstr>SEPTEMBER '12</vt:lpstr>
      <vt:lpstr>OCTOBER '12</vt:lpstr>
      <vt:lpstr>NOVEMBER '12</vt:lpstr>
      <vt:lpstr>DECEMBER '12</vt:lpstr>
      <vt:lpstr>JANUARY '13</vt:lpstr>
      <vt:lpstr>FEBRUARY '13</vt:lpstr>
      <vt:lpstr>Monthly Accounts</vt:lpstr>
      <vt:lpstr>Monthly Cash</vt:lpstr>
      <vt:lpstr>'APRIL ''12'!Print_Area</vt:lpstr>
      <vt:lpstr>'AUGUST ''12'!Print_Area</vt:lpstr>
      <vt:lpstr>'DECEMBER ''12'!Print_Area</vt:lpstr>
      <vt:lpstr>'FEBRUARY ''13'!Print_Area</vt:lpstr>
      <vt:lpstr>'JANUARY ''13'!Print_Area</vt:lpstr>
      <vt:lpstr>'JULY ''12'!Print_Area</vt:lpstr>
      <vt:lpstr>'JUNE ''12'!Print_Area</vt:lpstr>
      <vt:lpstr>'MARCH ''12'!Print_Area</vt:lpstr>
      <vt:lpstr>'MAY ''12'!Print_Area</vt:lpstr>
      <vt:lpstr>'NOVEMBER ''12'!Print_Area</vt:lpstr>
      <vt:lpstr>'OCTOBER ''12'!Print_Area</vt:lpstr>
      <vt:lpstr>'PREMAC Accounts'!Print_Area</vt:lpstr>
      <vt:lpstr>'SEPTEMBER ''12'!Print_Area</vt:lpstr>
      <vt:lpstr>'APRIL ''12'!Print_Titles</vt:lpstr>
      <vt:lpstr>'AUGUST ''12'!Print_Titles</vt:lpstr>
      <vt:lpstr>'DECEMBER ''12'!Print_Titles</vt:lpstr>
      <vt:lpstr>'FEBRUARY ''13'!Print_Titles</vt:lpstr>
      <vt:lpstr>'JANUARY ''13'!Print_Titles</vt:lpstr>
      <vt:lpstr>'JULY ''12'!Print_Titles</vt:lpstr>
      <vt:lpstr>'JUNE ''12'!Print_Titles</vt:lpstr>
      <vt:lpstr>'MARCH ''12'!Print_Titles</vt:lpstr>
      <vt:lpstr>'MAY ''12'!Print_Titles</vt:lpstr>
      <vt:lpstr>'NOVEMBER ''12'!Print_Titles</vt:lpstr>
      <vt:lpstr>'OCTOBER ''12'!Print_Titles</vt:lpstr>
      <vt:lpstr>'SEPTEMBER ''12'!Print_Titles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2013-04-09T06:42:46Z</cp:lastPrinted>
  <dcterms:created xsi:type="dcterms:W3CDTF">2005-05-19T15:03:49Z</dcterms:created>
  <dcterms:modified xsi:type="dcterms:W3CDTF">2014-10-13T06:43:41Z</dcterms:modified>
</cp:coreProperties>
</file>