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170" windowWidth="15195" windowHeight="10920" tabRatio="818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definedNames>
    <definedName name="_xlnm.Print_Area" localSheetId="0">Sheet1!$A$1:$G$29</definedName>
  </definedNames>
  <calcPr calcId="145621"/>
</workbook>
</file>

<file path=xl/calcChain.xml><?xml version="1.0" encoding="utf-8"?>
<calcChain xmlns="http://schemas.openxmlformats.org/spreadsheetml/2006/main">
  <c r="G19" i="1" l="1"/>
  <c r="G16" i="1"/>
  <c r="G10" i="1"/>
  <c r="F13" i="1" l="1"/>
  <c r="G13" i="1" l="1"/>
  <c r="J26" i="1"/>
  <c r="F22" i="1"/>
  <c r="J27" i="1" s="1"/>
  <c r="J28" i="1" l="1"/>
  <c r="F29" i="1"/>
  <c r="F4" i="4"/>
  <c r="D34" i="4" l="1"/>
  <c r="D33" i="4"/>
  <c r="D32" i="4"/>
  <c r="D31" i="4"/>
  <c r="D37" i="4" s="1"/>
  <c r="D21" i="4" l="1"/>
  <c r="D17" i="4"/>
  <c r="D13" i="4" s="1"/>
  <c r="D8" i="4"/>
  <c r="F8" i="4" s="1"/>
  <c r="C27" i="3" l="1"/>
  <c r="C15" i="3"/>
  <c r="C34" i="2" l="1"/>
  <c r="C33" i="2"/>
  <c r="C32" i="2"/>
  <c r="C31" i="2"/>
  <c r="E30" i="2"/>
  <c r="E35" i="2" s="1"/>
  <c r="C30" i="2"/>
  <c r="C35" i="2" s="1"/>
  <c r="D8" i="2"/>
  <c r="E8" i="2" s="1"/>
  <c r="D12" i="2"/>
  <c r="E12" i="2" s="1"/>
  <c r="D11" i="2"/>
  <c r="E11" i="2" s="1"/>
  <c r="D10" i="2"/>
  <c r="E10" i="2" s="1"/>
  <c r="D7" i="2"/>
  <c r="E7" i="2" s="1"/>
  <c r="D5" i="2"/>
  <c r="E5" i="2" s="1"/>
  <c r="D4" i="2"/>
  <c r="E4" i="2" s="1"/>
  <c r="E9" i="2"/>
  <c r="E6" i="2"/>
  <c r="E3" i="2"/>
  <c r="E13" i="2" l="1"/>
  <c r="D139" i="1" l="1"/>
  <c r="D24" i="4" l="1"/>
  <c r="D11" i="4" l="1"/>
  <c r="F11" i="4" s="1"/>
  <c r="F13" i="4" s="1"/>
  <c r="F21" i="4" s="1"/>
  <c r="F24" i="4" s="1"/>
</calcChain>
</file>

<file path=xl/sharedStrings.xml><?xml version="1.0" encoding="utf-8"?>
<sst xmlns="http://schemas.openxmlformats.org/spreadsheetml/2006/main" count="164" uniqueCount="136">
  <si>
    <t>DATE</t>
  </si>
  <si>
    <t>DETAILS</t>
  </si>
  <si>
    <t>AMOUNT</t>
  </si>
  <si>
    <t>Overdraft Service Fee</t>
  </si>
  <si>
    <t>Liberty Life</t>
  </si>
  <si>
    <t>BCRP</t>
  </si>
  <si>
    <t>Discovery Health</t>
  </si>
  <si>
    <t>Maksimum Sekuriteit</t>
  </si>
  <si>
    <t>Interest on overdraft</t>
  </si>
  <si>
    <t>Service Fee</t>
  </si>
  <si>
    <t>Mweb</t>
  </si>
  <si>
    <t>Expected returns before 30th:</t>
  </si>
  <si>
    <t>Balance</t>
  </si>
  <si>
    <t>Total</t>
  </si>
  <si>
    <t>600SA</t>
  </si>
  <si>
    <t>AMC Parts</t>
  </si>
  <si>
    <t>DBZ Diesel</t>
  </si>
  <si>
    <t>Dosco Hydraulics</t>
  </si>
  <si>
    <t>Hydstar Engineering</t>
  </si>
  <si>
    <t>Malcolm Hydraulics</t>
  </si>
  <si>
    <t>Sandvik</t>
  </si>
  <si>
    <t>Thembelihle</t>
  </si>
  <si>
    <t>Vryheid Cranes</t>
  </si>
  <si>
    <t>Joy Mining Mach.</t>
  </si>
  <si>
    <t>Less Disc.</t>
  </si>
  <si>
    <t>Other O/S Monies:</t>
  </si>
  <si>
    <t>Equipment Parts</t>
  </si>
  <si>
    <t>30 Days</t>
  </si>
  <si>
    <t>Due End May</t>
  </si>
  <si>
    <t>60 Days</t>
  </si>
  <si>
    <t>-</t>
  </si>
  <si>
    <t>G &amp; R Hydraulics</t>
  </si>
  <si>
    <t>Highveld Mica</t>
  </si>
  <si>
    <t xml:space="preserve">Power Transmission </t>
  </si>
  <si>
    <t>Powerforce Hydraulics</t>
  </si>
  <si>
    <t>Tshwane Hydraulics</t>
  </si>
  <si>
    <t>Debit Orders to be made provision for:</t>
  </si>
  <si>
    <t>PREMAC:</t>
  </si>
  <si>
    <t>Last day of April</t>
  </si>
  <si>
    <t>AGRIGEL:</t>
  </si>
  <si>
    <t>Tollgates</t>
  </si>
  <si>
    <t>De Hoek Plaza</t>
  </si>
  <si>
    <t>Wilge Plaza</t>
  </si>
  <si>
    <t>Tugela Mainline</t>
  </si>
  <si>
    <t>Mooi Mainline Plaza</t>
  </si>
  <si>
    <t>Mariannhill Plaza</t>
  </si>
  <si>
    <t>Oribi Mainline Plaza</t>
  </si>
  <si>
    <t>Petrol</t>
  </si>
  <si>
    <t>Safari Motors</t>
  </si>
  <si>
    <t>Tongasi</t>
  </si>
  <si>
    <t>Tugela One Stop</t>
  </si>
  <si>
    <t>Escourt Shell Ultra City</t>
  </si>
  <si>
    <t>Multichoice</t>
  </si>
  <si>
    <t>Monthly Management Fee</t>
  </si>
  <si>
    <t>est</t>
  </si>
  <si>
    <t>ME-DO's:</t>
  </si>
  <si>
    <t>DO's:</t>
  </si>
  <si>
    <t>BUDGET / PLANNING FOR END JULY 2013</t>
  </si>
  <si>
    <t>Bank balance @ 30 July</t>
  </si>
  <si>
    <t>Make provision for:</t>
  </si>
  <si>
    <t>Month End DO's:</t>
  </si>
  <si>
    <t>Pay:</t>
  </si>
  <si>
    <t>Salaries</t>
  </si>
  <si>
    <t>Expected income:</t>
  </si>
  <si>
    <t>Joy Mining Machinery</t>
  </si>
  <si>
    <t xml:space="preserve">S. Automac </t>
  </si>
  <si>
    <t>WEDNESDAY</t>
  </si>
  <si>
    <t>THURSDAY</t>
  </si>
  <si>
    <t>1st to 4th DO's:</t>
  </si>
  <si>
    <t>Wages</t>
  </si>
  <si>
    <t>BANK BALANCE</t>
  </si>
  <si>
    <t>Sandvik Delmas</t>
  </si>
  <si>
    <t>NB People that owe us money!</t>
  </si>
  <si>
    <t>OM Trading</t>
  </si>
  <si>
    <t>Fluid Power  Automation</t>
  </si>
  <si>
    <t>BHS Sales</t>
  </si>
  <si>
    <t>Fertex Solutions</t>
  </si>
  <si>
    <t>Ferdinand Klopper</t>
  </si>
  <si>
    <t>Grimbeek Toesrusting</t>
  </si>
  <si>
    <t>Mechyd Engineering</t>
  </si>
  <si>
    <t>S Automac Services</t>
  </si>
  <si>
    <t>Vodacom</t>
  </si>
  <si>
    <t>CREDIT CARD</t>
  </si>
  <si>
    <t>Momentum Life (AN Geldenhuys)</t>
  </si>
  <si>
    <t>SBSA Bond Payment</t>
  </si>
  <si>
    <t>Mutual &amp; Federal / Old Mutual</t>
  </si>
  <si>
    <t>Medshield</t>
  </si>
  <si>
    <t>Telkom Mobile</t>
  </si>
  <si>
    <t>DEBIT ORDERS</t>
  </si>
  <si>
    <t>MTN</t>
  </si>
  <si>
    <t>Outsurance (2 x Toyota Bakkies)</t>
  </si>
  <si>
    <t>Unused Facility Fee</t>
  </si>
  <si>
    <t>Business Online</t>
  </si>
  <si>
    <t>Uniwisp</t>
  </si>
  <si>
    <t>Card No: 5221 1897 3068 9190</t>
  </si>
  <si>
    <t>Life Insurance</t>
  </si>
  <si>
    <t>Medical Aid</t>
  </si>
  <si>
    <t>Security</t>
  </si>
  <si>
    <t>Workshop Insurance</t>
  </si>
  <si>
    <t>Internet</t>
  </si>
  <si>
    <t>Business Loan</t>
  </si>
  <si>
    <t>SBSA BCRP</t>
  </si>
  <si>
    <t>Transfer</t>
  </si>
  <si>
    <t>Bank Charges</t>
  </si>
  <si>
    <t>Vehicles Insurance</t>
  </si>
  <si>
    <t>Subscription</t>
  </si>
  <si>
    <t>Telephone</t>
  </si>
  <si>
    <t>Interest Expense</t>
  </si>
  <si>
    <t>Bank charges</t>
  </si>
  <si>
    <t>ACCOUNTS</t>
  </si>
  <si>
    <t>STATEMENT DESCRIPTION</t>
  </si>
  <si>
    <t>MSD SUBS</t>
  </si>
  <si>
    <t>MOMENTUM</t>
  </si>
  <si>
    <t>OMSUREPREM</t>
  </si>
  <si>
    <t>SB AUTOPAY</t>
  </si>
  <si>
    <t>LIBERTY</t>
  </si>
  <si>
    <t>DISC PREM</t>
  </si>
  <si>
    <t>MALARMS</t>
  </si>
  <si>
    <t>OUTSURANCE</t>
  </si>
  <si>
    <t>TELKOM</t>
  </si>
  <si>
    <t>M-CHOICE</t>
  </si>
  <si>
    <t>STNDRDBANK BOL</t>
  </si>
  <si>
    <t>MTN SP</t>
  </si>
  <si>
    <t>VODACOM</t>
  </si>
  <si>
    <t>LOAN REPAY SBSARETAIL</t>
  </si>
  <si>
    <t>D200 - DANNY CORROLLA INSURANCE</t>
  </si>
  <si>
    <t>D300 - LEON TATA INSURANCE</t>
  </si>
  <si>
    <t>D400 - PETRO INVESTMENT</t>
  </si>
  <si>
    <t>D400 - PETRO - LIVING ASSISTANCE</t>
  </si>
  <si>
    <t>D303 - JULIANA BAKKIE PAYMENT</t>
  </si>
  <si>
    <t>D303 - JULIANA REPAY</t>
  </si>
  <si>
    <t>F002 - PATRICIA DE KOK</t>
  </si>
  <si>
    <t>D200 - DAN SALARY</t>
  </si>
  <si>
    <t>D300 - DOLB - D302 - LEON SALARY</t>
  </si>
  <si>
    <t>LOAN</t>
  </si>
  <si>
    <t>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</si>
</sst>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R&quot;\ #,##0;[Red]&quot;R&quot;\ \-#,##0"/>
    <numFmt numFmtId="7" formatCode="&quot;R&quot;\ #,##0.00;&quot;R&quot;\ \-#,##0.00"/>
    <numFmt numFmtId="44" formatCode="_ &quot;R&quot;\ * #,##0.00_ ;_ &quot;R&quot;\ * \-#,##0.00_ ;_ &quot;R&quot;\ * &quot;-&quot;??_ ;_ @_ 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&quot;R&quot;\ #,##0.0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i/>
      <u/>
      <sz val="12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sz val="10"/>
      <color rgb="FF00B05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5" fontId="16" fillId="0" borderId="0" applyFont="0" applyFill="0" applyBorder="0" applyAlignment="0" applyProtection="0"/>
  </cellStyleXfs>
  <cellXfs count="127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4" fillId="0" borderId="0" xfId="0" applyFont="1"/>
    <xf numFmtId="44" fontId="7" fillId="0" borderId="0" xfId="1" applyFont="1" applyBorder="1" applyAlignment="1">
      <alignment horizontal="center" vertical="center"/>
    </xf>
    <xf numFmtId="0" fontId="0" fillId="0" borderId="0" xfId="0" applyBorder="1"/>
    <xf numFmtId="44" fontId="7" fillId="0" borderId="0" xfId="1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2" applyNumberFormat="1" applyFont="1" applyBorder="1" applyAlignment="1">
      <alignment horizontal="left" vertical="center"/>
    </xf>
    <xf numFmtId="44" fontId="8" fillId="0" borderId="0" xfId="1" applyFont="1" applyBorder="1" applyAlignment="1">
      <alignment horizontal="center" vertical="center"/>
    </xf>
    <xf numFmtId="0" fontId="7" fillId="0" borderId="0" xfId="0" applyFont="1"/>
    <xf numFmtId="2" fontId="10" fillId="0" borderId="0" xfId="2" applyNumberFormat="1" applyFont="1" applyBorder="1" applyAlignment="1">
      <alignment horizontal="left" vertical="center"/>
    </xf>
    <xf numFmtId="0" fontId="8" fillId="0" borderId="0" xfId="0" applyFont="1" applyBorder="1"/>
    <xf numFmtId="2" fontId="5" fillId="0" borderId="0" xfId="2" applyNumberFormat="1" applyFont="1" applyBorder="1" applyAlignment="1">
      <alignment horizontal="left" vertical="center"/>
    </xf>
    <xf numFmtId="0" fontId="11" fillId="0" borderId="0" xfId="0" applyFont="1" applyBorder="1"/>
    <xf numFmtId="0" fontId="8" fillId="0" borderId="0" xfId="0" applyFont="1" applyBorder="1" applyAlignment="1">
      <alignment horizontal="right"/>
    </xf>
    <xf numFmtId="0" fontId="9" fillId="0" borderId="0" xfId="0" applyFont="1"/>
    <xf numFmtId="0" fontId="5" fillId="0" borderId="0" xfId="0" applyFont="1" applyBorder="1"/>
    <xf numFmtId="44" fontId="0" fillId="0" borderId="1" xfId="1" applyFont="1" applyBorder="1"/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/>
    <xf numFmtId="4" fontId="0" fillId="0" borderId="0" xfId="0" applyNumberFormat="1"/>
    <xf numFmtId="44" fontId="1" fillId="0" borderId="0" xfId="1" applyFont="1" applyBorder="1"/>
    <xf numFmtId="4" fontId="0" fillId="0" borderId="1" xfId="0" applyNumberFormat="1" applyBorder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0" fillId="0" borderId="7" xfId="0" applyNumberFormat="1" applyBorder="1"/>
    <xf numFmtId="4" fontId="0" fillId="0" borderId="2" xfId="0" applyNumberFormat="1" applyBorder="1"/>
    <xf numFmtId="4" fontId="0" fillId="0" borderId="0" xfId="0" applyNumberFormat="1" applyBorder="1"/>
    <xf numFmtId="4" fontId="13" fillId="0" borderId="2" xfId="0" applyNumberFormat="1" applyFont="1" applyBorder="1" applyAlignment="1">
      <alignment horizontal="center"/>
    </xf>
    <xf numFmtId="4" fontId="9" fillId="0" borderId="0" xfId="0" applyNumberFormat="1" applyFont="1"/>
    <xf numFmtId="16" fontId="0" fillId="0" borderId="0" xfId="0" applyNumberFormat="1" applyAlignment="1">
      <alignment horizontal="right" indent="1"/>
    </xf>
    <xf numFmtId="0" fontId="1" fillId="0" borderId="0" xfId="0" applyFont="1" applyAlignment="1">
      <alignment horizontal="right" indent="1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44" fontId="7" fillId="0" borderId="0" xfId="1" applyFont="1" applyBorder="1" applyAlignment="1">
      <alignment horizontal="center" vertical="center"/>
    </xf>
    <xf numFmtId="44" fontId="7" fillId="0" borderId="0" xfId="1" applyFont="1" applyBorder="1" applyAlignment="1">
      <alignment horizontal="center" vertical="center"/>
    </xf>
    <xf numFmtId="7" fontId="11" fillId="0" borderId="2" xfId="0" applyNumberFormat="1" applyFont="1" applyBorder="1" applyAlignment="1">
      <alignment horizontal="left"/>
    </xf>
    <xf numFmtId="7" fontId="11" fillId="0" borderId="0" xfId="0" applyNumberFormat="1" applyFont="1" applyBorder="1" applyAlignment="1">
      <alignment horizontal="left"/>
    </xf>
    <xf numFmtId="166" fontId="0" fillId="0" borderId="0" xfId="0" applyNumberFormat="1" applyAlignment="1">
      <alignment horizontal="left"/>
    </xf>
    <xf numFmtId="7" fontId="2" fillId="0" borderId="0" xfId="0" applyNumberFormat="1" applyFont="1" applyBorder="1" applyAlignment="1">
      <alignment horizontal="left"/>
    </xf>
    <xf numFmtId="7" fontId="11" fillId="0" borderId="3" xfId="0" applyNumberFormat="1" applyFont="1" applyBorder="1" applyAlignment="1">
      <alignment horizontal="left"/>
    </xf>
    <xf numFmtId="44" fontId="7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4" fontId="8" fillId="0" borderId="0" xfId="0" applyNumberFormat="1" applyFont="1" applyBorder="1" applyAlignment="1">
      <alignment horizontal="center"/>
    </xf>
    <xf numFmtId="0" fontId="1" fillId="0" borderId="0" xfId="0" applyFont="1" applyBorder="1"/>
    <xf numFmtId="2" fontId="1" fillId="0" borderId="0" xfId="2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indent="1"/>
    </xf>
    <xf numFmtId="44" fontId="14" fillId="0" borderId="0" xfId="1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166" fontId="0" fillId="0" borderId="0" xfId="0" applyNumberFormat="1" applyBorder="1" applyAlignment="1">
      <alignment horizontal="left"/>
    </xf>
    <xf numFmtId="0" fontId="1" fillId="0" borderId="0" xfId="0" applyFont="1" applyBorder="1" applyAlignment="1"/>
    <xf numFmtId="44" fontId="8" fillId="0" borderId="0" xfId="1" applyNumberFormat="1" applyFont="1"/>
    <xf numFmtId="44" fontId="8" fillId="0" borderId="0" xfId="1" applyNumberFormat="1" applyFont="1" applyBorder="1"/>
    <xf numFmtId="44" fontId="8" fillId="0" borderId="0" xfId="1" applyNumberFormat="1" applyFont="1" applyBorder="1" applyAlignment="1">
      <alignment horizontal="center" vertical="center"/>
    </xf>
    <xf numFmtId="44" fontId="15" fillId="0" borderId="0" xfId="1" applyNumberFormat="1" applyFont="1" applyBorder="1" applyAlignment="1">
      <alignment horizontal="center" vertical="center"/>
    </xf>
    <xf numFmtId="44" fontId="0" fillId="0" borderId="0" xfId="1" applyNumberFormat="1" applyFont="1"/>
    <xf numFmtId="44" fontId="0" fillId="0" borderId="0" xfId="0" applyNumberFormat="1"/>
    <xf numFmtId="0" fontId="10" fillId="0" borderId="0" xfId="0" applyFont="1"/>
    <xf numFmtId="0" fontId="5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44" fontId="1" fillId="0" borderId="1" xfId="1" applyNumberFormat="1" applyFont="1" applyBorder="1"/>
    <xf numFmtId="164" fontId="7" fillId="0" borderId="0" xfId="1" applyNumberFormat="1" applyFont="1" applyBorder="1" applyAlignment="1">
      <alignment vertical="center"/>
    </xf>
    <xf numFmtId="44" fontId="1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165" fontId="20" fillId="0" borderId="0" xfId="3" applyFont="1"/>
    <xf numFmtId="44" fontId="18" fillId="0" borderId="0" xfId="1" applyFont="1" applyBorder="1"/>
    <xf numFmtId="44" fontId="18" fillId="0" borderId="4" xfId="1" applyFont="1" applyBorder="1"/>
    <xf numFmtId="0" fontId="21" fillId="0" borderId="0" xfId="0" applyFont="1"/>
    <xf numFmtId="165" fontId="20" fillId="0" borderId="1" xfId="3" applyFont="1" applyBorder="1"/>
    <xf numFmtId="0" fontId="20" fillId="0" borderId="1" xfId="0" applyFont="1" applyBorder="1"/>
    <xf numFmtId="165" fontId="20" fillId="0" borderId="7" xfId="3" applyFont="1" applyBorder="1"/>
    <xf numFmtId="165" fontId="20" fillId="0" borderId="10" xfId="3" applyFont="1" applyBorder="1"/>
    <xf numFmtId="0" fontId="22" fillId="0" borderId="0" xfId="0" applyFont="1"/>
    <xf numFmtId="44" fontId="18" fillId="0" borderId="0" xfId="1" applyFont="1" applyBorder="1" applyAlignment="1">
      <alignment horizontal="center" vertical="center"/>
    </xf>
    <xf numFmtId="44" fontId="18" fillId="0" borderId="6" xfId="1" applyFont="1" applyBorder="1"/>
    <xf numFmtId="165" fontId="20" fillId="0" borderId="11" xfId="3" applyFont="1" applyBorder="1"/>
    <xf numFmtId="0" fontId="20" fillId="0" borderId="1" xfId="0" applyFont="1" applyBorder="1" applyAlignment="1">
      <alignment horizontal="left" indent="3"/>
    </xf>
    <xf numFmtId="164" fontId="20" fillId="0" borderId="0" xfId="0" applyNumberFormat="1" applyFont="1"/>
    <xf numFmtId="44" fontId="1" fillId="0" borderId="2" xfId="1" applyFont="1" applyBorder="1"/>
    <xf numFmtId="44" fontId="1" fillId="0" borderId="0" xfId="0" applyNumberFormat="1" applyFont="1" applyBorder="1"/>
    <xf numFmtId="0" fontId="10" fillId="0" borderId="0" xfId="0" applyFont="1" applyBorder="1"/>
    <xf numFmtId="44" fontId="10" fillId="0" borderId="0" xfId="0" applyNumberFormat="1" applyFont="1" applyBorder="1"/>
    <xf numFmtId="44" fontId="1" fillId="0" borderId="2" xfId="0" applyNumberFormat="1" applyFont="1" applyBorder="1"/>
    <xf numFmtId="0" fontId="7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4" fontId="3" fillId="0" borderId="5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44" fontId="1" fillId="0" borderId="2" xfId="0" applyNumberFormat="1" applyFont="1" applyBorder="1" applyAlignment="1">
      <alignment horizontal="center"/>
    </xf>
    <xf numFmtId="44" fontId="1" fillId="0" borderId="0" xfId="1" applyNumberFormat="1" applyFont="1" applyBorder="1"/>
    <xf numFmtId="44" fontId="23" fillId="0" borderId="0" xfId="1" applyNumberFormat="1" applyFont="1" applyFill="1" applyBorder="1"/>
    <xf numFmtId="0" fontId="24" fillId="0" borderId="0" xfId="0" applyFont="1"/>
    <xf numFmtId="44" fontId="1" fillId="0" borderId="0" xfId="1" applyFont="1" applyFill="1" applyBorder="1"/>
    <xf numFmtId="44" fontId="1" fillId="0" borderId="0" xfId="1" applyNumberFormat="1" applyFont="1"/>
    <xf numFmtId="44" fontId="10" fillId="0" borderId="0" xfId="0" applyNumberFormat="1" applyFont="1"/>
    <xf numFmtId="44" fontId="23" fillId="0" borderId="0" xfId="1" applyFont="1" applyFill="1" applyBorder="1"/>
    <xf numFmtId="44" fontId="1" fillId="0" borderId="0" xfId="1" applyNumberFormat="1" applyFont="1" applyFill="1" applyBorder="1"/>
    <xf numFmtId="44" fontId="1" fillId="0" borderId="3" xfId="1" applyNumberFormat="1" applyFont="1" applyBorder="1"/>
    <xf numFmtId="44" fontId="1" fillId="0" borderId="2" xfId="1" applyNumberFormat="1" applyFont="1" applyBorder="1" applyAlignment="1">
      <alignment horizontal="center"/>
    </xf>
    <xf numFmtId="44" fontId="1" fillId="0" borderId="0" xfId="1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4" fontId="1" fillId="0" borderId="0" xfId="1" applyFont="1" applyBorder="1" applyAlignment="1">
      <alignment horizontal="center"/>
    </xf>
    <xf numFmtId="2" fontId="8" fillId="0" borderId="0" xfId="2" applyNumberFormat="1" applyFont="1" applyBorder="1" applyAlignment="1">
      <alignment horizontal="center" vertical="center"/>
    </xf>
    <xf numFmtId="2" fontId="10" fillId="0" borderId="0" xfId="2" applyNumberFormat="1" applyFont="1" applyBorder="1" applyAlignment="1">
      <alignment horizontal="center" vertical="center"/>
    </xf>
    <xf numFmtId="2" fontId="5" fillId="0" borderId="0" xfId="2" applyNumberFormat="1" applyFont="1" applyBorder="1" applyAlignment="1">
      <alignment horizontal="center" vertical="center"/>
    </xf>
    <xf numFmtId="7" fontId="11" fillId="0" borderId="0" xfId="0" applyNumberFormat="1" applyFont="1" applyBorder="1" applyAlignment="1">
      <alignment horizontal="center"/>
    </xf>
    <xf numFmtId="7" fontId="2" fillId="0" borderId="0" xfId="0" applyNumberFormat="1" applyFont="1" applyBorder="1" applyAlignment="1">
      <alignment horizontal="center"/>
    </xf>
    <xf numFmtId="6" fontId="1" fillId="0" borderId="0" xfId="0" applyNumberFormat="1" applyFont="1" applyAlignment="1">
      <alignment horizontal="center"/>
    </xf>
    <xf numFmtId="7" fontId="11" fillId="0" borderId="0" xfId="0" applyNumberFormat="1" applyFont="1" applyBorder="1" applyAlignment="1">
      <alignment horizontal="center" vertical="center"/>
    </xf>
    <xf numFmtId="7" fontId="11" fillId="0" borderId="3" xfId="0" applyNumberFormat="1" applyFont="1" applyBorder="1" applyAlignment="1">
      <alignment horizontal="center" vertical="center"/>
    </xf>
    <xf numFmtId="7" fontId="11" fillId="0" borderId="2" xfId="0" applyNumberFormat="1" applyFont="1" applyBorder="1" applyAlignment="1">
      <alignment horizontal="center" vertical="center"/>
    </xf>
    <xf numFmtId="44" fontId="7" fillId="0" borderId="0" xfId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1" fillId="0" borderId="0" xfId="2" applyNumberFormat="1" applyFont="1" applyBorder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Normal_PREMAC WAGES MARCH'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ges%20-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 '13"/>
      <sheetName val="April '13"/>
      <sheetName val="May '13"/>
      <sheetName val="June '13"/>
      <sheetName val="July '13"/>
      <sheetName val="August '13"/>
      <sheetName val="September '13"/>
      <sheetName val="October '13"/>
      <sheetName val="November '13"/>
      <sheetName val="December '13"/>
      <sheetName val="January '14"/>
      <sheetName val="February '14"/>
      <sheetName val="Maint Differences"/>
      <sheetName val="Increases"/>
      <sheetName val="PAYE"/>
      <sheetName val="Nikki"/>
    </sheetNames>
    <sheetDataSet>
      <sheetData sheetId="0"/>
      <sheetData sheetId="1"/>
      <sheetData sheetId="2"/>
      <sheetData sheetId="3"/>
      <sheetData sheetId="4">
        <row r="100">
          <cell r="E100">
            <v>11479.88</v>
          </cell>
        </row>
        <row r="110">
          <cell r="H110">
            <v>50967.45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abSelected="1" zoomScaleNormal="100" workbookViewId="0">
      <selection activeCell="D39" sqref="D39"/>
    </sheetView>
  </sheetViews>
  <sheetFormatPr defaultRowHeight="12.75" x14ac:dyDescent="0.2"/>
  <cols>
    <col min="1" max="1" width="1.28515625" customWidth="1"/>
    <col min="2" max="2" width="5" style="2" customWidth="1"/>
    <col min="3" max="3" width="31" customWidth="1"/>
    <col min="4" max="4" width="22.5703125" style="2" customWidth="1"/>
    <col min="5" max="5" width="25" style="2" customWidth="1"/>
    <col min="6" max="6" width="14.7109375" style="61" customWidth="1"/>
    <col min="7" max="7" width="14.5703125" customWidth="1"/>
    <col min="8" max="8" width="2.28515625" customWidth="1"/>
    <col min="9" max="9" width="4.28515625" customWidth="1"/>
    <col min="10" max="10" width="24.28515625" customWidth="1"/>
    <col min="11" max="11" width="2.28515625" customWidth="1"/>
    <col min="12" max="12" width="13" customWidth="1"/>
  </cols>
  <sheetData>
    <row r="1" spans="1:12" ht="15.75" x14ac:dyDescent="0.25">
      <c r="A1" s="101" t="s">
        <v>88</v>
      </c>
    </row>
    <row r="2" spans="1:12" ht="12.75" customHeight="1" x14ac:dyDescent="0.2">
      <c r="B2" s="65"/>
      <c r="C2" s="65"/>
      <c r="D2" s="110"/>
      <c r="E2" s="110"/>
      <c r="F2" s="65"/>
    </row>
    <row r="3" spans="1:12" s="96" customFormat="1" ht="13.5" customHeight="1" x14ac:dyDescent="0.2">
      <c r="A3" s="92"/>
      <c r="B3" s="93" t="s">
        <v>0</v>
      </c>
      <c r="C3" s="94" t="s">
        <v>1</v>
      </c>
      <c r="D3" s="94" t="s">
        <v>109</v>
      </c>
      <c r="E3" s="94" t="s">
        <v>110</v>
      </c>
      <c r="F3" s="95" t="s">
        <v>2</v>
      </c>
      <c r="G3" s="92"/>
      <c r="H3" s="92"/>
      <c r="I3" s="92"/>
      <c r="J3" s="92"/>
      <c r="K3" s="92"/>
    </row>
    <row r="4" spans="1:12" s="11" customFormat="1" x14ac:dyDescent="0.2">
      <c r="A4"/>
      <c r="B4" s="8">
        <v>1</v>
      </c>
      <c r="C4" s="7" t="s">
        <v>4</v>
      </c>
      <c r="D4" s="111" t="s">
        <v>95</v>
      </c>
      <c r="E4" s="111" t="s">
        <v>115</v>
      </c>
      <c r="F4" s="99">
        <v>1200.6500000000001</v>
      </c>
      <c r="G4" s="56"/>
      <c r="H4" s="56"/>
      <c r="I4" s="56"/>
      <c r="J4" s="56"/>
      <c r="K4" s="56"/>
    </row>
    <row r="5" spans="1:12" x14ac:dyDescent="0.2">
      <c r="B5" s="22">
        <v>1</v>
      </c>
      <c r="C5" s="7" t="s">
        <v>6</v>
      </c>
      <c r="D5" s="112" t="s">
        <v>96</v>
      </c>
      <c r="E5" s="112" t="s">
        <v>116</v>
      </c>
      <c r="F5" s="106">
        <v>25312</v>
      </c>
      <c r="G5" s="23"/>
      <c r="H5" s="49"/>
      <c r="I5" s="49"/>
      <c r="J5" s="100"/>
      <c r="K5" s="23"/>
    </row>
    <row r="6" spans="1:12" x14ac:dyDescent="0.2">
      <c r="B6" s="22">
        <v>1</v>
      </c>
      <c r="C6" s="23" t="s">
        <v>86</v>
      </c>
      <c r="D6" s="112" t="s">
        <v>96</v>
      </c>
      <c r="E6" s="112" t="s">
        <v>111</v>
      </c>
      <c r="F6" s="106">
        <v>3657</v>
      </c>
      <c r="G6" s="23"/>
      <c r="H6" s="49"/>
      <c r="I6" s="49"/>
      <c r="J6" s="49"/>
      <c r="K6" s="23"/>
    </row>
    <row r="7" spans="1:12" x14ac:dyDescent="0.2">
      <c r="B7" s="22">
        <v>1</v>
      </c>
      <c r="C7" s="7" t="s">
        <v>7</v>
      </c>
      <c r="D7" s="112" t="s">
        <v>97</v>
      </c>
      <c r="E7" s="112" t="s">
        <v>117</v>
      </c>
      <c r="F7" s="99">
        <v>1362</v>
      </c>
      <c r="G7" s="23"/>
      <c r="H7" s="49"/>
      <c r="I7" s="49"/>
      <c r="J7" s="100"/>
      <c r="K7" s="23"/>
    </row>
    <row r="8" spans="1:12" x14ac:dyDescent="0.2">
      <c r="B8" s="22">
        <v>1</v>
      </c>
      <c r="C8" s="23" t="s">
        <v>85</v>
      </c>
      <c r="D8" s="112" t="s">
        <v>98</v>
      </c>
      <c r="E8" s="112" t="s">
        <v>113</v>
      </c>
      <c r="F8" s="99">
        <v>4004.69</v>
      </c>
      <c r="G8" s="25"/>
      <c r="H8" s="25"/>
      <c r="I8" s="25"/>
      <c r="J8" s="25"/>
      <c r="K8" s="23"/>
    </row>
    <row r="9" spans="1:12" x14ac:dyDescent="0.2">
      <c r="B9" s="22">
        <v>10</v>
      </c>
      <c r="C9" s="23" t="s">
        <v>84</v>
      </c>
      <c r="D9" s="112" t="s">
        <v>100</v>
      </c>
      <c r="E9" s="118" t="s">
        <v>124</v>
      </c>
      <c r="F9" s="99">
        <v>11112</v>
      </c>
      <c r="G9" s="25"/>
      <c r="H9" s="25"/>
      <c r="I9" s="25"/>
      <c r="J9" s="25"/>
      <c r="K9" s="23"/>
    </row>
    <row r="10" spans="1:12" x14ac:dyDescent="0.2">
      <c r="B10" s="22">
        <v>1</v>
      </c>
      <c r="C10" s="97" t="s">
        <v>82</v>
      </c>
      <c r="D10" s="112" t="s">
        <v>102</v>
      </c>
      <c r="E10" s="112" t="s">
        <v>114</v>
      </c>
      <c r="F10" s="99">
        <v>10668.1</v>
      </c>
      <c r="G10" s="87">
        <f>SUM(F4:F10)</f>
        <v>57316.44</v>
      </c>
      <c r="H10" s="25"/>
      <c r="I10" s="25"/>
      <c r="J10" s="25" t="s">
        <v>94</v>
      </c>
      <c r="K10" s="23"/>
    </row>
    <row r="11" spans="1:12" x14ac:dyDescent="0.2">
      <c r="B11" s="8">
        <v>3</v>
      </c>
      <c r="C11" s="7" t="s">
        <v>5</v>
      </c>
      <c r="D11" s="118" t="s">
        <v>101</v>
      </c>
      <c r="E11" s="118" t="s">
        <v>124</v>
      </c>
      <c r="F11" s="107">
        <v>8000</v>
      </c>
      <c r="G11" s="23"/>
      <c r="H11" s="49"/>
      <c r="I11" s="49"/>
      <c r="J11" s="88"/>
      <c r="K11" s="25"/>
    </row>
    <row r="12" spans="1:12" x14ac:dyDescent="0.2">
      <c r="B12" s="22">
        <v>3</v>
      </c>
      <c r="C12" s="23" t="s">
        <v>83</v>
      </c>
      <c r="D12" s="112" t="s">
        <v>95</v>
      </c>
      <c r="E12" s="112" t="s">
        <v>112</v>
      </c>
      <c r="F12" s="25">
        <v>1096.96</v>
      </c>
      <c r="G12" s="23"/>
      <c r="H12" s="49"/>
      <c r="I12" s="49"/>
      <c r="J12" s="88"/>
      <c r="K12" s="23"/>
    </row>
    <row r="13" spans="1:12" x14ac:dyDescent="0.2">
      <c r="B13" s="22">
        <v>3</v>
      </c>
      <c r="C13" s="23" t="s">
        <v>92</v>
      </c>
      <c r="D13" s="111" t="s">
        <v>103</v>
      </c>
      <c r="E13" s="111" t="s">
        <v>121</v>
      </c>
      <c r="F13" s="109">
        <f>1915.01</f>
        <v>1915.01</v>
      </c>
      <c r="G13" s="88">
        <f>SUM(F11:F14)</f>
        <v>12391.269999999999</v>
      </c>
      <c r="H13" s="88"/>
      <c r="I13" s="88"/>
      <c r="J13" s="88"/>
      <c r="K13" s="23"/>
    </row>
    <row r="14" spans="1:12" x14ac:dyDescent="0.2">
      <c r="B14" s="22">
        <v>4</v>
      </c>
      <c r="C14" s="23" t="s">
        <v>90</v>
      </c>
      <c r="D14" s="111" t="s">
        <v>104</v>
      </c>
      <c r="E14" s="111" t="s">
        <v>118</v>
      </c>
      <c r="F14" s="108">
        <v>1379.3</v>
      </c>
      <c r="G14" s="91"/>
      <c r="H14" s="88"/>
      <c r="I14" s="88"/>
      <c r="J14" s="88"/>
      <c r="K14" s="23"/>
    </row>
    <row r="15" spans="1:12" x14ac:dyDescent="0.2">
      <c r="B15" s="22">
        <v>5</v>
      </c>
      <c r="C15" s="23" t="s">
        <v>52</v>
      </c>
      <c r="D15" s="111" t="s">
        <v>105</v>
      </c>
      <c r="E15" s="111" t="s">
        <v>120</v>
      </c>
      <c r="F15" s="99">
        <v>1102.6500000000001</v>
      </c>
      <c r="G15" s="68"/>
      <c r="H15" s="88"/>
      <c r="I15" s="88"/>
      <c r="J15" s="88"/>
      <c r="K15" s="88"/>
      <c r="L15" s="62"/>
    </row>
    <row r="16" spans="1:12" x14ac:dyDescent="0.2">
      <c r="B16" s="22">
        <v>5</v>
      </c>
      <c r="C16" s="7" t="s">
        <v>4</v>
      </c>
      <c r="D16" s="112" t="s">
        <v>95</v>
      </c>
      <c r="E16" s="112" t="s">
        <v>115</v>
      </c>
      <c r="F16" s="25">
        <v>8540.84</v>
      </c>
      <c r="G16" s="88">
        <f>SUM(F15:F17)</f>
        <v>10225.469999999999</v>
      </c>
      <c r="H16" s="88"/>
      <c r="I16" s="88"/>
      <c r="J16" s="88"/>
      <c r="K16" s="68"/>
    </row>
    <row r="17" spans="2:11" x14ac:dyDescent="0.2">
      <c r="B17" s="22">
        <v>5</v>
      </c>
      <c r="C17" s="23" t="s">
        <v>87</v>
      </c>
      <c r="D17" s="112" t="s">
        <v>106</v>
      </c>
      <c r="E17" s="112" t="s">
        <v>119</v>
      </c>
      <c r="F17" s="87">
        <v>581.98</v>
      </c>
      <c r="G17" s="91"/>
      <c r="H17" s="88"/>
      <c r="I17" s="88"/>
      <c r="J17" s="88"/>
      <c r="K17" s="68"/>
    </row>
    <row r="18" spans="2:11" x14ac:dyDescent="0.2">
      <c r="B18" s="22">
        <v>7</v>
      </c>
      <c r="C18" s="23" t="s">
        <v>89</v>
      </c>
      <c r="D18" s="112" t="s">
        <v>106</v>
      </c>
      <c r="E18" s="112" t="s">
        <v>122</v>
      </c>
      <c r="F18" s="105">
        <v>977.01</v>
      </c>
      <c r="G18" s="63" t="s">
        <v>54</v>
      </c>
      <c r="H18" s="89"/>
      <c r="I18" s="89"/>
      <c r="J18" s="90"/>
      <c r="K18" s="88"/>
    </row>
    <row r="19" spans="2:11" x14ac:dyDescent="0.2">
      <c r="B19" s="22">
        <v>7</v>
      </c>
      <c r="C19" s="23" t="s">
        <v>81</v>
      </c>
      <c r="D19" s="112" t="s">
        <v>106</v>
      </c>
      <c r="E19" s="112" t="s">
        <v>123</v>
      </c>
      <c r="F19" s="105">
        <v>478.99</v>
      </c>
      <c r="G19" s="104">
        <f>SUM(F18:F19)</f>
        <v>1456</v>
      </c>
      <c r="H19" s="89"/>
      <c r="I19" s="89"/>
      <c r="J19" s="90"/>
      <c r="K19" s="63"/>
    </row>
    <row r="20" spans="2:11" x14ac:dyDescent="0.2">
      <c r="B20" s="22"/>
      <c r="C20" s="23"/>
      <c r="D20" s="112"/>
      <c r="E20" s="112"/>
      <c r="F20" s="102"/>
      <c r="G20" s="63"/>
      <c r="H20" s="89"/>
      <c r="I20" s="89"/>
      <c r="J20" s="90"/>
      <c r="K20" s="63"/>
    </row>
    <row r="21" spans="2:11" x14ac:dyDescent="0.2">
      <c r="B21" s="22">
        <v>25</v>
      </c>
      <c r="C21" s="23" t="s">
        <v>91</v>
      </c>
      <c r="D21" s="112" t="s">
        <v>103</v>
      </c>
      <c r="E21" s="112"/>
      <c r="F21" s="25">
        <v>74.48</v>
      </c>
      <c r="G21" s="63"/>
      <c r="H21" s="89"/>
      <c r="I21" s="89"/>
      <c r="J21" s="90"/>
      <c r="K21" s="63"/>
    </row>
    <row r="22" spans="2:11" x14ac:dyDescent="0.2">
      <c r="B22" s="8">
        <v>28</v>
      </c>
      <c r="C22" s="7" t="s">
        <v>8</v>
      </c>
      <c r="D22" s="111" t="s">
        <v>107</v>
      </c>
      <c r="E22" s="111"/>
      <c r="F22" s="103">
        <f>234.19+28.75</f>
        <v>262.94</v>
      </c>
      <c r="G22" s="68"/>
      <c r="H22" s="5"/>
      <c r="I22" s="5"/>
      <c r="J22" s="5"/>
      <c r="K22" s="90"/>
    </row>
    <row r="23" spans="2:11" x14ac:dyDescent="0.2">
      <c r="B23" s="22">
        <v>28</v>
      </c>
      <c r="C23" s="23" t="s">
        <v>93</v>
      </c>
      <c r="D23" s="112" t="s">
        <v>99</v>
      </c>
      <c r="E23" s="112"/>
      <c r="F23" s="99">
        <v>799</v>
      </c>
      <c r="G23" s="25"/>
      <c r="H23" s="25"/>
      <c r="I23" s="25"/>
      <c r="J23" s="25"/>
      <c r="K23" s="23"/>
    </row>
    <row r="24" spans="2:11" x14ac:dyDescent="0.2">
      <c r="B24" s="22">
        <v>30</v>
      </c>
      <c r="C24" s="23" t="s">
        <v>10</v>
      </c>
      <c r="D24" s="111" t="s">
        <v>99</v>
      </c>
      <c r="E24" s="111"/>
      <c r="F24" s="99">
        <v>266</v>
      </c>
      <c r="J24" s="62"/>
    </row>
    <row r="25" spans="2:11" x14ac:dyDescent="0.2">
      <c r="B25" s="22">
        <v>30</v>
      </c>
      <c r="C25" s="23" t="s">
        <v>10</v>
      </c>
      <c r="D25" s="111" t="s">
        <v>99</v>
      </c>
      <c r="E25" s="111"/>
      <c r="F25" s="99">
        <v>59</v>
      </c>
      <c r="G25" s="62"/>
    </row>
    <row r="26" spans="2:11" x14ac:dyDescent="0.2">
      <c r="B26" s="22">
        <v>30</v>
      </c>
      <c r="C26" s="23" t="s">
        <v>53</v>
      </c>
      <c r="D26" s="111" t="s">
        <v>108</v>
      </c>
      <c r="E26" s="111"/>
      <c r="F26" s="99">
        <v>100</v>
      </c>
      <c r="G26" s="38"/>
      <c r="I26" s="64" t="s">
        <v>56</v>
      </c>
      <c r="J26" s="62">
        <f>SUM(F4:F19)</f>
        <v>81389.179999999993</v>
      </c>
    </row>
    <row r="27" spans="2:11" x14ac:dyDescent="0.2">
      <c r="B27" s="8">
        <v>30</v>
      </c>
      <c r="C27" s="7" t="s">
        <v>9</v>
      </c>
      <c r="D27" s="111" t="s">
        <v>108</v>
      </c>
      <c r="E27" s="111"/>
      <c r="F27" s="103">
        <v>350</v>
      </c>
      <c r="G27" s="52"/>
      <c r="I27" s="64" t="s">
        <v>55</v>
      </c>
      <c r="J27" s="98">
        <f>SUM(F21:F28)</f>
        <v>1984.42</v>
      </c>
    </row>
    <row r="28" spans="2:11" x14ac:dyDescent="0.2">
      <c r="B28" s="8">
        <v>30</v>
      </c>
      <c r="C28" s="7" t="s">
        <v>3</v>
      </c>
      <c r="D28" s="111" t="s">
        <v>108</v>
      </c>
      <c r="E28" s="111"/>
      <c r="F28" s="103">
        <v>73</v>
      </c>
      <c r="G28" s="4"/>
      <c r="J28" s="62">
        <f>SUM(J26:J27)</f>
        <v>83373.599999999991</v>
      </c>
    </row>
    <row r="29" spans="2:11" x14ac:dyDescent="0.2">
      <c r="B29" s="8"/>
      <c r="C29" s="7"/>
      <c r="D29" s="22"/>
      <c r="E29" s="22"/>
      <c r="F29" s="66">
        <f>SUM(F4:F28)</f>
        <v>83373.599999999991</v>
      </c>
      <c r="G29" s="52"/>
      <c r="J29" s="62"/>
    </row>
    <row r="30" spans="2:11" x14ac:dyDescent="0.2">
      <c r="B30" s="8"/>
      <c r="C30" s="7"/>
      <c r="D30" s="22"/>
      <c r="E30" s="22"/>
      <c r="F30" s="57"/>
      <c r="G30" s="45"/>
      <c r="H30" s="39"/>
      <c r="I30" s="6"/>
      <c r="J30" s="67"/>
    </row>
    <row r="31" spans="2:11" x14ac:dyDescent="0.2">
      <c r="B31" s="46"/>
      <c r="C31" s="13"/>
      <c r="D31" s="46"/>
      <c r="E31" s="46"/>
      <c r="F31" s="58"/>
      <c r="G31" s="10"/>
      <c r="H31" s="10"/>
      <c r="I31" s="122"/>
      <c r="J31" s="122"/>
    </row>
    <row r="32" spans="2:11" x14ac:dyDescent="0.2">
      <c r="B32" s="46"/>
      <c r="C32" s="13"/>
      <c r="D32" s="46"/>
      <c r="E32" s="46"/>
      <c r="F32" s="58"/>
      <c r="G32" s="10"/>
      <c r="H32" s="10"/>
      <c r="I32" s="122"/>
      <c r="J32" s="122"/>
    </row>
    <row r="33" spans="2:10" x14ac:dyDescent="0.2">
      <c r="B33" s="18"/>
      <c r="C33" s="49"/>
      <c r="D33" s="46"/>
      <c r="E33" s="46"/>
      <c r="F33" s="58"/>
      <c r="G33" s="10"/>
      <c r="H33" s="10"/>
      <c r="I33" s="122"/>
      <c r="J33" s="122"/>
    </row>
    <row r="34" spans="2:10" x14ac:dyDescent="0.2">
      <c r="B34" s="21"/>
      <c r="C34" s="49"/>
      <c r="D34" s="46"/>
      <c r="E34" s="46"/>
      <c r="F34" s="58"/>
      <c r="G34" s="10"/>
      <c r="H34" s="10"/>
      <c r="I34" s="122"/>
      <c r="J34" s="122"/>
    </row>
    <row r="35" spans="2:10" x14ac:dyDescent="0.2">
      <c r="B35" s="46"/>
      <c r="C35" s="50" t="s">
        <v>125</v>
      </c>
      <c r="D35" s="113"/>
      <c r="E35" s="113">
        <v>311.83999999999997</v>
      </c>
      <c r="F35" s="59"/>
      <c r="G35" s="10"/>
      <c r="H35" s="10"/>
      <c r="I35" s="45"/>
      <c r="J35" s="45"/>
    </row>
    <row r="36" spans="2:10" x14ac:dyDescent="0.2">
      <c r="B36" s="46"/>
      <c r="C36" s="50" t="s">
        <v>126</v>
      </c>
      <c r="D36" s="113"/>
      <c r="E36" s="113">
        <v>619.53</v>
      </c>
      <c r="F36" s="59"/>
      <c r="G36" s="10"/>
      <c r="H36" s="10"/>
      <c r="I36" s="45"/>
      <c r="J36" s="45"/>
    </row>
    <row r="37" spans="2:10" x14ac:dyDescent="0.2">
      <c r="B37" s="46"/>
      <c r="C37" s="50" t="s">
        <v>127</v>
      </c>
      <c r="D37" s="113"/>
      <c r="E37" s="113">
        <v>5000</v>
      </c>
      <c r="F37" s="59"/>
      <c r="G37" s="10"/>
      <c r="H37" s="10"/>
      <c r="I37" s="45"/>
      <c r="J37" s="45"/>
    </row>
    <row r="38" spans="2:10" x14ac:dyDescent="0.2">
      <c r="B38" s="46"/>
      <c r="C38" s="50" t="s">
        <v>128</v>
      </c>
      <c r="D38" s="126" t="s">
        <v>135</v>
      </c>
      <c r="E38" s="113">
        <v>4000</v>
      </c>
      <c r="F38" s="59"/>
      <c r="G38" s="10"/>
      <c r="H38" s="10"/>
      <c r="I38" s="45"/>
      <c r="J38" s="45"/>
    </row>
    <row r="39" spans="2:10" x14ac:dyDescent="0.2">
      <c r="B39" s="51"/>
      <c r="C39" s="50" t="s">
        <v>129</v>
      </c>
      <c r="D39" s="113"/>
      <c r="E39" s="113">
        <v>3853.36</v>
      </c>
      <c r="F39" s="59"/>
      <c r="G39" s="10"/>
      <c r="H39" s="10"/>
      <c r="I39" s="122"/>
      <c r="J39" s="122"/>
    </row>
    <row r="40" spans="2:10" x14ac:dyDescent="0.2">
      <c r="B40" s="46"/>
      <c r="C40" s="50" t="s">
        <v>130</v>
      </c>
      <c r="D40" s="126" t="s">
        <v>134</v>
      </c>
      <c r="E40" s="113">
        <v>2000</v>
      </c>
      <c r="F40" s="59"/>
      <c r="G40" s="10"/>
      <c r="H40" s="10"/>
      <c r="I40" s="122"/>
      <c r="J40" s="122"/>
    </row>
    <row r="41" spans="2:10" x14ac:dyDescent="0.2">
      <c r="B41" s="46"/>
      <c r="C41" s="50" t="s">
        <v>131</v>
      </c>
      <c r="D41" s="113"/>
      <c r="E41" s="113"/>
      <c r="F41" s="59"/>
      <c r="G41" s="10"/>
      <c r="H41" s="10"/>
      <c r="I41" s="122"/>
      <c r="J41" s="122"/>
    </row>
    <row r="42" spans="2:10" x14ac:dyDescent="0.2">
      <c r="B42" s="21"/>
      <c r="C42" s="50" t="s">
        <v>132</v>
      </c>
      <c r="D42" s="113"/>
      <c r="E42" s="113">
        <v>12000</v>
      </c>
      <c r="F42" s="59"/>
      <c r="G42" s="10"/>
      <c r="H42" s="10"/>
      <c r="I42" s="6"/>
      <c r="J42" s="6"/>
    </row>
    <row r="43" spans="2:10" x14ac:dyDescent="0.2">
      <c r="B43" s="46"/>
      <c r="C43" s="50" t="s">
        <v>133</v>
      </c>
      <c r="D43" s="113"/>
      <c r="E43" s="113">
        <v>12000</v>
      </c>
      <c r="F43" s="59"/>
      <c r="G43" s="10"/>
      <c r="H43" s="10"/>
      <c r="I43" s="6"/>
      <c r="J43" s="6"/>
    </row>
    <row r="44" spans="2:10" x14ac:dyDescent="0.2">
      <c r="B44" s="46"/>
      <c r="C44" s="50"/>
      <c r="D44" s="113"/>
      <c r="E44" s="113"/>
      <c r="F44" s="59"/>
      <c r="G44" s="10"/>
      <c r="H44" s="10"/>
      <c r="I44" s="6"/>
      <c r="J44" s="6"/>
    </row>
    <row r="45" spans="2:10" x14ac:dyDescent="0.2">
      <c r="B45" s="47"/>
      <c r="C45" s="50"/>
      <c r="D45" s="113"/>
      <c r="E45" s="113"/>
      <c r="F45" s="59"/>
      <c r="G45" s="13"/>
      <c r="H45" s="10"/>
      <c r="I45" s="6"/>
      <c r="J45" s="6"/>
    </row>
    <row r="46" spans="2:10" x14ac:dyDescent="0.2">
      <c r="B46" s="46"/>
      <c r="C46" s="50"/>
      <c r="D46" s="113"/>
      <c r="E46" s="113"/>
      <c r="F46" s="59"/>
      <c r="G46" s="13"/>
      <c r="H46" s="10"/>
      <c r="I46" s="6"/>
      <c r="J46" s="6"/>
    </row>
    <row r="47" spans="2:10" x14ac:dyDescent="0.2">
      <c r="B47" s="47"/>
      <c r="C47" s="50"/>
      <c r="D47" s="113"/>
      <c r="E47" s="113"/>
      <c r="F47" s="59"/>
      <c r="G47" s="13"/>
      <c r="H47" s="10"/>
      <c r="I47" s="6"/>
      <c r="J47" s="6"/>
    </row>
    <row r="48" spans="2:10" x14ac:dyDescent="0.2">
      <c r="B48" s="46"/>
      <c r="C48" s="50"/>
      <c r="D48" s="113"/>
      <c r="E48" s="113"/>
      <c r="F48" s="59"/>
      <c r="G48" s="13"/>
      <c r="H48" s="10"/>
      <c r="I48" s="6"/>
      <c r="J48" s="6"/>
    </row>
    <row r="49" spans="2:10" x14ac:dyDescent="0.2">
      <c r="B49" s="47"/>
      <c r="C49" s="50"/>
      <c r="D49" s="113"/>
      <c r="E49" s="113"/>
      <c r="F49" s="59"/>
      <c r="G49" s="13"/>
      <c r="H49" s="13"/>
      <c r="I49" s="5"/>
      <c r="J49" s="5"/>
    </row>
    <row r="50" spans="2:10" x14ac:dyDescent="0.2">
      <c r="B50" s="46"/>
      <c r="C50" s="50"/>
      <c r="D50" s="113"/>
      <c r="E50" s="113"/>
      <c r="F50" s="59"/>
      <c r="G50" s="13"/>
      <c r="H50" s="13"/>
      <c r="I50" s="5"/>
      <c r="J50" s="5"/>
    </row>
    <row r="51" spans="2:10" x14ac:dyDescent="0.2">
      <c r="B51" s="46"/>
      <c r="C51" s="50"/>
      <c r="D51" s="113"/>
      <c r="E51" s="113"/>
      <c r="F51" s="59"/>
      <c r="G51" s="13"/>
      <c r="H51" s="13"/>
      <c r="I51" s="5"/>
      <c r="J51" s="5"/>
    </row>
    <row r="52" spans="2:10" x14ac:dyDescent="0.2">
      <c r="B52" s="47"/>
      <c r="C52" s="50"/>
      <c r="D52" s="113"/>
      <c r="E52" s="113"/>
      <c r="F52" s="59"/>
      <c r="G52" s="13"/>
      <c r="H52" s="13"/>
      <c r="I52" s="5"/>
      <c r="J52" s="5"/>
    </row>
    <row r="53" spans="2:10" x14ac:dyDescent="0.2">
      <c r="B53" s="46"/>
      <c r="C53" s="50"/>
      <c r="D53" s="113"/>
      <c r="E53" s="113"/>
      <c r="F53" s="59"/>
      <c r="G53" s="13"/>
      <c r="H53" s="13"/>
      <c r="I53" s="5"/>
      <c r="J53" s="5"/>
    </row>
    <row r="54" spans="2:10" x14ac:dyDescent="0.2">
      <c r="B54" s="46"/>
      <c r="C54" s="50"/>
      <c r="D54" s="113"/>
      <c r="E54" s="113"/>
      <c r="F54" s="59"/>
      <c r="G54" s="13"/>
      <c r="H54" s="13"/>
      <c r="I54" s="5"/>
      <c r="J54" s="5"/>
    </row>
    <row r="55" spans="2:10" x14ac:dyDescent="0.2">
      <c r="B55" s="46"/>
      <c r="C55" s="50"/>
      <c r="D55" s="113"/>
      <c r="E55" s="113"/>
      <c r="F55" s="59"/>
      <c r="G55" s="13"/>
      <c r="H55" s="13"/>
      <c r="I55" s="5"/>
      <c r="J55" s="5"/>
    </row>
    <row r="56" spans="2:10" x14ac:dyDescent="0.2">
      <c r="B56" s="46"/>
      <c r="C56" s="50"/>
      <c r="D56" s="113"/>
      <c r="E56" s="113"/>
      <c r="F56" s="59"/>
      <c r="G56" s="13"/>
      <c r="H56" s="13"/>
      <c r="I56" s="5"/>
      <c r="J56" s="5"/>
    </row>
    <row r="57" spans="2:10" x14ac:dyDescent="0.2">
      <c r="B57" s="46"/>
      <c r="C57" s="50"/>
      <c r="D57" s="113"/>
      <c r="E57" s="113"/>
      <c r="F57" s="59"/>
      <c r="G57" s="13"/>
      <c r="H57" s="13"/>
      <c r="I57" s="5"/>
      <c r="J57" s="5"/>
    </row>
    <row r="58" spans="2:10" x14ac:dyDescent="0.2">
      <c r="B58" s="46"/>
      <c r="C58" s="50"/>
      <c r="D58" s="113"/>
      <c r="E58" s="113"/>
      <c r="F58" s="59"/>
      <c r="G58" s="13"/>
      <c r="H58" s="13"/>
      <c r="I58" s="5"/>
      <c r="J58" s="5"/>
    </row>
    <row r="59" spans="2:10" x14ac:dyDescent="0.2">
      <c r="B59" s="46"/>
      <c r="C59" s="50"/>
      <c r="D59" s="113"/>
      <c r="E59" s="113"/>
      <c r="F59" s="59"/>
      <c r="G59" s="13"/>
      <c r="H59" s="13"/>
      <c r="I59" s="5"/>
      <c r="J59" s="5"/>
    </row>
    <row r="60" spans="2:10" x14ac:dyDescent="0.2">
      <c r="B60" s="46"/>
      <c r="C60" s="50"/>
      <c r="D60" s="113"/>
      <c r="E60" s="113"/>
      <c r="F60" s="59"/>
      <c r="G60" s="13"/>
      <c r="H60" s="13"/>
      <c r="I60" s="5"/>
      <c r="J60" s="5"/>
    </row>
    <row r="61" spans="2:10" x14ac:dyDescent="0.2">
      <c r="B61" s="46"/>
      <c r="C61" s="50"/>
      <c r="D61" s="113"/>
      <c r="E61" s="113"/>
      <c r="F61" s="59"/>
      <c r="G61" s="5"/>
      <c r="H61" s="13"/>
      <c r="I61" s="5"/>
      <c r="J61" s="5"/>
    </row>
    <row r="62" spans="2:10" ht="12.75" customHeight="1" x14ac:dyDescent="0.2">
      <c r="B62" s="46"/>
      <c r="C62" s="50"/>
      <c r="D62" s="113"/>
      <c r="E62" s="113"/>
      <c r="F62" s="59"/>
      <c r="G62" s="5"/>
      <c r="H62" s="13"/>
      <c r="I62" s="5"/>
      <c r="J62" s="5"/>
    </row>
    <row r="63" spans="2:10" ht="12.75" customHeight="1" x14ac:dyDescent="0.2">
      <c r="B63" s="48"/>
      <c r="C63" s="50"/>
      <c r="D63" s="113"/>
      <c r="E63" s="113"/>
      <c r="F63" s="59"/>
      <c r="G63" s="5"/>
      <c r="H63" s="13"/>
      <c r="I63" s="5"/>
      <c r="J63" s="5"/>
    </row>
    <row r="64" spans="2:10" ht="12.75" customHeight="1" x14ac:dyDescent="0.2">
      <c r="B64" s="48"/>
      <c r="C64" s="50"/>
      <c r="D64" s="113"/>
      <c r="E64" s="113"/>
      <c r="F64" s="59"/>
      <c r="G64" s="5"/>
      <c r="H64" s="13"/>
      <c r="I64" s="5"/>
      <c r="J64" s="5"/>
    </row>
    <row r="65" spans="2:10" ht="12.75" customHeight="1" x14ac:dyDescent="0.2">
      <c r="B65" s="48"/>
      <c r="C65" s="50"/>
      <c r="D65" s="113"/>
      <c r="E65" s="113"/>
      <c r="F65" s="59"/>
      <c r="G65" s="5"/>
      <c r="H65" s="5"/>
      <c r="I65" s="5"/>
      <c r="J65" s="5"/>
    </row>
    <row r="66" spans="2:10" ht="12.75" customHeight="1" x14ac:dyDescent="0.2">
      <c r="B66" s="48"/>
      <c r="C66" s="50"/>
      <c r="D66" s="113"/>
      <c r="E66" s="113"/>
      <c r="F66" s="59"/>
      <c r="G66" s="5"/>
      <c r="H66" s="5"/>
      <c r="I66" s="5"/>
      <c r="J66" s="5"/>
    </row>
    <row r="67" spans="2:10" ht="12.75" customHeight="1" x14ac:dyDescent="0.2">
      <c r="B67" s="48"/>
      <c r="C67" s="50"/>
      <c r="D67" s="113"/>
      <c r="E67" s="113"/>
      <c r="F67" s="59"/>
      <c r="G67" s="5"/>
      <c r="H67" s="5"/>
      <c r="I67" s="5"/>
      <c r="J67" s="5"/>
    </row>
    <row r="68" spans="2:10" ht="12.75" customHeight="1" x14ac:dyDescent="0.2">
      <c r="B68" s="46"/>
      <c r="C68" s="50"/>
      <c r="D68" s="113"/>
      <c r="E68" s="113"/>
      <c r="F68" s="59"/>
      <c r="G68" s="5"/>
      <c r="H68" s="5"/>
      <c r="I68" s="5"/>
      <c r="J68" s="5"/>
    </row>
    <row r="69" spans="2:10" x14ac:dyDescent="0.2">
      <c r="B69" s="46"/>
      <c r="C69" s="50"/>
      <c r="D69" s="113"/>
      <c r="E69" s="113"/>
      <c r="F69" s="59"/>
      <c r="G69" s="5"/>
      <c r="H69" s="5"/>
      <c r="I69" s="5"/>
      <c r="J69" s="5"/>
    </row>
    <row r="70" spans="2:10" x14ac:dyDescent="0.2">
      <c r="B70" s="46"/>
      <c r="C70" s="50"/>
      <c r="D70" s="113"/>
      <c r="E70" s="113"/>
      <c r="F70" s="59"/>
      <c r="G70" s="5"/>
      <c r="H70" s="5"/>
      <c r="I70" s="5"/>
      <c r="J70" s="5"/>
    </row>
    <row r="71" spans="2:10" ht="12.75" customHeight="1" x14ac:dyDescent="0.2">
      <c r="B71" s="46"/>
      <c r="C71" s="50"/>
      <c r="D71" s="113"/>
      <c r="E71" s="113"/>
      <c r="F71" s="59"/>
      <c r="G71" s="5"/>
      <c r="H71" s="5"/>
      <c r="I71" s="5"/>
      <c r="J71" s="5"/>
    </row>
    <row r="72" spans="2:10" x14ac:dyDescent="0.2">
      <c r="B72" s="46"/>
      <c r="C72" s="50"/>
      <c r="D72" s="113"/>
      <c r="E72" s="113"/>
      <c r="F72" s="59"/>
      <c r="G72" s="5"/>
      <c r="H72" s="5"/>
      <c r="I72" s="5"/>
      <c r="J72" s="5"/>
    </row>
    <row r="73" spans="2:10" ht="12.75" customHeight="1" x14ac:dyDescent="0.2">
      <c r="B73" s="46"/>
      <c r="C73" s="50"/>
      <c r="D73" s="113"/>
      <c r="E73" s="113"/>
      <c r="F73" s="59"/>
      <c r="G73" s="5"/>
      <c r="H73" s="5"/>
      <c r="I73" s="5"/>
      <c r="J73" s="5"/>
    </row>
    <row r="74" spans="2:10" x14ac:dyDescent="0.2">
      <c r="B74" s="46"/>
      <c r="C74" s="50"/>
      <c r="D74" s="113"/>
      <c r="E74" s="113"/>
      <c r="F74" s="59"/>
      <c r="G74" s="5"/>
      <c r="H74" s="5"/>
      <c r="I74" s="5"/>
      <c r="J74" s="5"/>
    </row>
    <row r="75" spans="2:10" x14ac:dyDescent="0.2">
      <c r="B75" s="53"/>
      <c r="C75" s="50"/>
      <c r="D75" s="113"/>
      <c r="E75" s="113"/>
      <c r="F75" s="59"/>
      <c r="G75" s="5"/>
      <c r="H75" s="5"/>
      <c r="I75" s="5"/>
      <c r="J75" s="5"/>
    </row>
    <row r="76" spans="2:10" x14ac:dyDescent="0.2">
      <c r="B76" s="41"/>
      <c r="C76" s="50"/>
      <c r="D76" s="113"/>
      <c r="E76" s="113"/>
      <c r="F76" s="59"/>
      <c r="G76" s="5"/>
      <c r="H76" s="5"/>
      <c r="I76" s="5"/>
      <c r="J76" s="5"/>
    </row>
    <row r="77" spans="2:10" x14ac:dyDescent="0.2">
      <c r="B77" s="41"/>
      <c r="C77" s="50"/>
      <c r="D77" s="113"/>
      <c r="E77" s="113"/>
      <c r="F77" s="59"/>
      <c r="G77" s="5"/>
      <c r="H77" s="5"/>
      <c r="I77" s="5"/>
      <c r="J77" s="5"/>
    </row>
    <row r="78" spans="2:10" x14ac:dyDescent="0.2">
      <c r="B78" s="41"/>
      <c r="C78" s="50"/>
      <c r="D78" s="113"/>
      <c r="E78" s="113"/>
      <c r="F78" s="59"/>
      <c r="G78" s="5"/>
      <c r="H78" s="5"/>
      <c r="I78" s="5"/>
      <c r="J78" s="5"/>
    </row>
    <row r="79" spans="2:10" x14ac:dyDescent="0.2">
      <c r="B79" s="41"/>
      <c r="C79" s="50"/>
      <c r="D79" s="113"/>
      <c r="E79" s="113"/>
      <c r="F79" s="59"/>
      <c r="G79" s="5"/>
      <c r="H79" s="5"/>
      <c r="I79" s="5"/>
      <c r="J79" s="5"/>
    </row>
    <row r="80" spans="2:10" x14ac:dyDescent="0.2">
      <c r="B80" s="41"/>
      <c r="C80" s="50"/>
      <c r="D80" s="113"/>
      <c r="E80" s="113"/>
      <c r="F80" s="59"/>
      <c r="G80" s="5"/>
      <c r="H80" s="5"/>
      <c r="I80" s="5"/>
      <c r="J80" s="5"/>
    </row>
    <row r="81" spans="2:10" x14ac:dyDescent="0.2">
      <c r="B81" s="41"/>
      <c r="C81" s="50"/>
      <c r="D81" s="113"/>
      <c r="E81" s="113"/>
      <c r="F81" s="59"/>
      <c r="G81" s="5"/>
      <c r="H81" s="5"/>
      <c r="I81" s="5"/>
      <c r="J81" s="5"/>
    </row>
    <row r="82" spans="2:10" x14ac:dyDescent="0.2">
      <c r="B82" s="41"/>
      <c r="C82" s="50"/>
      <c r="D82" s="113"/>
      <c r="E82" s="113"/>
      <c r="F82" s="59"/>
      <c r="G82" s="5"/>
      <c r="H82" s="5"/>
      <c r="I82" s="5"/>
      <c r="J82" s="5"/>
    </row>
    <row r="83" spans="2:10" x14ac:dyDescent="0.2">
      <c r="B83" s="54"/>
      <c r="C83" s="50"/>
      <c r="D83" s="113"/>
      <c r="E83" s="113"/>
      <c r="F83" s="59"/>
      <c r="G83" s="5"/>
      <c r="H83" s="5"/>
      <c r="I83" s="5"/>
      <c r="J83" s="5"/>
    </row>
    <row r="84" spans="2:10" x14ac:dyDescent="0.2">
      <c r="B84" s="20"/>
      <c r="C84" s="50"/>
      <c r="D84" s="113"/>
      <c r="E84" s="113"/>
      <c r="F84" s="59"/>
      <c r="G84" s="5"/>
      <c r="H84" s="5"/>
      <c r="I84" s="5"/>
      <c r="J84" s="5"/>
    </row>
    <row r="85" spans="2:10" x14ac:dyDescent="0.2">
      <c r="B85" s="43"/>
      <c r="C85" s="50"/>
      <c r="D85" s="113"/>
      <c r="E85" s="113"/>
      <c r="F85" s="59"/>
      <c r="G85" s="5"/>
      <c r="H85" s="5"/>
      <c r="I85" s="5"/>
      <c r="J85" s="5"/>
    </row>
    <row r="86" spans="2:10" x14ac:dyDescent="0.2">
      <c r="B86" s="20"/>
      <c r="C86" s="50"/>
      <c r="D86" s="113"/>
      <c r="E86" s="113"/>
      <c r="F86" s="59"/>
      <c r="G86" s="5"/>
      <c r="H86" s="5"/>
      <c r="I86" s="5"/>
      <c r="J86" s="5"/>
    </row>
    <row r="87" spans="2:10" x14ac:dyDescent="0.2">
      <c r="B87" s="55"/>
      <c r="C87" s="50"/>
      <c r="D87" s="113"/>
      <c r="E87" s="113"/>
      <c r="F87" s="59"/>
      <c r="G87" s="5"/>
      <c r="H87" s="5"/>
      <c r="I87" s="5"/>
      <c r="J87" s="5"/>
    </row>
    <row r="88" spans="2:10" x14ac:dyDescent="0.2">
      <c r="B88" s="20"/>
      <c r="C88" s="50"/>
      <c r="D88" s="113"/>
      <c r="E88" s="113"/>
      <c r="F88" s="59"/>
      <c r="G88" s="5"/>
      <c r="H88" s="5"/>
      <c r="I88" s="5"/>
      <c r="J88" s="5"/>
    </row>
    <row r="89" spans="2:10" x14ac:dyDescent="0.2">
      <c r="B89" s="20"/>
      <c r="C89" s="50"/>
      <c r="D89" s="113"/>
      <c r="E89" s="113"/>
      <c r="F89" s="59"/>
      <c r="G89" s="5"/>
      <c r="H89" s="5"/>
      <c r="I89" s="5"/>
      <c r="J89" s="5"/>
    </row>
    <row r="90" spans="2:10" x14ac:dyDescent="0.2">
      <c r="B90" s="20"/>
      <c r="C90" s="50"/>
      <c r="D90" s="113"/>
      <c r="E90" s="113"/>
      <c r="F90" s="59"/>
      <c r="G90" s="5"/>
      <c r="H90" s="5"/>
      <c r="I90" s="5"/>
      <c r="J90" s="5"/>
    </row>
    <row r="91" spans="2:10" x14ac:dyDescent="0.2">
      <c r="B91" s="20"/>
      <c r="C91" s="50"/>
      <c r="D91" s="113"/>
      <c r="E91" s="113"/>
      <c r="F91" s="59"/>
      <c r="G91" s="5"/>
      <c r="H91" s="5"/>
      <c r="I91" s="5"/>
      <c r="J91" s="5"/>
    </row>
    <row r="92" spans="2:10" x14ac:dyDescent="0.2">
      <c r="B92" s="20"/>
      <c r="C92" s="50"/>
      <c r="D92" s="113"/>
      <c r="E92" s="113"/>
      <c r="F92" s="59"/>
      <c r="G92" s="5"/>
      <c r="H92" s="5"/>
      <c r="I92" s="5"/>
      <c r="J92" s="5"/>
    </row>
    <row r="93" spans="2:10" x14ac:dyDescent="0.2">
      <c r="B93" s="20"/>
      <c r="C93" s="50"/>
      <c r="D93" s="113"/>
      <c r="E93" s="113"/>
      <c r="F93" s="59"/>
      <c r="G93" s="5"/>
      <c r="H93" s="5"/>
      <c r="I93" s="5"/>
      <c r="J93" s="5"/>
    </row>
    <row r="94" spans="2:10" x14ac:dyDescent="0.2">
      <c r="B94" s="20"/>
      <c r="C94" s="50"/>
      <c r="D94" s="113"/>
      <c r="E94" s="113"/>
      <c r="F94" s="59"/>
      <c r="G94" s="5"/>
      <c r="H94" s="5"/>
      <c r="I94" s="5"/>
      <c r="J94" s="5"/>
    </row>
    <row r="95" spans="2:10" x14ac:dyDescent="0.2">
      <c r="B95" s="20"/>
      <c r="C95" s="50"/>
      <c r="D95" s="113"/>
      <c r="E95" s="113"/>
      <c r="F95" s="60"/>
      <c r="G95" s="5"/>
      <c r="H95" s="5"/>
      <c r="I95" s="5"/>
      <c r="J95" s="5"/>
    </row>
    <row r="96" spans="2:10" x14ac:dyDescent="0.2">
      <c r="B96" s="20"/>
      <c r="C96" s="50"/>
      <c r="D96" s="113"/>
      <c r="E96" s="113"/>
      <c r="F96" s="59"/>
      <c r="G96" s="5"/>
      <c r="H96" s="5"/>
      <c r="I96" s="5"/>
      <c r="J96" s="5"/>
    </row>
    <row r="97" spans="2:10" x14ac:dyDescent="0.2">
      <c r="B97" s="20"/>
      <c r="C97" s="9"/>
      <c r="D97" s="113"/>
      <c r="E97" s="113"/>
      <c r="F97" s="59"/>
      <c r="H97" s="5"/>
      <c r="I97" s="5"/>
      <c r="J97" s="5"/>
    </row>
    <row r="98" spans="2:10" x14ac:dyDescent="0.2">
      <c r="B98" s="20"/>
      <c r="C98" s="9"/>
      <c r="D98" s="113"/>
      <c r="E98" s="113"/>
      <c r="F98" s="59"/>
    </row>
    <row r="99" spans="2:10" x14ac:dyDescent="0.2">
      <c r="B99" s="20"/>
      <c r="C99" s="9"/>
      <c r="D99" s="113"/>
      <c r="E99" s="113"/>
      <c r="F99" s="59"/>
    </row>
    <row r="100" spans="2:10" x14ac:dyDescent="0.2">
      <c r="C100" s="9"/>
      <c r="D100" s="113"/>
      <c r="E100" s="113"/>
      <c r="F100" s="59"/>
    </row>
    <row r="101" spans="2:10" x14ac:dyDescent="0.2">
      <c r="C101" s="9"/>
      <c r="D101" s="113"/>
      <c r="E101" s="113"/>
      <c r="F101" s="59"/>
    </row>
    <row r="102" spans="2:10" x14ac:dyDescent="0.2">
      <c r="C102" s="9"/>
      <c r="D102" s="113"/>
      <c r="E102" s="113"/>
      <c r="F102" s="59"/>
    </row>
    <row r="103" spans="2:10" x14ac:dyDescent="0.2">
      <c r="C103" s="9"/>
      <c r="D103" s="113"/>
      <c r="E103" s="113"/>
      <c r="F103" s="59"/>
    </row>
    <row r="104" spans="2:10" x14ac:dyDescent="0.2">
      <c r="C104" s="9"/>
      <c r="D104" s="113"/>
      <c r="E104" s="113"/>
      <c r="F104" s="59"/>
    </row>
    <row r="105" spans="2:10" x14ac:dyDescent="0.2">
      <c r="C105" s="12"/>
      <c r="D105" s="114"/>
      <c r="E105" s="114"/>
      <c r="F105" s="59"/>
    </row>
    <row r="106" spans="2:10" x14ac:dyDescent="0.2">
      <c r="C106" s="9"/>
      <c r="D106" s="113"/>
      <c r="E106" s="113"/>
      <c r="F106" s="59"/>
    </row>
    <row r="107" spans="2:10" x14ac:dyDescent="0.2">
      <c r="C107" s="12"/>
      <c r="D107" s="114"/>
      <c r="E107" s="114"/>
      <c r="F107" s="59"/>
    </row>
    <row r="108" spans="2:10" x14ac:dyDescent="0.2">
      <c r="C108" s="9"/>
      <c r="D108" s="113"/>
      <c r="E108" s="113"/>
      <c r="F108" s="59"/>
    </row>
    <row r="109" spans="2:10" x14ac:dyDescent="0.2">
      <c r="C109" s="12"/>
      <c r="D109" s="114"/>
      <c r="E109" s="114"/>
      <c r="F109" s="59"/>
    </row>
    <row r="110" spans="2:10" x14ac:dyDescent="0.2">
      <c r="C110" s="16"/>
      <c r="D110" s="46"/>
      <c r="E110" s="46"/>
      <c r="F110" s="59"/>
    </row>
    <row r="111" spans="2:10" x14ac:dyDescent="0.2">
      <c r="C111" s="9"/>
      <c r="D111" s="113"/>
      <c r="E111" s="113"/>
      <c r="F111" s="59"/>
    </row>
    <row r="112" spans="2:10" x14ac:dyDescent="0.2">
      <c r="C112" s="14"/>
      <c r="D112" s="115"/>
      <c r="E112" s="115"/>
      <c r="F112" s="59"/>
    </row>
    <row r="113" spans="3:6" x14ac:dyDescent="0.2">
      <c r="C113" s="9"/>
      <c r="D113" s="113"/>
      <c r="E113" s="113"/>
      <c r="F113" s="59"/>
    </row>
    <row r="114" spans="3:6" x14ac:dyDescent="0.2">
      <c r="C114" s="9"/>
      <c r="D114" s="113"/>
      <c r="E114" s="113"/>
      <c r="F114" s="59"/>
    </row>
    <row r="115" spans="3:6" x14ac:dyDescent="0.2">
      <c r="C115" s="9"/>
      <c r="D115" s="113"/>
      <c r="E115" s="113"/>
      <c r="F115" s="59"/>
    </row>
    <row r="116" spans="3:6" x14ac:dyDescent="0.2">
      <c r="C116" s="9"/>
      <c r="D116" s="113"/>
      <c r="E116" s="113"/>
      <c r="F116" s="59"/>
    </row>
    <row r="117" spans="3:6" x14ac:dyDescent="0.2">
      <c r="C117" s="9"/>
      <c r="D117" s="113"/>
      <c r="E117" s="113"/>
      <c r="F117" s="59"/>
    </row>
    <row r="118" spans="3:6" x14ac:dyDescent="0.2">
      <c r="C118" s="9"/>
      <c r="D118" s="113"/>
      <c r="E118" s="113"/>
      <c r="F118" s="59"/>
    </row>
    <row r="119" spans="3:6" x14ac:dyDescent="0.2">
      <c r="C119" s="13"/>
      <c r="D119" s="46"/>
      <c r="E119" s="46"/>
      <c r="F119" s="59"/>
    </row>
    <row r="120" spans="3:6" x14ac:dyDescent="0.2">
      <c r="C120" s="13"/>
      <c r="D120" s="46"/>
      <c r="E120" s="46"/>
      <c r="F120" s="58"/>
    </row>
    <row r="121" spans="3:6" x14ac:dyDescent="0.2">
      <c r="C121" s="7"/>
      <c r="D121" s="22"/>
      <c r="E121" s="22"/>
      <c r="F121" s="58"/>
    </row>
    <row r="122" spans="3:6" x14ac:dyDescent="0.2">
      <c r="C122" s="7"/>
      <c r="D122" s="22"/>
      <c r="E122" s="22"/>
      <c r="F122" s="57"/>
    </row>
    <row r="123" spans="3:6" x14ac:dyDescent="0.2">
      <c r="C123" s="7"/>
      <c r="D123" s="22"/>
      <c r="E123" s="22"/>
      <c r="F123" s="57"/>
    </row>
    <row r="124" spans="3:6" x14ac:dyDescent="0.2">
      <c r="C124" s="7"/>
      <c r="D124" s="22"/>
      <c r="E124" s="22"/>
      <c r="F124" s="57"/>
    </row>
    <row r="125" spans="3:6" x14ac:dyDescent="0.2">
      <c r="C125" s="7"/>
      <c r="D125" s="22"/>
      <c r="E125" s="22"/>
      <c r="F125" s="57"/>
    </row>
    <row r="126" spans="3:6" x14ac:dyDescent="0.2">
      <c r="C126" s="7"/>
      <c r="D126" s="22"/>
      <c r="E126" s="22"/>
      <c r="F126" s="57"/>
    </row>
    <row r="127" spans="3:6" x14ac:dyDescent="0.2">
      <c r="C127" s="7"/>
      <c r="D127" s="22"/>
      <c r="E127" s="22"/>
      <c r="F127" s="57"/>
    </row>
    <row r="128" spans="3:6" x14ac:dyDescent="0.2">
      <c r="C128" s="7"/>
      <c r="D128" s="22"/>
      <c r="E128" s="22"/>
      <c r="F128" s="57"/>
    </row>
    <row r="129" spans="3:6" x14ac:dyDescent="0.2">
      <c r="C129" s="7"/>
      <c r="D129" s="22"/>
      <c r="E129" s="22"/>
      <c r="F129" s="57"/>
    </row>
    <row r="130" spans="3:6" x14ac:dyDescent="0.2">
      <c r="C130" s="7"/>
      <c r="D130" s="22"/>
      <c r="E130" s="22"/>
      <c r="F130" s="57"/>
    </row>
    <row r="131" spans="3:6" x14ac:dyDescent="0.2">
      <c r="C131" s="7"/>
      <c r="D131" s="22"/>
      <c r="E131" s="22"/>
      <c r="F131" s="57"/>
    </row>
    <row r="132" spans="3:6" x14ac:dyDescent="0.2">
      <c r="C132" s="7"/>
      <c r="D132" s="22"/>
      <c r="E132" s="22"/>
      <c r="F132" s="57"/>
    </row>
    <row r="133" spans="3:6" x14ac:dyDescent="0.2">
      <c r="C133" s="7"/>
      <c r="D133" s="22"/>
      <c r="E133" s="22"/>
      <c r="F133" s="57"/>
    </row>
    <row r="134" spans="3:6" x14ac:dyDescent="0.2">
      <c r="C134" s="5"/>
      <c r="D134" s="20"/>
      <c r="E134" s="20"/>
    </row>
    <row r="135" spans="3:6" x14ac:dyDescent="0.2">
      <c r="C135" s="41"/>
      <c r="D135" s="116"/>
      <c r="E135" s="116"/>
    </row>
    <row r="136" spans="3:6" x14ac:dyDescent="0.2">
      <c r="C136" s="41"/>
      <c r="D136" s="116"/>
      <c r="E136" s="116"/>
    </row>
    <row r="137" spans="3:6" x14ac:dyDescent="0.2">
      <c r="C137" s="41"/>
      <c r="D137" s="116"/>
      <c r="E137" s="116"/>
    </row>
    <row r="138" spans="3:6" x14ac:dyDescent="0.2">
      <c r="C138" s="41"/>
      <c r="D138" s="116"/>
      <c r="E138" s="116"/>
    </row>
    <row r="139" spans="3:6" x14ac:dyDescent="0.2">
      <c r="C139" s="44"/>
      <c r="D139" s="120">
        <f>SUM(B80:C81)</f>
        <v>0</v>
      </c>
      <c r="E139" s="119"/>
    </row>
    <row r="140" spans="3:6" x14ac:dyDescent="0.2">
      <c r="C140" s="40"/>
      <c r="D140" s="121"/>
      <c r="E140" s="119"/>
    </row>
    <row r="141" spans="3:6" x14ac:dyDescent="0.2">
      <c r="C141" s="41"/>
      <c r="D141" s="116"/>
      <c r="E141" s="116"/>
    </row>
    <row r="142" spans="3:6" x14ac:dyDescent="0.2">
      <c r="C142" s="15"/>
      <c r="D142" s="54"/>
      <c r="E142" s="54"/>
    </row>
    <row r="143" spans="3:6" x14ac:dyDescent="0.2">
      <c r="C143" s="5"/>
      <c r="D143" s="20"/>
      <c r="E143" s="20"/>
    </row>
    <row r="144" spans="3:6" x14ac:dyDescent="0.2">
      <c r="C144" s="43"/>
      <c r="D144" s="117"/>
      <c r="E144" s="117"/>
    </row>
    <row r="146" spans="3:3" x14ac:dyDescent="0.2">
      <c r="C146" s="42"/>
    </row>
  </sheetData>
  <mergeCells count="8">
    <mergeCell ref="D139:D140"/>
    <mergeCell ref="I40:J40"/>
    <mergeCell ref="I31:J31"/>
    <mergeCell ref="I39:J39"/>
    <mergeCell ref="I41:J41"/>
    <mergeCell ref="I32:J32"/>
    <mergeCell ref="I33:J33"/>
    <mergeCell ref="I34:J34"/>
  </mergeCells>
  <phoneticPr fontId="6" type="noConversion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K28" sqref="K28"/>
    </sheetView>
  </sheetViews>
  <sheetFormatPr defaultRowHeight="12.75" x14ac:dyDescent="0.2"/>
  <cols>
    <col min="1" max="1" width="2.5703125" customWidth="1"/>
    <col min="2" max="2" width="20.42578125" customWidth="1"/>
    <col min="3" max="3" width="11.28515625" style="24" customWidth="1"/>
    <col min="4" max="4" width="9.28515625" style="24" customWidth="1"/>
    <col min="5" max="5" width="10.42578125" style="24" customWidth="1"/>
  </cols>
  <sheetData>
    <row r="1" spans="1:5" x14ac:dyDescent="0.2">
      <c r="A1" s="3" t="s">
        <v>11</v>
      </c>
    </row>
    <row r="2" spans="1:5" x14ac:dyDescent="0.2">
      <c r="C2" s="32" t="s">
        <v>12</v>
      </c>
      <c r="D2" s="32" t="s">
        <v>24</v>
      </c>
      <c r="E2" s="32" t="s">
        <v>13</v>
      </c>
    </row>
    <row r="3" spans="1:5" x14ac:dyDescent="0.2">
      <c r="B3" s="23" t="s">
        <v>14</v>
      </c>
      <c r="C3" s="24">
        <v>1932.3</v>
      </c>
      <c r="D3" s="24">
        <v>0</v>
      </c>
      <c r="E3" s="24">
        <f t="shared" ref="E3:E12" si="0">C3-D3</f>
        <v>1932.3</v>
      </c>
    </row>
    <row r="4" spans="1:5" x14ac:dyDescent="0.2">
      <c r="B4" s="23" t="s">
        <v>15</v>
      </c>
      <c r="C4" s="24">
        <v>6874.2</v>
      </c>
      <c r="D4" s="24">
        <f>C4*2.5%</f>
        <v>171.85500000000002</v>
      </c>
      <c r="E4" s="24">
        <f t="shared" si="0"/>
        <v>6702.3449999999993</v>
      </c>
    </row>
    <row r="5" spans="1:5" x14ac:dyDescent="0.2">
      <c r="B5" s="23" t="s">
        <v>16</v>
      </c>
      <c r="C5" s="24">
        <v>32498.55</v>
      </c>
      <c r="D5" s="24">
        <f>C5*5%</f>
        <v>1624.9275</v>
      </c>
      <c r="E5" s="24">
        <f t="shared" si="0"/>
        <v>30873.622499999998</v>
      </c>
    </row>
    <row r="6" spans="1:5" x14ac:dyDescent="0.2">
      <c r="B6" s="23" t="s">
        <v>17</v>
      </c>
      <c r="C6" s="24">
        <v>14227.2</v>
      </c>
      <c r="D6" s="24">
        <v>0</v>
      </c>
      <c r="E6" s="24">
        <f t="shared" si="0"/>
        <v>14227.2</v>
      </c>
    </row>
    <row r="7" spans="1:5" x14ac:dyDescent="0.2">
      <c r="B7" s="23" t="s">
        <v>18</v>
      </c>
      <c r="C7" s="24">
        <v>1065.9000000000001</v>
      </c>
      <c r="D7" s="24">
        <f>C7*2.5%</f>
        <v>26.647500000000004</v>
      </c>
      <c r="E7" s="24">
        <f t="shared" si="0"/>
        <v>1039.2525000000001</v>
      </c>
    </row>
    <row r="8" spans="1:5" x14ac:dyDescent="0.2">
      <c r="B8" s="23" t="s">
        <v>23</v>
      </c>
      <c r="C8" s="24">
        <v>13680</v>
      </c>
      <c r="D8" s="24">
        <f>C8*2.5%</f>
        <v>342</v>
      </c>
      <c r="E8" s="24">
        <f t="shared" si="0"/>
        <v>13338</v>
      </c>
    </row>
    <row r="9" spans="1:5" x14ac:dyDescent="0.2">
      <c r="B9" s="23" t="s">
        <v>19</v>
      </c>
      <c r="C9" s="24">
        <v>11764.8</v>
      </c>
      <c r="D9" s="24">
        <v>0</v>
      </c>
      <c r="E9" s="24">
        <f t="shared" si="0"/>
        <v>11764.8</v>
      </c>
    </row>
    <row r="10" spans="1:5" x14ac:dyDescent="0.2">
      <c r="B10" s="23" t="s">
        <v>20</v>
      </c>
      <c r="C10" s="24">
        <v>5198.3999999999996</v>
      </c>
      <c r="D10" s="24">
        <f>C10*2.5%</f>
        <v>129.96</v>
      </c>
      <c r="E10" s="24">
        <f t="shared" si="0"/>
        <v>5068.4399999999996</v>
      </c>
    </row>
    <row r="11" spans="1:5" x14ac:dyDescent="0.2">
      <c r="B11" s="23" t="s">
        <v>21</v>
      </c>
      <c r="C11" s="24">
        <v>2280</v>
      </c>
      <c r="D11" s="24">
        <f>C11*2.5%</f>
        <v>57</v>
      </c>
      <c r="E11" s="24">
        <f t="shared" si="0"/>
        <v>2223</v>
      </c>
    </row>
    <row r="12" spans="1:5" x14ac:dyDescent="0.2">
      <c r="B12" s="23" t="s">
        <v>22</v>
      </c>
      <c r="C12" s="30">
        <v>9952.2000000000007</v>
      </c>
      <c r="D12" s="30">
        <f>C12*2.5%</f>
        <v>248.80500000000004</v>
      </c>
      <c r="E12" s="30">
        <f t="shared" si="0"/>
        <v>9703.3950000000004</v>
      </c>
    </row>
    <row r="13" spans="1:5" x14ac:dyDescent="0.2">
      <c r="E13" s="29">
        <f>SUM(E3:E12)</f>
        <v>96872.35500000001</v>
      </c>
    </row>
    <row r="15" spans="1:5" x14ac:dyDescent="0.2">
      <c r="A15" s="3" t="s">
        <v>25</v>
      </c>
      <c r="B15" s="3"/>
      <c r="D15" s="27"/>
    </row>
    <row r="16" spans="1:5" x14ac:dyDescent="0.2">
      <c r="B16" s="3"/>
      <c r="C16" s="32" t="s">
        <v>28</v>
      </c>
      <c r="D16" s="32" t="s">
        <v>27</v>
      </c>
      <c r="E16" s="32" t="s">
        <v>29</v>
      </c>
    </row>
    <row r="17" spans="1:5" x14ac:dyDescent="0.2">
      <c r="B17" s="23" t="s">
        <v>26</v>
      </c>
      <c r="C17" s="24">
        <v>17031.599999999999</v>
      </c>
      <c r="D17" s="24">
        <v>14820</v>
      </c>
      <c r="E17" s="28" t="s">
        <v>30</v>
      </c>
    </row>
    <row r="18" spans="1:5" x14ac:dyDescent="0.2">
      <c r="B18" s="23" t="s">
        <v>31</v>
      </c>
      <c r="C18" s="24">
        <v>444.6</v>
      </c>
    </row>
    <row r="19" spans="1:5" x14ac:dyDescent="0.2">
      <c r="B19" s="23" t="s">
        <v>32</v>
      </c>
      <c r="C19" s="24">
        <v>6395.4</v>
      </c>
    </row>
    <row r="20" spans="1:5" x14ac:dyDescent="0.2">
      <c r="B20" s="23" t="s">
        <v>33</v>
      </c>
      <c r="C20" s="24">
        <v>1550.4</v>
      </c>
    </row>
    <row r="21" spans="1:5" x14ac:dyDescent="0.2">
      <c r="B21" s="23" t="s">
        <v>34</v>
      </c>
      <c r="C21" s="31">
        <v>6714.6</v>
      </c>
      <c r="D21" s="31"/>
      <c r="E21" s="31"/>
    </row>
    <row r="22" spans="1:5" x14ac:dyDescent="0.2">
      <c r="B22" s="23" t="s">
        <v>35</v>
      </c>
      <c r="C22" s="30">
        <v>2280</v>
      </c>
      <c r="D22" s="30"/>
      <c r="E22" s="30"/>
    </row>
    <row r="26" spans="1:5" x14ac:dyDescent="0.2">
      <c r="A26" s="3" t="s">
        <v>36</v>
      </c>
    </row>
    <row r="28" spans="1:5" x14ac:dyDescent="0.2">
      <c r="B28" s="17"/>
      <c r="C28" s="33" t="s">
        <v>37</v>
      </c>
      <c r="E28" s="33" t="s">
        <v>39</v>
      </c>
    </row>
    <row r="29" spans="1:5" x14ac:dyDescent="0.2">
      <c r="B29" s="35" t="s">
        <v>38</v>
      </c>
      <c r="C29" s="24">
        <v>4000</v>
      </c>
      <c r="E29" s="24">
        <v>1000</v>
      </c>
    </row>
    <row r="30" spans="1:5" x14ac:dyDescent="0.2">
      <c r="B30" s="34">
        <v>40664</v>
      </c>
      <c r="C30" s="24">
        <f>319.68+934.38+126+100+328.48+621.72+11208+801.04+649.92+2104.69+418.62</f>
        <v>17612.53</v>
      </c>
      <c r="E30" s="24">
        <f>211.07+761</f>
        <v>972.06999999999994</v>
      </c>
    </row>
    <row r="31" spans="1:5" x14ac:dyDescent="0.2">
      <c r="B31" s="34">
        <v>40666</v>
      </c>
      <c r="C31" s="24">
        <f>1511.71</f>
        <v>1511.71</v>
      </c>
      <c r="E31" s="24">
        <v>8000</v>
      </c>
    </row>
    <row r="32" spans="1:5" x14ac:dyDescent="0.2">
      <c r="B32" s="34">
        <v>40668</v>
      </c>
      <c r="C32" s="24">
        <f>1331+15033.25</f>
        <v>16364.25</v>
      </c>
    </row>
    <row r="33" spans="2:5" x14ac:dyDescent="0.2">
      <c r="B33" s="34">
        <v>40670</v>
      </c>
      <c r="C33" s="24">
        <f>648.38+12000</f>
        <v>12648.38</v>
      </c>
    </row>
    <row r="34" spans="2:5" x14ac:dyDescent="0.2">
      <c r="B34" s="34">
        <v>40673</v>
      </c>
      <c r="C34" s="24">
        <f>1214.59+1782.97</f>
        <v>2997.56</v>
      </c>
    </row>
    <row r="35" spans="2:5" x14ac:dyDescent="0.2">
      <c r="C35" s="26">
        <f>SUM(C29:C34)</f>
        <v>55134.429999999993</v>
      </c>
      <c r="E35" s="26">
        <f>SUM(E29:E34)</f>
        <v>9972.07</v>
      </c>
    </row>
  </sheetData>
  <phoneticPr fontId="6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workbookViewId="0">
      <selection activeCell="E6" sqref="E6"/>
    </sheetView>
  </sheetViews>
  <sheetFormatPr defaultRowHeight="12.75" x14ac:dyDescent="0.2"/>
  <cols>
    <col min="1" max="1" width="12" style="2" customWidth="1"/>
    <col min="2" max="2" width="20.5703125" customWidth="1"/>
    <col min="3" max="3" width="11.42578125" style="1" customWidth="1"/>
  </cols>
  <sheetData>
    <row r="2" spans="1:3" x14ac:dyDescent="0.2">
      <c r="A2" s="123" t="s">
        <v>40</v>
      </c>
      <c r="B2" s="124"/>
      <c r="C2" s="125"/>
    </row>
    <row r="3" spans="1:3" x14ac:dyDescent="0.2">
      <c r="A3" s="36">
        <v>40664</v>
      </c>
      <c r="B3" t="s">
        <v>41</v>
      </c>
      <c r="C3" s="1">
        <v>32</v>
      </c>
    </row>
    <row r="4" spans="1:3" x14ac:dyDescent="0.2">
      <c r="A4" s="36">
        <v>40656</v>
      </c>
      <c r="B4" t="s">
        <v>42</v>
      </c>
      <c r="C4" s="1">
        <v>44</v>
      </c>
    </row>
    <row r="5" spans="1:3" x14ac:dyDescent="0.2">
      <c r="A5" s="36">
        <v>40656</v>
      </c>
      <c r="B5" t="s">
        <v>43</v>
      </c>
      <c r="C5" s="1">
        <v>47</v>
      </c>
    </row>
    <row r="6" spans="1:3" x14ac:dyDescent="0.2">
      <c r="A6" s="36">
        <v>40656</v>
      </c>
      <c r="B6" t="s">
        <v>41</v>
      </c>
      <c r="C6" s="1">
        <v>32</v>
      </c>
    </row>
    <row r="7" spans="1:3" x14ac:dyDescent="0.2">
      <c r="A7" s="36">
        <v>40656</v>
      </c>
      <c r="B7" t="s">
        <v>44</v>
      </c>
      <c r="C7" s="1">
        <v>33</v>
      </c>
    </row>
    <row r="8" spans="1:3" x14ac:dyDescent="0.2">
      <c r="A8" s="36">
        <v>40656</v>
      </c>
      <c r="B8" t="s">
        <v>45</v>
      </c>
      <c r="C8" s="1">
        <v>8</v>
      </c>
    </row>
    <row r="9" spans="1:3" x14ac:dyDescent="0.2">
      <c r="A9" s="36">
        <v>40656</v>
      </c>
      <c r="B9" t="s">
        <v>46</v>
      </c>
      <c r="C9" s="1">
        <v>19</v>
      </c>
    </row>
    <row r="10" spans="1:3" x14ac:dyDescent="0.2">
      <c r="A10" s="36">
        <v>40664</v>
      </c>
      <c r="B10" t="s">
        <v>46</v>
      </c>
      <c r="C10" s="1">
        <v>19</v>
      </c>
    </row>
    <row r="11" spans="1:3" x14ac:dyDescent="0.2">
      <c r="A11" s="36">
        <v>40664</v>
      </c>
      <c r="B11" t="s">
        <v>45</v>
      </c>
      <c r="C11" s="1">
        <v>8</v>
      </c>
    </row>
    <row r="12" spans="1:3" x14ac:dyDescent="0.2">
      <c r="A12" s="36">
        <v>40664</v>
      </c>
      <c r="B12" t="s">
        <v>44</v>
      </c>
      <c r="C12" s="1">
        <v>33</v>
      </c>
    </row>
    <row r="13" spans="1:3" x14ac:dyDescent="0.2">
      <c r="A13" s="36">
        <v>40664</v>
      </c>
      <c r="B13" t="s">
        <v>43</v>
      </c>
      <c r="C13" s="1">
        <v>47</v>
      </c>
    </row>
    <row r="14" spans="1:3" x14ac:dyDescent="0.2">
      <c r="A14" s="36">
        <v>40664</v>
      </c>
      <c r="B14" t="s">
        <v>42</v>
      </c>
      <c r="C14" s="1">
        <v>44</v>
      </c>
    </row>
    <row r="15" spans="1:3" x14ac:dyDescent="0.2">
      <c r="C15" s="19">
        <f>SUM(C3:C14)</f>
        <v>366</v>
      </c>
    </row>
    <row r="17" spans="1:3" x14ac:dyDescent="0.2">
      <c r="A17" s="123" t="s">
        <v>47</v>
      </c>
      <c r="B17" s="124"/>
      <c r="C17" s="125"/>
    </row>
    <row r="18" spans="1:3" x14ac:dyDescent="0.2">
      <c r="A18" s="36">
        <v>40655</v>
      </c>
      <c r="B18" s="23" t="s">
        <v>48</v>
      </c>
      <c r="C18" s="1">
        <v>272.02</v>
      </c>
    </row>
    <row r="19" spans="1:3" x14ac:dyDescent="0.2">
      <c r="A19" s="36">
        <v>40615</v>
      </c>
      <c r="B19" s="23" t="s">
        <v>48</v>
      </c>
      <c r="C19" s="1">
        <v>302.43</v>
      </c>
    </row>
    <row r="20" spans="1:3" x14ac:dyDescent="0.2">
      <c r="A20" s="37">
        <v>40632</v>
      </c>
      <c r="B20" s="23" t="s">
        <v>48</v>
      </c>
      <c r="C20" s="1">
        <v>373.07</v>
      </c>
    </row>
    <row r="21" spans="1:3" x14ac:dyDescent="0.2">
      <c r="A21" s="36">
        <v>40610</v>
      </c>
      <c r="B21" s="23" t="s">
        <v>48</v>
      </c>
      <c r="C21" s="1">
        <v>336.83</v>
      </c>
    </row>
    <row r="22" spans="1:3" x14ac:dyDescent="0.2">
      <c r="A22" s="36">
        <v>40651</v>
      </c>
      <c r="B22" s="23" t="s">
        <v>48</v>
      </c>
      <c r="C22" s="1">
        <v>419.02</v>
      </c>
    </row>
    <row r="23" spans="1:3" x14ac:dyDescent="0.2">
      <c r="A23" s="36">
        <v>40664</v>
      </c>
      <c r="B23" s="23" t="s">
        <v>49</v>
      </c>
      <c r="C23" s="1">
        <v>346.76</v>
      </c>
    </row>
    <row r="24" spans="1:3" x14ac:dyDescent="0.2">
      <c r="A24" s="36">
        <v>40664</v>
      </c>
      <c r="B24" s="23" t="s">
        <v>49</v>
      </c>
      <c r="C24" s="1">
        <v>366.05</v>
      </c>
    </row>
    <row r="25" spans="1:3" x14ac:dyDescent="0.2">
      <c r="A25" s="36">
        <v>40664</v>
      </c>
      <c r="B25" s="23" t="s">
        <v>50</v>
      </c>
      <c r="C25" s="1">
        <v>275.04000000000002</v>
      </c>
    </row>
    <row r="26" spans="1:3" x14ac:dyDescent="0.2">
      <c r="A26" s="36">
        <v>40656</v>
      </c>
      <c r="B26" s="23" t="s">
        <v>51</v>
      </c>
      <c r="C26" s="1">
        <v>230.45</v>
      </c>
    </row>
    <row r="27" spans="1:3" x14ac:dyDescent="0.2">
      <c r="C27" s="19">
        <f>SUM(C18:C26)</f>
        <v>2921.67</v>
      </c>
    </row>
  </sheetData>
  <mergeCells count="2">
    <mergeCell ref="A17:C17"/>
    <mergeCell ref="A2:C2"/>
  </mergeCells>
  <phoneticPr fontId="6" type="noConversion"/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G24" sqref="G24"/>
    </sheetView>
  </sheetViews>
  <sheetFormatPr defaultRowHeight="15" x14ac:dyDescent="0.25"/>
  <cols>
    <col min="1" max="1" width="5.5703125" style="72" customWidth="1"/>
    <col min="2" max="2" width="4.85546875" style="72" customWidth="1"/>
    <col min="3" max="3" width="35.5703125" style="72" customWidth="1"/>
    <col min="4" max="4" width="14" style="73" customWidth="1"/>
    <col min="5" max="5" width="2.85546875" style="72" customWidth="1"/>
    <col min="6" max="6" width="17.140625" style="74" customWidth="1"/>
    <col min="7" max="7" width="13.42578125" style="72" customWidth="1"/>
    <col min="8" max="16384" width="9.140625" style="72"/>
  </cols>
  <sheetData>
    <row r="1" spans="1:7" ht="18.75" x14ac:dyDescent="0.3">
      <c r="A1" s="71" t="s">
        <v>57</v>
      </c>
      <c r="B1" s="69"/>
    </row>
    <row r="2" spans="1:7" x14ac:dyDescent="0.25">
      <c r="A2" s="69"/>
      <c r="B2" s="69"/>
    </row>
    <row r="3" spans="1:7" x14ac:dyDescent="0.2">
      <c r="F3" s="82" t="s">
        <v>70</v>
      </c>
    </row>
    <row r="4" spans="1:7" x14ac:dyDescent="0.25">
      <c r="A4" s="72" t="s">
        <v>58</v>
      </c>
      <c r="F4" s="83">
        <f>-17147.91</f>
        <v>-17147.91</v>
      </c>
    </row>
    <row r="5" spans="1:7" x14ac:dyDescent="0.25">
      <c r="F5" s="75"/>
    </row>
    <row r="6" spans="1:7" x14ac:dyDescent="0.25">
      <c r="A6" s="81" t="s">
        <v>66</v>
      </c>
      <c r="F6" s="75"/>
    </row>
    <row r="7" spans="1:7" x14ac:dyDescent="0.25">
      <c r="A7" s="76"/>
      <c r="B7" s="70" t="s">
        <v>59</v>
      </c>
      <c r="F7" s="75"/>
    </row>
    <row r="8" spans="1:7" x14ac:dyDescent="0.25">
      <c r="A8" s="76"/>
      <c r="B8" s="70"/>
      <c r="C8" s="78" t="s">
        <v>60</v>
      </c>
      <c r="D8" s="77">
        <f>SUM(Sheet1!F24:F28)</f>
        <v>848</v>
      </c>
      <c r="F8" s="75">
        <f>F4-D8</f>
        <v>-17995.91</v>
      </c>
    </row>
    <row r="9" spans="1:7" x14ac:dyDescent="0.25">
      <c r="A9" s="76"/>
      <c r="B9" s="70"/>
      <c r="F9" s="75"/>
    </row>
    <row r="10" spans="1:7" x14ac:dyDescent="0.25">
      <c r="A10" s="76"/>
      <c r="B10" s="70" t="s">
        <v>61</v>
      </c>
      <c r="F10" s="75"/>
    </row>
    <row r="11" spans="1:7" x14ac:dyDescent="0.25">
      <c r="A11" s="76"/>
      <c r="B11" s="70"/>
      <c r="C11" s="78" t="s">
        <v>62</v>
      </c>
      <c r="D11" s="77">
        <f>'[1]July ''13'!$H$110-8000-5000</f>
        <v>37967.449999999997</v>
      </c>
      <c r="F11" s="75">
        <f>F8-D11</f>
        <v>-55963.360000000001</v>
      </c>
      <c r="G11" s="86"/>
    </row>
    <row r="12" spans="1:7" ht="15.75" thickBot="1" x14ac:dyDescent="0.3">
      <c r="A12" s="76"/>
      <c r="B12" s="70"/>
      <c r="F12" s="75"/>
    </row>
    <row r="13" spans="1:7" ht="15.75" thickBot="1" x14ac:dyDescent="0.3">
      <c r="A13" s="76"/>
      <c r="B13" s="70" t="s">
        <v>63</v>
      </c>
      <c r="D13" s="80">
        <f>SUM(D14:D17)</f>
        <v>57920.834999999999</v>
      </c>
      <c r="F13" s="75">
        <f>F11+D13</f>
        <v>1957.4749999999985</v>
      </c>
    </row>
    <row r="14" spans="1:7" x14ac:dyDescent="0.25">
      <c r="A14" s="76"/>
      <c r="C14" s="78" t="s">
        <v>17</v>
      </c>
      <c r="D14" s="79">
        <v>18251.400000000001</v>
      </c>
      <c r="F14" s="75"/>
    </row>
    <row r="15" spans="1:7" x14ac:dyDescent="0.25">
      <c r="A15" s="76"/>
      <c r="C15" s="78" t="s">
        <v>64</v>
      </c>
      <c r="D15" s="77"/>
      <c r="F15" s="75"/>
    </row>
    <row r="16" spans="1:7" x14ac:dyDescent="0.25">
      <c r="A16" s="76"/>
      <c r="C16" s="78" t="s">
        <v>65</v>
      </c>
      <c r="D16" s="77"/>
      <c r="F16" s="75"/>
    </row>
    <row r="17" spans="1:6" x14ac:dyDescent="0.25">
      <c r="A17" s="76"/>
      <c r="C17" s="78" t="s">
        <v>71</v>
      </c>
      <c r="D17" s="77">
        <f>40686.6-40686.6*2.5%</f>
        <v>39669.434999999998</v>
      </c>
      <c r="F17" s="75"/>
    </row>
    <row r="18" spans="1:6" x14ac:dyDescent="0.25">
      <c r="A18" s="76"/>
      <c r="F18" s="75"/>
    </row>
    <row r="19" spans="1:6" x14ac:dyDescent="0.25">
      <c r="A19" s="81" t="s">
        <v>67</v>
      </c>
      <c r="F19" s="75"/>
    </row>
    <row r="20" spans="1:6" x14ac:dyDescent="0.25">
      <c r="B20" s="70" t="s">
        <v>59</v>
      </c>
      <c r="F20" s="75"/>
    </row>
    <row r="21" spans="1:6" x14ac:dyDescent="0.25">
      <c r="B21" s="70"/>
      <c r="C21" s="78" t="s">
        <v>68</v>
      </c>
      <c r="D21" s="77">
        <f>SUM(Sheet1!F4:F13)</f>
        <v>68328.41</v>
      </c>
      <c r="F21" s="75">
        <f>F13-D21</f>
        <v>-66370.934999999998</v>
      </c>
    </row>
    <row r="22" spans="1:6" x14ac:dyDescent="0.25">
      <c r="B22" s="70"/>
      <c r="F22" s="75"/>
    </row>
    <row r="23" spans="1:6" x14ac:dyDescent="0.25">
      <c r="B23" s="70" t="s">
        <v>61</v>
      </c>
      <c r="F23" s="75"/>
    </row>
    <row r="24" spans="1:6" x14ac:dyDescent="0.25">
      <c r="B24" s="70"/>
      <c r="C24" s="78" t="s">
        <v>69</v>
      </c>
      <c r="D24" s="77">
        <f>'[1]July ''13'!$E$100</f>
        <v>11479.88</v>
      </c>
      <c r="F24" s="75">
        <f>F21-D24</f>
        <v>-77850.815000000002</v>
      </c>
    </row>
    <row r="28" spans="1:6" x14ac:dyDescent="0.25">
      <c r="A28" s="70" t="s">
        <v>72</v>
      </c>
    </row>
    <row r="29" spans="1:6" x14ac:dyDescent="0.25">
      <c r="C29" s="85" t="s">
        <v>73</v>
      </c>
      <c r="D29" s="77">
        <v>2097.6</v>
      </c>
    </row>
    <row r="30" spans="1:6" x14ac:dyDescent="0.25">
      <c r="C30" s="85" t="s">
        <v>74</v>
      </c>
      <c r="D30" s="77">
        <v>3192</v>
      </c>
    </row>
    <row r="31" spans="1:6" x14ac:dyDescent="0.25">
      <c r="C31" s="85" t="s">
        <v>75</v>
      </c>
      <c r="D31" s="77">
        <f>1026+1482</f>
        <v>2508</v>
      </c>
    </row>
    <row r="32" spans="1:6" x14ac:dyDescent="0.25">
      <c r="C32" s="85" t="s">
        <v>77</v>
      </c>
      <c r="D32" s="77">
        <f>8299.2+8550</f>
        <v>16849.2</v>
      </c>
    </row>
    <row r="33" spans="3:4" x14ac:dyDescent="0.25">
      <c r="C33" s="85" t="s">
        <v>78</v>
      </c>
      <c r="D33" s="77">
        <f>7410+9822</f>
        <v>17232</v>
      </c>
    </row>
    <row r="34" spans="3:4" x14ac:dyDescent="0.25">
      <c r="C34" s="85" t="s">
        <v>76</v>
      </c>
      <c r="D34" s="77">
        <f>17179.8+5928</f>
        <v>23107.8</v>
      </c>
    </row>
    <row r="35" spans="3:4" x14ac:dyDescent="0.25">
      <c r="C35" s="85" t="s">
        <v>79</v>
      </c>
      <c r="D35" s="77">
        <v>29951.9</v>
      </c>
    </row>
    <row r="36" spans="3:4" x14ac:dyDescent="0.25">
      <c r="C36" s="85" t="s">
        <v>80</v>
      </c>
      <c r="D36" s="77">
        <v>28335.98</v>
      </c>
    </row>
    <row r="37" spans="3:4" ht="15.75" thickBot="1" x14ac:dyDescent="0.3">
      <c r="D37" s="84">
        <f>SUM(D29:D36)</f>
        <v>123274.48</v>
      </c>
    </row>
    <row r="38" spans="3:4" ht="15.75" thickTop="1" x14ac:dyDescent="0.25"/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Nicole Geldenhuys</cp:lastModifiedBy>
  <cp:lastPrinted>2021-05-31T12:51:21Z</cp:lastPrinted>
  <dcterms:created xsi:type="dcterms:W3CDTF">2009-07-14T06:50:05Z</dcterms:created>
  <dcterms:modified xsi:type="dcterms:W3CDTF">2021-07-14T10:59:15Z</dcterms:modified>
</cp:coreProperties>
</file>