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450" windowWidth="8175" windowHeight="11535" tabRatio="967" activeTab="12"/>
  </bookViews>
  <sheets>
    <sheet name="March '18" sheetId="133" r:id="rId1"/>
    <sheet name="April '18" sheetId="134" r:id="rId2"/>
    <sheet name="May '18" sheetId="135" r:id="rId3"/>
    <sheet name="June '18" sheetId="136" r:id="rId4"/>
    <sheet name="July '18" sheetId="137" r:id="rId5"/>
    <sheet name="August '18" sheetId="139" r:id="rId6"/>
    <sheet name="September '18" sheetId="140" r:id="rId7"/>
    <sheet name="October '18" sheetId="141" r:id="rId8"/>
    <sheet name="November '18" sheetId="142" r:id="rId9"/>
    <sheet name="December '18" sheetId="143" r:id="rId10"/>
    <sheet name="January '18" sheetId="144" r:id="rId11"/>
    <sheet name="February '18" sheetId="145" r:id="rId12"/>
    <sheet name="EMP" sheetId="138" r:id="rId13"/>
  </sheets>
  <definedNames>
    <definedName name="_xlnm.Print_Area" localSheetId="1">'April ''18'!$A$38:$H$52</definedName>
    <definedName name="_xlnm.Print_Area" localSheetId="5">'August ''18'!$A$68:$I$89</definedName>
    <definedName name="_xlnm.Print_Area" localSheetId="9">'December ''18'!$A$3:$J$19</definedName>
    <definedName name="_xlnm.Print_Area" localSheetId="12">EMP!$A$488:$R$507</definedName>
    <definedName name="_xlnm.Print_Area" localSheetId="11">'February ''18'!$A$51:$J$73</definedName>
    <definedName name="_xlnm.Print_Area" localSheetId="10">'January ''18'!#REF!</definedName>
    <definedName name="_xlnm.Print_Area" localSheetId="4">'July ''18'!$A$48:$J$70</definedName>
    <definedName name="_xlnm.Print_Area" localSheetId="3">'June ''18'!$A$48:$J$69</definedName>
    <definedName name="_xlnm.Print_Area" localSheetId="0">'March ''18'!$A$51:$I$73</definedName>
    <definedName name="_xlnm.Print_Area" localSheetId="2">'May ''18'!$A$65:$J$84</definedName>
    <definedName name="_xlnm.Print_Area" localSheetId="8">'November ''18'!$A$3:$J$20</definedName>
    <definedName name="_xlnm.Print_Area" localSheetId="7">'October ''18'!$A$83:$I$107</definedName>
    <definedName name="_xlnm.Print_Area" localSheetId="6">'September ''18'!$A$58:$I$83</definedName>
  </definedNames>
  <calcPr calcId="145621"/>
</workbook>
</file>

<file path=xl/calcChain.xml><?xml version="1.0" encoding="utf-8"?>
<calcChain xmlns="http://schemas.openxmlformats.org/spreadsheetml/2006/main">
  <c r="K485" i="138" l="1"/>
  <c r="J265" i="138"/>
  <c r="J266" i="138"/>
  <c r="J328" i="138"/>
  <c r="F498" i="138" l="1"/>
  <c r="F499" i="138"/>
  <c r="F500" i="138"/>
  <c r="Q490" i="138"/>
  <c r="Q491" i="138"/>
  <c r="Q492" i="138"/>
  <c r="Q493" i="138"/>
  <c r="Q494" i="138"/>
  <c r="Q495" i="138"/>
  <c r="Q496" i="138"/>
  <c r="Q497" i="138"/>
  <c r="Q498" i="138"/>
  <c r="Q499" i="138"/>
  <c r="Q500" i="138"/>
  <c r="Q501" i="138"/>
  <c r="Q502" i="138"/>
  <c r="Q503" i="138"/>
  <c r="Q504" i="138"/>
  <c r="Q505" i="138"/>
  <c r="F404" i="138"/>
  <c r="F403" i="138"/>
  <c r="F402" i="138"/>
  <c r="F401" i="138"/>
  <c r="F400" i="138"/>
  <c r="F399" i="138"/>
  <c r="F398" i="138"/>
  <c r="F397" i="138"/>
  <c r="F396" i="138"/>
  <c r="O396" i="138"/>
  <c r="O397" i="138"/>
  <c r="O398" i="138"/>
  <c r="O399" i="138"/>
  <c r="O400" i="138"/>
  <c r="O401" i="138"/>
  <c r="O402" i="138"/>
  <c r="O403" i="138"/>
  <c r="O404" i="138"/>
  <c r="O395" i="138"/>
  <c r="N395" i="138"/>
  <c r="F395" i="138"/>
  <c r="F505" i="138"/>
  <c r="F504" i="138"/>
  <c r="F503" i="138"/>
  <c r="F502" i="138"/>
  <c r="F496" i="138"/>
  <c r="F495" i="138"/>
  <c r="F494" i="138"/>
  <c r="F493" i="138"/>
  <c r="F492" i="138"/>
  <c r="F490" i="138"/>
  <c r="N506" i="138"/>
  <c r="N505" i="138"/>
  <c r="N504" i="138"/>
  <c r="N503" i="138"/>
  <c r="N490" i="138"/>
  <c r="F408" i="138"/>
  <c r="F481" i="138"/>
  <c r="E481" i="138"/>
  <c r="E504" i="138"/>
  <c r="O471" i="138"/>
  <c r="H478" i="138"/>
  <c r="H471" i="138"/>
  <c r="H469" i="138"/>
  <c r="H464" i="138"/>
  <c r="H474" i="138"/>
  <c r="H479" i="138"/>
  <c r="O502" i="138"/>
  <c r="M502" i="138"/>
  <c r="L502" i="138"/>
  <c r="K502" i="138"/>
  <c r="J502" i="138"/>
  <c r="H502" i="138"/>
  <c r="G502" i="138"/>
  <c r="D502" i="138"/>
  <c r="I502" i="138" s="1"/>
  <c r="C502" i="138"/>
  <c r="E502" i="138" s="1"/>
  <c r="P501" i="138"/>
  <c r="O501" i="138"/>
  <c r="M501" i="138"/>
  <c r="L501" i="138"/>
  <c r="K501" i="138"/>
  <c r="J501" i="138"/>
  <c r="H501" i="138"/>
  <c r="I501" i="138" s="1"/>
  <c r="G501" i="138"/>
  <c r="D501" i="138"/>
  <c r="C501" i="138"/>
  <c r="E501" i="138" s="1"/>
  <c r="O500" i="138"/>
  <c r="M500" i="138"/>
  <c r="L500" i="138"/>
  <c r="K500" i="138"/>
  <c r="J500" i="138"/>
  <c r="H500" i="138"/>
  <c r="G500" i="138"/>
  <c r="D500" i="138"/>
  <c r="C500" i="138"/>
  <c r="I500" i="138" s="1"/>
  <c r="O499" i="138"/>
  <c r="M499" i="138"/>
  <c r="L499" i="138"/>
  <c r="K499" i="138"/>
  <c r="J499" i="138"/>
  <c r="H499" i="138"/>
  <c r="G499" i="138"/>
  <c r="D499" i="138"/>
  <c r="E499" i="138" s="1"/>
  <c r="C499" i="138"/>
  <c r="O498" i="138"/>
  <c r="M498" i="138"/>
  <c r="L498" i="138"/>
  <c r="K498" i="138"/>
  <c r="J498" i="138"/>
  <c r="H498" i="138"/>
  <c r="G498" i="138"/>
  <c r="D498" i="138"/>
  <c r="E498" i="138" s="1"/>
  <c r="C498" i="138"/>
  <c r="P505" i="138"/>
  <c r="O505" i="138"/>
  <c r="M505" i="138"/>
  <c r="L505" i="138"/>
  <c r="K505" i="138"/>
  <c r="J505" i="138"/>
  <c r="H505" i="138"/>
  <c r="G505" i="138"/>
  <c r="D505" i="138"/>
  <c r="C505" i="138"/>
  <c r="E505" i="138" s="1"/>
  <c r="P504" i="138"/>
  <c r="O504" i="138"/>
  <c r="M504" i="138"/>
  <c r="L504" i="138"/>
  <c r="K504" i="138"/>
  <c r="J504" i="138"/>
  <c r="H504" i="138"/>
  <c r="I504" i="138" s="1"/>
  <c r="G504" i="138"/>
  <c r="D504" i="138"/>
  <c r="C504" i="138"/>
  <c r="P503" i="138"/>
  <c r="O503" i="138"/>
  <c r="M503" i="138"/>
  <c r="L503" i="138"/>
  <c r="K503" i="138"/>
  <c r="J503" i="138"/>
  <c r="H503" i="138"/>
  <c r="G503" i="138"/>
  <c r="D503" i="138"/>
  <c r="C503" i="138"/>
  <c r="I503" i="138" s="1"/>
  <c r="P497" i="138"/>
  <c r="O497" i="138"/>
  <c r="M497" i="138"/>
  <c r="L497" i="138"/>
  <c r="K497" i="138"/>
  <c r="J497" i="138"/>
  <c r="H497" i="138"/>
  <c r="I497" i="138" s="1"/>
  <c r="G497" i="138"/>
  <c r="D497" i="138"/>
  <c r="C497" i="138"/>
  <c r="E497" i="138" s="1"/>
  <c r="O496" i="138"/>
  <c r="M496" i="138"/>
  <c r="L496" i="138"/>
  <c r="K496" i="138"/>
  <c r="J496" i="138"/>
  <c r="H496" i="138"/>
  <c r="G496" i="138"/>
  <c r="D496" i="138"/>
  <c r="C496" i="138"/>
  <c r="E496" i="138" s="1"/>
  <c r="O495" i="138"/>
  <c r="M495" i="138"/>
  <c r="L495" i="138"/>
  <c r="K495" i="138"/>
  <c r="J495" i="138"/>
  <c r="H495" i="138"/>
  <c r="G495" i="138"/>
  <c r="D495" i="138"/>
  <c r="C495" i="138"/>
  <c r="E495" i="138" s="1"/>
  <c r="O494" i="138"/>
  <c r="M494" i="138"/>
  <c r="L494" i="138"/>
  <c r="K494" i="138"/>
  <c r="J494" i="138"/>
  <c r="H494" i="138"/>
  <c r="G494" i="138"/>
  <c r="D494" i="138"/>
  <c r="C494" i="138"/>
  <c r="O492" i="138"/>
  <c r="M492" i="138"/>
  <c r="L492" i="138"/>
  <c r="K492" i="138"/>
  <c r="J492" i="138"/>
  <c r="H492" i="138"/>
  <c r="G492" i="138"/>
  <c r="D492" i="138"/>
  <c r="O493" i="138"/>
  <c r="M493" i="138"/>
  <c r="L493" i="138"/>
  <c r="K493" i="138"/>
  <c r="J493" i="138"/>
  <c r="H493" i="138"/>
  <c r="G493" i="138"/>
  <c r="D493" i="138"/>
  <c r="C493" i="138"/>
  <c r="E493" i="138" s="1"/>
  <c r="M485" i="138"/>
  <c r="L485" i="138"/>
  <c r="J485" i="138"/>
  <c r="I485" i="138"/>
  <c r="G485" i="138"/>
  <c r="E485" i="138"/>
  <c r="D485" i="138"/>
  <c r="N481" i="138"/>
  <c r="M481" i="138"/>
  <c r="L481" i="138"/>
  <c r="K481" i="138"/>
  <c r="J482" i="138" s="1"/>
  <c r="J481" i="138"/>
  <c r="I481" i="138"/>
  <c r="I482" i="138" s="1"/>
  <c r="G481" i="138"/>
  <c r="D481" i="138"/>
  <c r="C481" i="138"/>
  <c r="N444" i="138"/>
  <c r="M444" i="138"/>
  <c r="L444" i="138"/>
  <c r="K444" i="138"/>
  <c r="J444" i="138"/>
  <c r="I444" i="138"/>
  <c r="I445" i="138" s="1"/>
  <c r="G444" i="138"/>
  <c r="E444" i="138"/>
  <c r="D444" i="138"/>
  <c r="C444" i="138"/>
  <c r="M408" i="138"/>
  <c r="L408" i="138"/>
  <c r="K408" i="138"/>
  <c r="J408" i="138"/>
  <c r="I408" i="138"/>
  <c r="I409" i="138" s="1"/>
  <c r="G408" i="138"/>
  <c r="E408" i="138"/>
  <c r="D408" i="138"/>
  <c r="C408" i="138"/>
  <c r="N379" i="138"/>
  <c r="M379" i="138"/>
  <c r="L379" i="138"/>
  <c r="K379" i="138"/>
  <c r="J379" i="138"/>
  <c r="I379" i="138"/>
  <c r="I380" i="138" s="1"/>
  <c r="G379" i="138"/>
  <c r="E379" i="138"/>
  <c r="D379" i="138"/>
  <c r="C379" i="138"/>
  <c r="M328" i="138"/>
  <c r="L328" i="138"/>
  <c r="K328" i="138"/>
  <c r="I328" i="138"/>
  <c r="I329" i="138" s="1"/>
  <c r="G328" i="138"/>
  <c r="E328" i="138"/>
  <c r="D328" i="138"/>
  <c r="C328" i="138"/>
  <c r="M265" i="138"/>
  <c r="L265" i="138"/>
  <c r="K265" i="138"/>
  <c r="I265" i="138"/>
  <c r="I266" i="138" s="1"/>
  <c r="G265" i="138"/>
  <c r="E265" i="138"/>
  <c r="D265" i="138"/>
  <c r="C265" i="138"/>
  <c r="N218" i="138"/>
  <c r="M218" i="138"/>
  <c r="L218" i="138"/>
  <c r="K218" i="138"/>
  <c r="J218" i="138"/>
  <c r="I218" i="138"/>
  <c r="I219" i="138" s="1"/>
  <c r="G218" i="138"/>
  <c r="E218" i="138"/>
  <c r="D218" i="138"/>
  <c r="C218" i="138"/>
  <c r="M172" i="138"/>
  <c r="L172" i="138"/>
  <c r="K172" i="138"/>
  <c r="J172" i="138"/>
  <c r="I172" i="138"/>
  <c r="I173" i="138" s="1"/>
  <c r="G172" i="138"/>
  <c r="E172" i="138"/>
  <c r="D172" i="138"/>
  <c r="C172" i="138"/>
  <c r="M138" i="138"/>
  <c r="L138" i="138"/>
  <c r="K138" i="138"/>
  <c r="J138" i="138"/>
  <c r="I138" i="138"/>
  <c r="I139" i="138" s="1"/>
  <c r="G138" i="138"/>
  <c r="E138" i="138"/>
  <c r="D138" i="138"/>
  <c r="C138" i="138"/>
  <c r="M105" i="138"/>
  <c r="L105" i="138"/>
  <c r="K105" i="138"/>
  <c r="J105" i="138"/>
  <c r="I105" i="138"/>
  <c r="I106" i="138" s="1"/>
  <c r="G105" i="138"/>
  <c r="E105" i="138"/>
  <c r="D105" i="138"/>
  <c r="C105" i="138"/>
  <c r="N66" i="138"/>
  <c r="M66" i="138"/>
  <c r="L66" i="138"/>
  <c r="K66" i="138"/>
  <c r="J66" i="138"/>
  <c r="I66" i="138"/>
  <c r="I67" i="138" s="1"/>
  <c r="G66" i="138"/>
  <c r="E66" i="138"/>
  <c r="D66" i="138"/>
  <c r="F506" i="138" l="1"/>
  <c r="E503" i="138"/>
  <c r="E500" i="138"/>
  <c r="J445" i="138"/>
  <c r="I446" i="138" s="1"/>
  <c r="I494" i="138"/>
  <c r="I495" i="138"/>
  <c r="I505" i="138"/>
  <c r="E494" i="138"/>
  <c r="I483" i="138"/>
  <c r="I493" i="138"/>
  <c r="I499" i="138"/>
  <c r="I498" i="138"/>
  <c r="I496" i="138"/>
  <c r="J409" i="138"/>
  <c r="I410" i="138" s="1"/>
  <c r="J380" i="138"/>
  <c r="I381" i="138" s="1"/>
  <c r="J329" i="138"/>
  <c r="I330" i="138" s="1"/>
  <c r="J219" i="138"/>
  <c r="I220" i="138" s="1"/>
  <c r="I267" i="138"/>
  <c r="J106" i="138"/>
  <c r="I107" i="138" s="1"/>
  <c r="J173" i="138"/>
  <c r="I174" i="138" s="1"/>
  <c r="J139" i="138"/>
  <c r="I140" i="138" s="1"/>
  <c r="J67" i="138"/>
  <c r="I68" i="138" s="1"/>
  <c r="N32" i="138"/>
  <c r="M32" i="138"/>
  <c r="M486" i="138" s="1"/>
  <c r="L32" i="138"/>
  <c r="L486" i="138" s="1"/>
  <c r="K32" i="138"/>
  <c r="K486" i="138" s="1"/>
  <c r="J32" i="138"/>
  <c r="J486" i="138" s="1"/>
  <c r="I32" i="138"/>
  <c r="G32" i="138"/>
  <c r="G486" i="138" s="1"/>
  <c r="E32" i="138"/>
  <c r="E486" i="138" s="1"/>
  <c r="D32" i="138"/>
  <c r="D486" i="138" s="1"/>
  <c r="C32" i="138"/>
  <c r="P491" i="138"/>
  <c r="O491" i="138"/>
  <c r="M491" i="138"/>
  <c r="L491" i="138"/>
  <c r="K491" i="138"/>
  <c r="J491" i="138"/>
  <c r="H491" i="138"/>
  <c r="G491" i="138"/>
  <c r="D491" i="138"/>
  <c r="C492" i="138"/>
  <c r="O490" i="138"/>
  <c r="M490" i="138"/>
  <c r="L490" i="138"/>
  <c r="K490" i="138"/>
  <c r="J490" i="138"/>
  <c r="H490" i="138"/>
  <c r="G490" i="138"/>
  <c r="D490" i="138"/>
  <c r="C490" i="138"/>
  <c r="E490" i="138" s="1"/>
  <c r="I492" i="138" l="1"/>
  <c r="E492" i="138"/>
  <c r="I33" i="138"/>
  <c r="I486" i="138"/>
  <c r="I490" i="138"/>
  <c r="J33" i="138"/>
  <c r="I34" i="138" s="1"/>
  <c r="J506" i="138"/>
  <c r="O506" i="138"/>
  <c r="D506" i="138"/>
  <c r="K506" i="138"/>
  <c r="M506" i="138"/>
  <c r="G506" i="138"/>
  <c r="H506" i="138"/>
  <c r="L506" i="138"/>
  <c r="B522" i="138"/>
  <c r="B521" i="138"/>
  <c r="B520" i="138"/>
  <c r="B519" i="138"/>
  <c r="B518" i="138"/>
  <c r="B517" i="138"/>
  <c r="B516" i="138"/>
  <c r="B515" i="138"/>
  <c r="B514" i="138"/>
  <c r="B513" i="138"/>
  <c r="B512" i="138"/>
  <c r="B511" i="138"/>
  <c r="B523" i="138" l="1"/>
  <c r="B524" i="138" s="1"/>
  <c r="O480" i="138"/>
  <c r="H480" i="138"/>
  <c r="O479" i="138"/>
  <c r="O478" i="138"/>
  <c r="O477" i="138"/>
  <c r="H477" i="138"/>
  <c r="O476" i="138"/>
  <c r="H476" i="138"/>
  <c r="O475" i="138"/>
  <c r="H475" i="138"/>
  <c r="O470" i="138"/>
  <c r="H470" i="138"/>
  <c r="O469" i="138"/>
  <c r="O468" i="138"/>
  <c r="H468" i="138"/>
  <c r="O463" i="138"/>
  <c r="H463" i="138"/>
  <c r="O462" i="138"/>
  <c r="H462" i="138"/>
  <c r="O461" i="138"/>
  <c r="H461" i="138"/>
  <c r="O474" i="138"/>
  <c r="O467" i="138"/>
  <c r="H467" i="138"/>
  <c r="O460" i="138"/>
  <c r="H460" i="138"/>
  <c r="O473" i="138"/>
  <c r="H473" i="138"/>
  <c r="O466" i="138"/>
  <c r="H466" i="138"/>
  <c r="O459" i="138"/>
  <c r="H459" i="138"/>
  <c r="O472" i="138"/>
  <c r="H472" i="138"/>
  <c r="O465" i="138"/>
  <c r="H465" i="138"/>
  <c r="O458" i="138"/>
  <c r="H458" i="138"/>
  <c r="O457" i="138"/>
  <c r="H457" i="138"/>
  <c r="O464" i="138"/>
  <c r="O443" i="138" l="1"/>
  <c r="H443" i="138"/>
  <c r="O442" i="138"/>
  <c r="H442" i="138"/>
  <c r="O441" i="138"/>
  <c r="H441" i="138"/>
  <c r="O407" i="138"/>
  <c r="H407" i="138"/>
  <c r="O406" i="138"/>
  <c r="H406" i="138"/>
  <c r="O405" i="138"/>
  <c r="H405" i="138"/>
  <c r="H104" i="138"/>
  <c r="H103" i="138"/>
  <c r="H102" i="138"/>
  <c r="H65" i="138"/>
  <c r="H64" i="138"/>
  <c r="H63" i="138"/>
  <c r="O31" i="138"/>
  <c r="O29" i="138"/>
  <c r="O30" i="138"/>
  <c r="O378" i="138"/>
  <c r="H378" i="138"/>
  <c r="O377" i="138"/>
  <c r="H377" i="138"/>
  <c r="O376" i="138"/>
  <c r="H376" i="138"/>
  <c r="O327" i="138"/>
  <c r="H327" i="138"/>
  <c r="O326" i="138"/>
  <c r="H326" i="138"/>
  <c r="O325" i="138"/>
  <c r="H325" i="138"/>
  <c r="O264" i="138"/>
  <c r="H264" i="138"/>
  <c r="O263" i="138"/>
  <c r="H263" i="138"/>
  <c r="O262" i="138"/>
  <c r="H262" i="138"/>
  <c r="O217" i="138"/>
  <c r="H217" i="138"/>
  <c r="O216" i="138"/>
  <c r="H216" i="138"/>
  <c r="O215" i="138"/>
  <c r="H215" i="138"/>
  <c r="O171" i="138"/>
  <c r="H171" i="138"/>
  <c r="O170" i="138"/>
  <c r="H170" i="138"/>
  <c r="O169" i="138"/>
  <c r="H169" i="138"/>
  <c r="H137" i="138"/>
  <c r="H136" i="138"/>
  <c r="H135" i="138"/>
  <c r="O137" i="138"/>
  <c r="O136" i="138"/>
  <c r="O135" i="138"/>
  <c r="O104" i="138" l="1"/>
  <c r="O103" i="138"/>
  <c r="O102" i="138"/>
  <c r="O65" i="138"/>
  <c r="O64" i="138"/>
  <c r="O63" i="138"/>
  <c r="H312" i="138" l="1"/>
  <c r="H323" i="138"/>
  <c r="O323" i="138"/>
  <c r="O324" i="138"/>
  <c r="O312" i="138"/>
  <c r="O313" i="138"/>
  <c r="O301" i="138"/>
  <c r="O302" i="138"/>
  <c r="H301" i="138"/>
  <c r="H313" i="138"/>
  <c r="H300" i="138"/>
  <c r="O300" i="138"/>
  <c r="O311" i="138"/>
  <c r="H311" i="138"/>
  <c r="O322" i="138"/>
  <c r="H322" i="138"/>
  <c r="O343" i="138"/>
  <c r="H343" i="138"/>
  <c r="O354" i="138"/>
  <c r="H354" i="138"/>
  <c r="H233" i="138"/>
  <c r="H242" i="138"/>
  <c r="H251" i="138"/>
  <c r="H261" i="138"/>
  <c r="H280" i="138"/>
  <c r="H324" i="138"/>
  <c r="H290" i="138"/>
  <c r="H302" i="138"/>
  <c r="O279" i="138"/>
  <c r="O280" i="138"/>
  <c r="O289" i="138"/>
  <c r="O290" i="138"/>
  <c r="O299" i="138"/>
  <c r="O310" i="138"/>
  <c r="O321" i="138"/>
  <c r="O260" i="138"/>
  <c r="O261" i="138"/>
  <c r="O250" i="138"/>
  <c r="O251" i="138"/>
  <c r="O241" i="138"/>
  <c r="O242" i="138"/>
  <c r="O232" i="138"/>
  <c r="O233" i="138"/>
  <c r="O240" i="138"/>
  <c r="H232" i="138"/>
  <c r="H241" i="138"/>
  <c r="H250" i="138"/>
  <c r="H260" i="138"/>
  <c r="H289" i="138"/>
  <c r="H279" i="138"/>
  <c r="O288" i="138"/>
  <c r="O278" i="138"/>
  <c r="H278" i="138"/>
  <c r="H240" i="138"/>
  <c r="O249" i="138"/>
  <c r="O259" i="138"/>
  <c r="H259" i="138"/>
  <c r="H249" i="138"/>
  <c r="O231" i="138"/>
  <c r="H231" i="138"/>
  <c r="H214" i="138"/>
  <c r="H213" i="138"/>
  <c r="O205" i="138"/>
  <c r="H205" i="138"/>
  <c r="O213" i="138"/>
  <c r="O230" i="138"/>
  <c r="H230" i="138"/>
  <c r="O258" i="138"/>
  <c r="H258" i="138"/>
  <c r="H298" i="138"/>
  <c r="H277" i="138"/>
  <c r="O287" i="138"/>
  <c r="O277" i="138"/>
  <c r="H297" i="138"/>
  <c r="H161" i="138"/>
  <c r="H155" i="138"/>
  <c r="H149" i="138"/>
  <c r="O167" i="138"/>
  <c r="O168" i="138"/>
  <c r="O149" i="138"/>
  <c r="O155" i="138"/>
  <c r="O154" i="138"/>
  <c r="O161" i="138"/>
  <c r="H167" i="138"/>
  <c r="O183" i="138"/>
  <c r="O197" i="138"/>
  <c r="O212" i="138"/>
  <c r="O204" i="138"/>
  <c r="O190" i="138"/>
  <c r="H212" i="138"/>
  <c r="H204" i="138"/>
  <c r="H197" i="138"/>
  <c r="H190" i="138"/>
  <c r="H183" i="138"/>
  <c r="H198" i="138"/>
  <c r="O198" i="138"/>
  <c r="O257" i="138"/>
  <c r="O228" i="138"/>
  <c r="O229" i="138"/>
  <c r="H228" i="138"/>
  <c r="H229" i="138"/>
  <c r="H239" i="138"/>
  <c r="H256" i="138"/>
  <c r="H257" i="138"/>
  <c r="H248" i="138"/>
  <c r="O238" i="138"/>
  <c r="O239" i="138"/>
  <c r="O248" i="138"/>
  <c r="O276" i="138"/>
  <c r="H276" i="138"/>
  <c r="O286" i="138"/>
  <c r="H296" i="138"/>
  <c r="H401" i="138"/>
  <c r="H402" i="138"/>
  <c r="H403" i="138"/>
  <c r="H404" i="138"/>
  <c r="H391" i="138"/>
  <c r="H392" i="138"/>
  <c r="H393" i="138"/>
  <c r="H394" i="138"/>
  <c r="H371" i="138"/>
  <c r="H372" i="138"/>
  <c r="H373" i="138"/>
  <c r="H374" i="138"/>
  <c r="H375" i="138"/>
  <c r="H361" i="138"/>
  <c r="H362" i="138"/>
  <c r="H363" i="138"/>
  <c r="H364" i="138"/>
  <c r="H365" i="138"/>
  <c r="H350" i="138"/>
  <c r="H351" i="138"/>
  <c r="H352" i="138"/>
  <c r="H353" i="138"/>
  <c r="H355" i="138"/>
  <c r="H339" i="138"/>
  <c r="H340" i="138"/>
  <c r="H341" i="138"/>
  <c r="H342" i="138"/>
  <c r="H344" i="138"/>
  <c r="H319" i="138"/>
  <c r="H320" i="138"/>
  <c r="H321" i="138"/>
  <c r="H307" i="138"/>
  <c r="H308" i="138"/>
  <c r="H309" i="138"/>
  <c r="H310" i="138"/>
  <c r="H286" i="138"/>
  <c r="H287" i="138"/>
  <c r="H288" i="138"/>
  <c r="O296" i="138"/>
  <c r="O297" i="138"/>
  <c r="O298" i="138"/>
  <c r="O308" i="138"/>
  <c r="O309" i="138"/>
  <c r="O319" i="138"/>
  <c r="O320" i="138"/>
  <c r="O339" i="138"/>
  <c r="O340" i="138"/>
  <c r="O341" i="138"/>
  <c r="O342" i="138"/>
  <c r="O349" i="138"/>
  <c r="O350" i="138"/>
  <c r="O351" i="138"/>
  <c r="O352" i="138"/>
  <c r="O353" i="138"/>
  <c r="O372" i="138"/>
  <c r="O373" i="138"/>
  <c r="O374" i="138"/>
  <c r="O375" i="138"/>
  <c r="O361" i="138"/>
  <c r="O362" i="138"/>
  <c r="O363" i="138"/>
  <c r="O364" i="138"/>
  <c r="O371" i="138"/>
  <c r="O355" i="138"/>
  <c r="O391" i="138"/>
  <c r="O392" i="138"/>
  <c r="O393" i="138"/>
  <c r="O394" i="138"/>
  <c r="H390" i="138"/>
  <c r="O390" i="138"/>
  <c r="H400" i="138"/>
  <c r="H419" i="138"/>
  <c r="H425" i="138"/>
  <c r="H432" i="138"/>
  <c r="H439" i="138"/>
  <c r="H455" i="138"/>
  <c r="P495" i="138"/>
  <c r="O455" i="138"/>
  <c r="O419" i="138"/>
  <c r="O439" i="138"/>
  <c r="O432" i="138"/>
  <c r="O425" i="138"/>
  <c r="O153" i="138"/>
  <c r="H153" i="138"/>
  <c r="O159" i="138"/>
  <c r="H159" i="138"/>
  <c r="H181" i="138"/>
  <c r="H188" i="138"/>
  <c r="H195" i="138"/>
  <c r="H202" i="138"/>
  <c r="O255" i="138"/>
  <c r="H255" i="138"/>
  <c r="O274" i="138"/>
  <c r="H274" i="138"/>
  <c r="O284" i="138"/>
  <c r="H284" i="138"/>
  <c r="H294" i="138"/>
  <c r="H306" i="138"/>
  <c r="H337" i="138"/>
  <c r="H348" i="138"/>
  <c r="H359" i="138"/>
  <c r="H369" i="138"/>
  <c r="P494" i="138"/>
  <c r="O388" i="138"/>
  <c r="H388" i="138"/>
  <c r="O417" i="138"/>
  <c r="H417" i="138"/>
  <c r="O423" i="138"/>
  <c r="H423" i="138"/>
  <c r="O430" i="138"/>
  <c r="H430" i="138"/>
  <c r="O437" i="138"/>
  <c r="H437" i="138"/>
  <c r="H152" i="138"/>
  <c r="H158" i="138"/>
  <c r="H164" i="138"/>
  <c r="H180" i="138"/>
  <c r="H187" i="138"/>
  <c r="H194" i="138"/>
  <c r="H201" i="138"/>
  <c r="O336" i="138"/>
  <c r="H336" i="138"/>
  <c r="O358" i="138"/>
  <c r="H358" i="138"/>
  <c r="O347" i="138"/>
  <c r="H347" i="138"/>
  <c r="O368" i="138"/>
  <c r="H368" i="138"/>
  <c r="P493" i="138"/>
  <c r="O416" i="138"/>
  <c r="H416" i="138"/>
  <c r="O422" i="138"/>
  <c r="H422" i="138"/>
  <c r="O429" i="138"/>
  <c r="H429" i="138"/>
  <c r="P496" i="138" l="1"/>
  <c r="P499" i="138"/>
  <c r="P502" i="138"/>
  <c r="P498" i="138"/>
  <c r="P500" i="138"/>
  <c r="P492" i="138"/>
  <c r="N408" i="138" l="1"/>
  <c r="N150" i="138"/>
  <c r="N234" i="138"/>
  <c r="N243" i="138"/>
  <c r="N252" i="138"/>
  <c r="N271" i="138"/>
  <c r="N328" i="138" s="1"/>
  <c r="O456" i="138"/>
  <c r="H456" i="138"/>
  <c r="O454" i="138"/>
  <c r="H454" i="138"/>
  <c r="O453" i="138"/>
  <c r="H453" i="138"/>
  <c r="O452" i="138"/>
  <c r="H452" i="138"/>
  <c r="O451" i="138"/>
  <c r="H451" i="138"/>
  <c r="O450" i="138"/>
  <c r="O481" i="138" s="1"/>
  <c r="H450" i="138"/>
  <c r="O440" i="138"/>
  <c r="H440" i="138"/>
  <c r="O438" i="138"/>
  <c r="H438" i="138"/>
  <c r="O436" i="138"/>
  <c r="H436" i="138"/>
  <c r="O435" i="138"/>
  <c r="H435" i="138"/>
  <c r="O434" i="138"/>
  <c r="H434" i="138"/>
  <c r="O433" i="138"/>
  <c r="H433" i="138"/>
  <c r="O431" i="138"/>
  <c r="H431" i="138"/>
  <c r="O428" i="138"/>
  <c r="H428" i="138"/>
  <c r="O427" i="138"/>
  <c r="H427" i="138"/>
  <c r="O426" i="138"/>
  <c r="H426" i="138"/>
  <c r="O424" i="138"/>
  <c r="H424" i="138"/>
  <c r="O421" i="138"/>
  <c r="H421" i="138"/>
  <c r="O420" i="138"/>
  <c r="H420" i="138"/>
  <c r="O418" i="138"/>
  <c r="H418" i="138"/>
  <c r="O415" i="138"/>
  <c r="H415" i="138"/>
  <c r="O414" i="138"/>
  <c r="O444" i="138" s="1"/>
  <c r="H414" i="138"/>
  <c r="H399" i="138"/>
  <c r="H398" i="138"/>
  <c r="H397" i="138"/>
  <c r="H396" i="138"/>
  <c r="H395" i="138"/>
  <c r="O389" i="138"/>
  <c r="H389" i="138"/>
  <c r="O387" i="138"/>
  <c r="H387" i="138"/>
  <c r="O386" i="138"/>
  <c r="H386" i="138"/>
  <c r="O385" i="138"/>
  <c r="H385" i="138"/>
  <c r="O370" i="138"/>
  <c r="H370" i="138"/>
  <c r="O369" i="138"/>
  <c r="O367" i="138"/>
  <c r="H367" i="138"/>
  <c r="O366" i="138"/>
  <c r="H366" i="138"/>
  <c r="O365" i="138"/>
  <c r="O360" i="138"/>
  <c r="H360" i="138"/>
  <c r="O359" i="138"/>
  <c r="O357" i="138"/>
  <c r="H357" i="138"/>
  <c r="O356" i="138"/>
  <c r="H356" i="138"/>
  <c r="H349" i="138"/>
  <c r="O348" i="138"/>
  <c r="O346" i="138"/>
  <c r="H346" i="138"/>
  <c r="O345" i="138"/>
  <c r="H345" i="138"/>
  <c r="O344" i="138"/>
  <c r="O338" i="138"/>
  <c r="H338" i="138"/>
  <c r="O337" i="138"/>
  <c r="O335" i="138"/>
  <c r="H335" i="138"/>
  <c r="O334" i="138"/>
  <c r="H334" i="138"/>
  <c r="O318" i="138"/>
  <c r="H318" i="138"/>
  <c r="O317" i="138"/>
  <c r="H317" i="138"/>
  <c r="O316" i="138"/>
  <c r="H316" i="138"/>
  <c r="O315" i="138"/>
  <c r="H315" i="138"/>
  <c r="O314" i="138"/>
  <c r="H314" i="138"/>
  <c r="O307" i="138"/>
  <c r="O306" i="138"/>
  <c r="O305" i="138"/>
  <c r="H305" i="138"/>
  <c r="O304" i="138"/>
  <c r="H304" i="138"/>
  <c r="O303" i="138"/>
  <c r="H303" i="138"/>
  <c r="H299" i="138"/>
  <c r="O295" i="138"/>
  <c r="H295" i="138"/>
  <c r="O294" i="138"/>
  <c r="O293" i="138"/>
  <c r="H293" i="138"/>
  <c r="O292" i="138"/>
  <c r="H292" i="138"/>
  <c r="O291" i="138"/>
  <c r="H291" i="138"/>
  <c r="O285" i="138"/>
  <c r="H285" i="138"/>
  <c r="O283" i="138"/>
  <c r="H283" i="138"/>
  <c r="O282" i="138"/>
  <c r="H282" i="138"/>
  <c r="O281" i="138"/>
  <c r="H281" i="138"/>
  <c r="O275" i="138"/>
  <c r="H275" i="138"/>
  <c r="O273" i="138"/>
  <c r="H273" i="138"/>
  <c r="O272" i="138"/>
  <c r="H272" i="138"/>
  <c r="H271" i="138"/>
  <c r="O256" i="138"/>
  <c r="O254" i="138"/>
  <c r="H254" i="138"/>
  <c r="O253" i="138"/>
  <c r="H253" i="138"/>
  <c r="H252" i="138"/>
  <c r="O247" i="138"/>
  <c r="H247" i="138"/>
  <c r="O246" i="138"/>
  <c r="H246" i="138"/>
  <c r="O245" i="138"/>
  <c r="H245" i="138"/>
  <c r="O244" i="138"/>
  <c r="H244" i="138"/>
  <c r="H243" i="138"/>
  <c r="H238" i="138"/>
  <c r="O237" i="138"/>
  <c r="H237" i="138"/>
  <c r="O236" i="138"/>
  <c r="H236" i="138"/>
  <c r="O235" i="138"/>
  <c r="H235" i="138"/>
  <c r="H234" i="138"/>
  <c r="O227" i="138"/>
  <c r="H227" i="138"/>
  <c r="O226" i="138"/>
  <c r="H226" i="138"/>
  <c r="O225" i="138"/>
  <c r="H225" i="138"/>
  <c r="H224" i="138"/>
  <c r="H184" i="138"/>
  <c r="H182" i="138"/>
  <c r="H179" i="138"/>
  <c r="H178" i="138"/>
  <c r="O184" i="138"/>
  <c r="O182" i="138"/>
  <c r="O181" i="138"/>
  <c r="O180" i="138"/>
  <c r="O179" i="138"/>
  <c r="O178" i="138"/>
  <c r="O206" i="138"/>
  <c r="H206" i="138"/>
  <c r="O203" i="138"/>
  <c r="H203" i="138"/>
  <c r="O202" i="138"/>
  <c r="O201" i="138"/>
  <c r="O200" i="138"/>
  <c r="H200" i="138"/>
  <c r="O199" i="138"/>
  <c r="H199" i="138"/>
  <c r="O214" i="138"/>
  <c r="O211" i="138"/>
  <c r="H211" i="138"/>
  <c r="O210" i="138"/>
  <c r="H210" i="138"/>
  <c r="O209" i="138"/>
  <c r="H209" i="138"/>
  <c r="O208" i="138"/>
  <c r="H208" i="138"/>
  <c r="O207" i="138"/>
  <c r="H207" i="138"/>
  <c r="O196" i="138"/>
  <c r="H196" i="138"/>
  <c r="O195" i="138"/>
  <c r="O194" i="138"/>
  <c r="O193" i="138"/>
  <c r="H193" i="138"/>
  <c r="O192" i="138"/>
  <c r="H192" i="138"/>
  <c r="O191" i="138"/>
  <c r="H191" i="138"/>
  <c r="O189" i="138"/>
  <c r="H189" i="138"/>
  <c r="O188" i="138"/>
  <c r="O187" i="138"/>
  <c r="O186" i="138"/>
  <c r="H186" i="138"/>
  <c r="O185" i="138"/>
  <c r="H185" i="138"/>
  <c r="H481" i="138" l="1"/>
  <c r="H408" i="138"/>
  <c r="H444" i="138"/>
  <c r="O408" i="138"/>
  <c r="H379" i="138"/>
  <c r="H328" i="138"/>
  <c r="O379" i="138"/>
  <c r="H265" i="138"/>
  <c r="N265" i="138"/>
  <c r="O218" i="138"/>
  <c r="H218" i="138"/>
  <c r="D518" i="138"/>
  <c r="D520" i="138"/>
  <c r="D516" i="138"/>
  <c r="D517" i="138"/>
  <c r="D521" i="138"/>
  <c r="D519" i="138"/>
  <c r="D522" i="138"/>
  <c r="O271" i="138"/>
  <c r="O328" i="138" s="1"/>
  <c r="O243" i="138"/>
  <c r="O234" i="138"/>
  <c r="O252" i="138"/>
  <c r="O224" i="138"/>
  <c r="E30" i="145"/>
  <c r="E32" i="145" s="1"/>
  <c r="H72" i="145"/>
  <c r="E62" i="145"/>
  <c r="E64" i="145" s="1"/>
  <c r="H73" i="145" s="1"/>
  <c r="E46" i="145"/>
  <c r="E48" i="145" s="1"/>
  <c r="E14" i="145"/>
  <c r="E16" i="145" s="1"/>
  <c r="O265" i="138" l="1"/>
  <c r="E47" i="144"/>
  <c r="E61" i="144" l="1"/>
  <c r="E45" i="144"/>
  <c r="H70" i="144" l="1"/>
  <c r="E29" i="144"/>
  <c r="E31" i="144" s="1"/>
  <c r="E13" i="144"/>
  <c r="E15" i="144" s="1"/>
  <c r="H71" i="144" l="1"/>
  <c r="H85" i="143"/>
  <c r="E74" i="143"/>
  <c r="E76" i="143" s="1"/>
  <c r="E55" i="143"/>
  <c r="E57" i="143" s="1"/>
  <c r="E36" i="143"/>
  <c r="E38" i="143" s="1"/>
  <c r="E17" i="143"/>
  <c r="E19" i="143" s="1"/>
  <c r="H86" i="143" l="1"/>
  <c r="E59" i="142"/>
  <c r="E61" i="142"/>
  <c r="G40" i="142" l="1"/>
  <c r="E38" i="142"/>
  <c r="E42" i="142"/>
  <c r="E18" i="142" l="1"/>
  <c r="H91" i="142" l="1"/>
  <c r="E80" i="142"/>
  <c r="E82" i="142" s="1"/>
  <c r="E40" i="142"/>
  <c r="E20" i="142"/>
  <c r="H98" i="141"/>
  <c r="E98" i="141"/>
  <c r="H107" i="141" s="1"/>
  <c r="H96" i="141"/>
  <c r="H92" i="142" l="1"/>
  <c r="H106" i="141"/>
  <c r="H55" i="141" l="1"/>
  <c r="H76" i="141" s="1"/>
  <c r="E78" i="141" l="1"/>
  <c r="E80" i="141" l="1"/>
  <c r="E57" i="141"/>
  <c r="E59" i="141" s="1"/>
  <c r="E36" i="141"/>
  <c r="E38" i="141" s="1"/>
  <c r="E17" i="141"/>
  <c r="E19" i="141" s="1"/>
  <c r="E35" i="140" l="1"/>
  <c r="H82" i="140" l="1"/>
  <c r="E72" i="140"/>
  <c r="E74" i="140" s="1"/>
  <c r="H83" i="140" s="1"/>
  <c r="E53" i="140"/>
  <c r="E55" i="140" s="1"/>
  <c r="E37" i="140"/>
  <c r="E17" i="140"/>
  <c r="E19" i="140" s="1"/>
  <c r="E80" i="139" l="1"/>
  <c r="E63" i="139" l="1"/>
  <c r="H88" i="139" l="1"/>
  <c r="E65" i="139" l="1"/>
  <c r="E46" i="139"/>
  <c r="E48" i="139" s="1"/>
  <c r="E30" i="139"/>
  <c r="E32" i="139" s="1"/>
  <c r="E14" i="139"/>
  <c r="E16" i="139" s="1"/>
  <c r="H89" i="139" l="1"/>
  <c r="H168" i="138"/>
  <c r="O166" i="138"/>
  <c r="H166" i="138"/>
  <c r="O165" i="138"/>
  <c r="H165" i="138"/>
  <c r="O164" i="138"/>
  <c r="O163" i="138"/>
  <c r="H163" i="138"/>
  <c r="O162" i="138"/>
  <c r="H162" i="138"/>
  <c r="O160" i="138"/>
  <c r="H160" i="138"/>
  <c r="O158" i="138"/>
  <c r="O157" i="138"/>
  <c r="H157" i="138"/>
  <c r="O156" i="138"/>
  <c r="H156" i="138"/>
  <c r="H154" i="138"/>
  <c r="O152" i="138"/>
  <c r="O151" i="138"/>
  <c r="H151" i="138"/>
  <c r="O150" i="138"/>
  <c r="H150" i="138"/>
  <c r="O148" i="138" l="1"/>
  <c r="H148" i="138"/>
  <c r="O147" i="138"/>
  <c r="H147" i="138"/>
  <c r="O146" i="138"/>
  <c r="H146" i="138"/>
  <c r="O145" i="138"/>
  <c r="H145" i="138"/>
  <c r="N144" i="138"/>
  <c r="H144" i="138"/>
  <c r="H50" i="138"/>
  <c r="H56" i="138"/>
  <c r="H62" i="138"/>
  <c r="H77" i="138"/>
  <c r="H83" i="138"/>
  <c r="H89" i="138"/>
  <c r="H95" i="138"/>
  <c r="H101" i="138"/>
  <c r="H116" i="138"/>
  <c r="H122" i="138"/>
  <c r="H128" i="138"/>
  <c r="H10" i="138"/>
  <c r="H16" i="138"/>
  <c r="H22" i="138"/>
  <c r="H28" i="138"/>
  <c r="H49" i="138"/>
  <c r="H55" i="138"/>
  <c r="H61" i="138"/>
  <c r="H76" i="138"/>
  <c r="H88" i="138"/>
  <c r="H82" i="138"/>
  <c r="H94" i="138"/>
  <c r="H100" i="138"/>
  <c r="H115" i="138"/>
  <c r="H121" i="138"/>
  <c r="H127" i="138"/>
  <c r="H9" i="138"/>
  <c r="H15" i="138"/>
  <c r="H21" i="138"/>
  <c r="H27" i="138"/>
  <c r="H42" i="138"/>
  <c r="H48" i="138"/>
  <c r="H54" i="138"/>
  <c r="H60" i="138"/>
  <c r="H75" i="138"/>
  <c r="H81" i="138"/>
  <c r="H87" i="138"/>
  <c r="H93" i="138"/>
  <c r="H99" i="138"/>
  <c r="H114" i="138"/>
  <c r="H120" i="138"/>
  <c r="H126" i="138"/>
  <c r="H8" i="138"/>
  <c r="H14" i="138"/>
  <c r="O20" i="138"/>
  <c r="H20" i="138"/>
  <c r="H26" i="138"/>
  <c r="H41" i="138"/>
  <c r="H53" i="138"/>
  <c r="H59" i="138"/>
  <c r="H74" i="138"/>
  <c r="H80" i="138"/>
  <c r="H172" i="138" l="1"/>
  <c r="O144" i="138"/>
  <c r="O172" i="138" s="1"/>
  <c r="N172" i="138"/>
  <c r="D515" i="138"/>
  <c r="O19" i="138"/>
  <c r="H19" i="138"/>
  <c r="O25" i="138"/>
  <c r="H25" i="138"/>
  <c r="C45" i="138"/>
  <c r="C485" i="138" s="1"/>
  <c r="N84" i="138"/>
  <c r="N90" i="138"/>
  <c r="N111" i="138"/>
  <c r="N117" i="138"/>
  <c r="N123" i="138"/>
  <c r="N129" i="138"/>
  <c r="O6" i="138"/>
  <c r="O7" i="138"/>
  <c r="O8" i="138"/>
  <c r="O9" i="138"/>
  <c r="O10" i="138"/>
  <c r="O11" i="138"/>
  <c r="O12" i="138"/>
  <c r="O13" i="138"/>
  <c r="O14" i="138"/>
  <c r="O15" i="138"/>
  <c r="O16" i="138"/>
  <c r="O17" i="138"/>
  <c r="O18" i="138"/>
  <c r="O21" i="138"/>
  <c r="O22" i="138"/>
  <c r="O23" i="138"/>
  <c r="O24" i="138"/>
  <c r="O26" i="138"/>
  <c r="O27" i="138"/>
  <c r="O28" i="138"/>
  <c r="O38" i="138"/>
  <c r="O39" i="138"/>
  <c r="O40" i="138"/>
  <c r="O41" i="138"/>
  <c r="O42" i="138"/>
  <c r="O43" i="138"/>
  <c r="O44" i="138"/>
  <c r="O46" i="138"/>
  <c r="O47" i="138"/>
  <c r="O48" i="138"/>
  <c r="O49" i="138"/>
  <c r="O50" i="138"/>
  <c r="O51" i="138"/>
  <c r="O52" i="138"/>
  <c r="O53" i="138"/>
  <c r="O54" i="138"/>
  <c r="O55" i="138"/>
  <c r="O56" i="138"/>
  <c r="O57" i="138"/>
  <c r="O58" i="138"/>
  <c r="O59" i="138"/>
  <c r="O60" i="138"/>
  <c r="O61" i="138"/>
  <c r="O62" i="138"/>
  <c r="O72" i="138"/>
  <c r="O73" i="138"/>
  <c r="O74" i="138"/>
  <c r="O75" i="138"/>
  <c r="O76" i="138"/>
  <c r="O77" i="138"/>
  <c r="O78" i="138"/>
  <c r="O79" i="138"/>
  <c r="O80" i="138"/>
  <c r="O81" i="138"/>
  <c r="O82" i="138"/>
  <c r="O83" i="138"/>
  <c r="O85" i="138"/>
  <c r="O86" i="138"/>
  <c r="O87" i="138"/>
  <c r="O88" i="138"/>
  <c r="O89" i="138"/>
  <c r="O91" i="138"/>
  <c r="O92" i="138"/>
  <c r="O93" i="138"/>
  <c r="O94" i="138"/>
  <c r="O95" i="138"/>
  <c r="O96" i="138"/>
  <c r="O97" i="138"/>
  <c r="O98" i="138"/>
  <c r="O99" i="138"/>
  <c r="O100" i="138"/>
  <c r="O101" i="138"/>
  <c r="O112" i="138"/>
  <c r="O113" i="138"/>
  <c r="O114" i="138"/>
  <c r="O115" i="138"/>
  <c r="O116" i="138"/>
  <c r="O118" i="138"/>
  <c r="O119" i="138"/>
  <c r="O120" i="138"/>
  <c r="O121" i="138"/>
  <c r="O122" i="138"/>
  <c r="O124" i="138"/>
  <c r="O125" i="138"/>
  <c r="O126" i="138"/>
  <c r="O127" i="138"/>
  <c r="O128" i="138"/>
  <c r="O130" i="138"/>
  <c r="O131" i="138"/>
  <c r="O132" i="138"/>
  <c r="O133" i="138"/>
  <c r="O134" i="138"/>
  <c r="H134" i="138"/>
  <c r="H6" i="138"/>
  <c r="H7" i="138"/>
  <c r="H11" i="138"/>
  <c r="H12" i="138"/>
  <c r="H13" i="138"/>
  <c r="H17" i="138"/>
  <c r="H18" i="138"/>
  <c r="H23" i="138"/>
  <c r="H24" i="138"/>
  <c r="H38" i="138"/>
  <c r="H39" i="138"/>
  <c r="H40" i="138"/>
  <c r="H43" i="138"/>
  <c r="H44" i="138"/>
  <c r="H46" i="138"/>
  <c r="H47" i="138"/>
  <c r="H51" i="138"/>
  <c r="H52" i="138"/>
  <c r="H57" i="138"/>
  <c r="H58" i="138"/>
  <c r="H72" i="138"/>
  <c r="H73" i="138"/>
  <c r="H78" i="138"/>
  <c r="H79" i="138"/>
  <c r="H84" i="138"/>
  <c r="H85" i="138"/>
  <c r="H86" i="138"/>
  <c r="H90" i="138"/>
  <c r="H91" i="138"/>
  <c r="H92" i="138"/>
  <c r="H96" i="138"/>
  <c r="H97" i="138"/>
  <c r="H98" i="138"/>
  <c r="H111" i="138"/>
  <c r="H112" i="138"/>
  <c r="H113" i="138"/>
  <c r="H117" i="138"/>
  <c r="H118" i="138"/>
  <c r="H119" i="138"/>
  <c r="H123" i="138"/>
  <c r="H124" i="138"/>
  <c r="H125" i="138"/>
  <c r="H129" i="138"/>
  <c r="H130" i="138"/>
  <c r="H131" i="138"/>
  <c r="H132" i="138"/>
  <c r="H133" i="138"/>
  <c r="O5" i="138"/>
  <c r="H5" i="138"/>
  <c r="N485" i="138" l="1"/>
  <c r="N138" i="138"/>
  <c r="H138" i="138"/>
  <c r="N105" i="138"/>
  <c r="N486" i="138" s="1"/>
  <c r="H105" i="138"/>
  <c r="C491" i="138"/>
  <c r="E491" i="138" s="1"/>
  <c r="E506" i="138" s="1"/>
  <c r="C66" i="138"/>
  <c r="C486" i="138" s="1"/>
  <c r="H32" i="138"/>
  <c r="O32" i="138"/>
  <c r="O84" i="138"/>
  <c r="P490" i="138"/>
  <c r="D511" i="138"/>
  <c r="D514" i="138"/>
  <c r="D513" i="138"/>
  <c r="O45" i="138"/>
  <c r="O66" i="138" s="1"/>
  <c r="O90" i="138"/>
  <c r="O123" i="138"/>
  <c r="O111" i="138"/>
  <c r="H45" i="138"/>
  <c r="H66" i="138" s="1"/>
  <c r="O117" i="138"/>
  <c r="O129" i="138"/>
  <c r="H68" i="137"/>
  <c r="E58" i="137"/>
  <c r="E60" i="137" s="1"/>
  <c r="H69" i="137" s="1"/>
  <c r="E43" i="137"/>
  <c r="E45" i="137" s="1"/>
  <c r="E28" i="137"/>
  <c r="E30" i="137" s="1"/>
  <c r="E13" i="137"/>
  <c r="E15" i="137" s="1"/>
  <c r="O485" i="138" l="1"/>
  <c r="C506" i="138"/>
  <c r="I491" i="138"/>
  <c r="O138" i="138"/>
  <c r="O105" i="138"/>
  <c r="P506" i="138"/>
  <c r="D512" i="138"/>
  <c r="D523" i="138" s="1"/>
  <c r="H68" i="136"/>
  <c r="E58" i="136"/>
  <c r="E60" i="136" s="1"/>
  <c r="H69" i="136" s="1"/>
  <c r="E43" i="136"/>
  <c r="E45" i="136" s="1"/>
  <c r="E28" i="136"/>
  <c r="E30" i="136" s="1"/>
  <c r="E13" i="136"/>
  <c r="E15" i="136" s="1"/>
  <c r="O486" i="138" l="1"/>
  <c r="Q506" i="138"/>
  <c r="D76" i="134"/>
  <c r="E75" i="135" l="1"/>
  <c r="E60" i="135"/>
  <c r="E62" i="135" s="1"/>
  <c r="E30" i="135"/>
  <c r="E32" i="135" s="1"/>
  <c r="E45" i="135"/>
  <c r="E47" i="135" s="1"/>
  <c r="H83" i="135"/>
  <c r="E13" i="135"/>
  <c r="E15" i="135" s="1"/>
  <c r="H84" i="135" l="1"/>
  <c r="H75" i="134"/>
  <c r="E65" i="134"/>
  <c r="E67" i="134" s="1"/>
  <c r="E48" i="134"/>
  <c r="E50" i="134" s="1"/>
  <c r="E30" i="134"/>
  <c r="E33" i="134" s="1"/>
  <c r="E13" i="134"/>
  <c r="E16" i="134" s="1"/>
  <c r="H76" i="134" l="1"/>
  <c r="I32" i="133"/>
  <c r="I28" i="133" l="1"/>
  <c r="G24" i="133"/>
  <c r="I24" i="133" s="1"/>
  <c r="G25" i="133"/>
  <c r="I25" i="133" s="1"/>
  <c r="G26" i="133"/>
  <c r="I26" i="133" s="1"/>
  <c r="G27" i="133"/>
  <c r="I27" i="133" s="1"/>
  <c r="G28" i="133"/>
  <c r="G23" i="133"/>
  <c r="I23" i="133" s="1"/>
  <c r="E29" i="133" l="1"/>
  <c r="E32" i="133" s="1"/>
  <c r="H72" i="133"/>
  <c r="E61" i="133"/>
  <c r="E64" i="133" s="1"/>
  <c r="H73" i="133" s="1"/>
  <c r="E45" i="133"/>
  <c r="E48" i="133" s="1"/>
  <c r="E13" i="133"/>
  <c r="E16" i="133" s="1"/>
</calcChain>
</file>

<file path=xl/sharedStrings.xml><?xml version="1.0" encoding="utf-8"?>
<sst xmlns="http://schemas.openxmlformats.org/spreadsheetml/2006/main" count="3523" uniqueCount="203">
  <si>
    <t>TOTAL</t>
  </si>
  <si>
    <t>NAME</t>
  </si>
  <si>
    <t>PAYOUT</t>
  </si>
  <si>
    <t>P004</t>
  </si>
  <si>
    <t>Total:</t>
  </si>
  <si>
    <t>HENRY RENT</t>
  </si>
  <si>
    <t>D500</t>
  </si>
  <si>
    <t>Nikki (STD Bank):</t>
  </si>
  <si>
    <t>D200</t>
  </si>
  <si>
    <t>Danny (Corolla Insurance):</t>
  </si>
  <si>
    <t>D400</t>
  </si>
  <si>
    <t>MADALA MNISI</t>
  </si>
  <si>
    <t>ANDREW BALLARD</t>
  </si>
  <si>
    <t>JOSEPH MALALE</t>
  </si>
  <si>
    <t>HENRY STEYNBERG</t>
  </si>
  <si>
    <t>Dan Salary</t>
  </si>
  <si>
    <t>Leon Salary</t>
  </si>
  <si>
    <t>CDEWTAR01</t>
  </si>
  <si>
    <t>ANDREW RENT</t>
  </si>
  <si>
    <t>D300, D0LB, D302</t>
  </si>
  <si>
    <t>01</t>
  </si>
  <si>
    <t>03</t>
  </si>
  <si>
    <t>F002</t>
  </si>
  <si>
    <t>Patricia De Kok</t>
  </si>
  <si>
    <t>PAY WEEK</t>
  </si>
  <si>
    <t>BANK CODE</t>
  </si>
  <si>
    <t>PAY DATE</t>
  </si>
  <si>
    <t>DORA NTULO</t>
  </si>
  <si>
    <t>P001</t>
  </si>
  <si>
    <t>P003</t>
  </si>
  <si>
    <t>D300</t>
  </si>
  <si>
    <t>Leon (Tata Insurance):</t>
  </si>
  <si>
    <t>P002</t>
  </si>
  <si>
    <t>P020</t>
  </si>
  <si>
    <t>WILLIAM MAGOSO</t>
  </si>
  <si>
    <t>P005</t>
  </si>
  <si>
    <t>Juliana (Bakkie payment)</t>
  </si>
  <si>
    <t>D303</t>
  </si>
  <si>
    <t>Petro - Investment</t>
  </si>
  <si>
    <t>Petro - Living Assistance</t>
  </si>
  <si>
    <t>Petro - Home Loan</t>
  </si>
  <si>
    <t>02</t>
  </si>
  <si>
    <t>04</t>
  </si>
  <si>
    <t>Ouma Monies</t>
  </si>
  <si>
    <t>D503</t>
  </si>
  <si>
    <t>Dan DSTV (to Nikki)</t>
  </si>
  <si>
    <t>MARCH 2018</t>
  </si>
  <si>
    <t>Less difference</t>
  </si>
  <si>
    <t>Less other</t>
  </si>
  <si>
    <t>To Pay</t>
  </si>
  <si>
    <t>New Payroll Pay</t>
  </si>
  <si>
    <t>PAID</t>
  </si>
  <si>
    <t>6K</t>
  </si>
  <si>
    <t>ü</t>
  </si>
  <si>
    <t>APRIL 2018</t>
  </si>
  <si>
    <t>05</t>
  </si>
  <si>
    <t>06</t>
  </si>
  <si>
    <t>07</t>
  </si>
  <si>
    <t>08</t>
  </si>
  <si>
    <t>Electricity</t>
  </si>
  <si>
    <t>BAREND FULTON</t>
  </si>
  <si>
    <t>P008</t>
  </si>
  <si>
    <t>Ontbytsake balance</t>
  </si>
  <si>
    <t>MAY 2018</t>
  </si>
  <si>
    <t>09</t>
  </si>
  <si>
    <t>10</t>
  </si>
  <si>
    <t>11</t>
  </si>
  <si>
    <t>12</t>
  </si>
  <si>
    <t>13</t>
  </si>
  <si>
    <t>-R100 per week for loan</t>
  </si>
  <si>
    <t>-R200 total loan</t>
  </si>
  <si>
    <t>JUNE 2018</t>
  </si>
  <si>
    <t>14</t>
  </si>
  <si>
    <t>15</t>
  </si>
  <si>
    <t>16</t>
  </si>
  <si>
    <t>JULY 2018</t>
  </si>
  <si>
    <t>17</t>
  </si>
  <si>
    <t>18</t>
  </si>
  <si>
    <t>19</t>
  </si>
  <si>
    <t>20</t>
  </si>
  <si>
    <t>BASIC</t>
  </si>
  <si>
    <t>O/TIME</t>
  </si>
  <si>
    <t>PENSION</t>
  </si>
  <si>
    <t>UIF</t>
  </si>
  <si>
    <t>TAX</t>
  </si>
  <si>
    <t>OTHER</t>
  </si>
  <si>
    <t>MEDICAL</t>
  </si>
  <si>
    <t>HENRY</t>
  </si>
  <si>
    <t>CODE</t>
  </si>
  <si>
    <t>EMP201 / EMP501</t>
  </si>
  <si>
    <t>W/ENDING</t>
  </si>
  <si>
    <t>TAX CREDIT</t>
  </si>
  <si>
    <t>NON-TAX</t>
  </si>
  <si>
    <t>PER</t>
  </si>
  <si>
    <t>P007</t>
  </si>
  <si>
    <t>DORA</t>
  </si>
  <si>
    <t>JOSEPH</t>
  </si>
  <si>
    <t>MADALA</t>
  </si>
  <si>
    <t>WILLIAM</t>
  </si>
  <si>
    <t>BAREND</t>
  </si>
  <si>
    <t>B + M</t>
  </si>
  <si>
    <t>ANDREW</t>
  </si>
  <si>
    <t>201805/02</t>
  </si>
  <si>
    <t>21</t>
  </si>
  <si>
    <t>R2500 loan for funeral</t>
  </si>
  <si>
    <t>AUGUST 2018</t>
  </si>
  <si>
    <t>+ R1000 loan</t>
  </si>
  <si>
    <t xml:space="preserve"> -R200 per week for loan</t>
  </si>
  <si>
    <t>22</t>
  </si>
  <si>
    <t>ERIC NTULO</t>
  </si>
  <si>
    <t>23</t>
  </si>
  <si>
    <t>24</t>
  </si>
  <si>
    <t>25</t>
  </si>
  <si>
    <t>skip deductions for week</t>
  </si>
  <si>
    <t>+ R500 loan for phone</t>
  </si>
  <si>
    <t>P010</t>
  </si>
  <si>
    <t>JAMES SMITH</t>
  </si>
  <si>
    <t>Wesbank Credit Card</t>
  </si>
  <si>
    <t>SEPTEMBER 2018</t>
  </si>
  <si>
    <t>26</t>
  </si>
  <si>
    <t>27</t>
  </si>
  <si>
    <t>28</t>
  </si>
  <si>
    <t>29</t>
  </si>
  <si>
    <t>-441.60</t>
  </si>
  <si>
    <t>RIAAN DE RUYTER</t>
  </si>
  <si>
    <t>TERTUIS KRUGER</t>
  </si>
  <si>
    <t>P012</t>
  </si>
  <si>
    <t xml:space="preserve"> + Med and Rent</t>
  </si>
  <si>
    <t>OCTOBER 2018</t>
  </si>
  <si>
    <t>30</t>
  </si>
  <si>
    <t>31</t>
  </si>
  <si>
    <t>32</t>
  </si>
  <si>
    <t>33</t>
  </si>
  <si>
    <t>34</t>
  </si>
  <si>
    <t>JACO ELS</t>
  </si>
  <si>
    <t>SHAUN NTULO</t>
  </si>
  <si>
    <t>NOVEMBER 2018</t>
  </si>
  <si>
    <t>35</t>
  </si>
  <si>
    <t>36</t>
  </si>
  <si>
    <t>37</t>
  </si>
  <si>
    <t>38</t>
  </si>
  <si>
    <t>Gail Petrol</t>
  </si>
  <si>
    <t>DECEMBER 2018</t>
  </si>
  <si>
    <t>39</t>
  </si>
  <si>
    <t>40</t>
  </si>
  <si>
    <t>41</t>
  </si>
  <si>
    <t>42</t>
  </si>
  <si>
    <t>JANUARY 2018</t>
  </si>
  <si>
    <t>44</t>
  </si>
  <si>
    <t>45</t>
  </si>
  <si>
    <t>46</t>
  </si>
  <si>
    <t>47</t>
  </si>
  <si>
    <t>FEBRUARY 2018</t>
  </si>
  <si>
    <t>48</t>
  </si>
  <si>
    <t>49</t>
  </si>
  <si>
    <t>50</t>
  </si>
  <si>
    <t>51</t>
  </si>
  <si>
    <t>P009</t>
  </si>
  <si>
    <t>MONTH</t>
  </si>
  <si>
    <t>201803</t>
  </si>
  <si>
    <t>TO EMP201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</si>
  <si>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</si>
  <si>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</si>
  <si>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</si>
  <si>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</si>
  <si>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</si>
  <si>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</si>
  <si>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</si>
  <si>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</si>
  <si>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</si>
  <si>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201902</t>
  </si>
  <si>
    <t>201901</t>
  </si>
  <si>
    <t>JAMES</t>
  </si>
  <si>
    <t>P011</t>
  </si>
  <si>
    <t>RIAAN</t>
  </si>
  <si>
    <t>TERTIUS</t>
  </si>
  <si>
    <t>SHAUN</t>
  </si>
  <si>
    <t>P014</t>
  </si>
  <si>
    <t>ERIC</t>
  </si>
  <si>
    <t>P013</t>
  </si>
  <si>
    <t>JJ</t>
  </si>
  <si>
    <t>+ R2000 school fees</t>
  </si>
  <si>
    <t xml:space="preserve"> - R200 - school fees x 10</t>
  </si>
  <si>
    <t>DANNY</t>
  </si>
  <si>
    <t>LEON</t>
  </si>
  <si>
    <t>NICOLE</t>
  </si>
  <si>
    <t>R840 for church registration</t>
  </si>
  <si>
    <t>COIDA</t>
  </si>
  <si>
    <t>No of management</t>
  </si>
  <si>
    <t>No of employees</t>
  </si>
  <si>
    <t>Earnings</t>
  </si>
  <si>
    <t>Month</t>
  </si>
  <si>
    <t>AVERAGE</t>
  </si>
  <si>
    <t>CONTRA TOTALS</t>
  </si>
  <si>
    <t>-</t>
  </si>
  <si>
    <t>4141 x 2</t>
  </si>
  <si>
    <t>B + O/T</t>
  </si>
  <si>
    <t>MEDICAL F/B</t>
  </si>
  <si>
    <t>3602 / 3696</t>
  </si>
  <si>
    <t>BONUS + LEAVE</t>
  </si>
  <si>
    <t>EMP501 2019</t>
  </si>
  <si>
    <t>TOT MED</t>
  </si>
  <si>
    <t>3810 / 4474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</si>
</sst>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$$-C09]#,##0"/>
    <numFmt numFmtId="165" formatCode="_ * #,##0_ ;_ * \-#,##0_ ;_ * &quot;-&quot;??_ ;_ @_ "/>
  </numFmts>
  <fonts count="2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i/>
      <sz val="22"/>
      <color indexed="8"/>
      <name val="Arial Black"/>
      <family val="2"/>
    </font>
    <font>
      <sz val="10"/>
      <name val="Wingdings"/>
      <charset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i/>
      <sz val="10"/>
      <name val="Arial"/>
      <family val="2"/>
    </font>
    <font>
      <b/>
      <sz val="10"/>
      <name val="Calibri"/>
      <family val="2"/>
      <scheme val="minor"/>
    </font>
    <font>
      <b/>
      <i/>
      <sz val="2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gray0625">
        <fgColor theme="4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164" fontId="0" fillId="0" borderId="0"/>
    <xf numFmtId="44" fontId="1" fillId="0" borderId="0" applyFont="0" applyFill="0" applyBorder="0" applyAlignment="0" applyProtection="0"/>
    <xf numFmtId="164" fontId="1" fillId="0" borderId="0"/>
    <xf numFmtId="164" fontId="2" fillId="0" borderId="0"/>
    <xf numFmtId="164" fontId="2" fillId="0" borderId="0"/>
    <xf numFmtId="43" fontId="11" fillId="0" borderId="0" applyFont="0" applyFill="0" applyBorder="0" applyAlignment="0" applyProtection="0"/>
  </cellStyleXfs>
  <cellXfs count="374">
    <xf numFmtId="164" fontId="0" fillId="0" borderId="0" xfId="0"/>
    <xf numFmtId="164" fontId="2" fillId="0" borderId="0" xfId="3"/>
    <xf numFmtId="164" fontId="3" fillId="0" borderId="0" xfId="3" applyFont="1" applyFill="1" applyBorder="1" applyAlignment="1">
      <alignment horizontal="center"/>
    </xf>
    <xf numFmtId="15" fontId="5" fillId="0" borderId="0" xfId="2" applyNumberFormat="1" applyFont="1" applyBorder="1"/>
    <xf numFmtId="164" fontId="1" fillId="0" borderId="0" xfId="2" applyBorder="1"/>
    <xf numFmtId="164" fontId="1" fillId="0" borderId="0" xfId="2"/>
    <xf numFmtId="164" fontId="4" fillId="0" borderId="0" xfId="2" applyFont="1" applyAlignment="1">
      <alignment horizontal="center"/>
    </xf>
    <xf numFmtId="164" fontId="1" fillId="0" borderId="0" xfId="2" applyAlignment="1">
      <alignment vertical="center"/>
    </xf>
    <xf numFmtId="164" fontId="7" fillId="0" borderId="0" xfId="2" applyFont="1" applyAlignment="1">
      <alignment horizontal="center"/>
    </xf>
    <xf numFmtId="164" fontId="5" fillId="0" borderId="0" xfId="2" applyFont="1"/>
    <xf numFmtId="164" fontId="5" fillId="0" borderId="0" xfId="2" applyFont="1" applyAlignment="1">
      <alignment horizontal="center"/>
    </xf>
    <xf numFmtId="164" fontId="6" fillId="0" borderId="0" xfId="2" applyFont="1" applyBorder="1" applyAlignment="1">
      <alignment horizontal="center"/>
    </xf>
    <xf numFmtId="164" fontId="1" fillId="0" borderId="0" xfId="2" applyAlignment="1">
      <alignment horizontal="center"/>
    </xf>
    <xf numFmtId="164" fontId="6" fillId="0" borderId="0" xfId="2" applyFont="1" applyBorder="1"/>
    <xf numFmtId="4" fontId="7" fillId="0" borderId="0" xfId="2" applyNumberFormat="1" applyFont="1" applyBorder="1"/>
    <xf numFmtId="164" fontId="1" fillId="0" borderId="7" xfId="2" applyFont="1" applyBorder="1" applyAlignment="1">
      <alignment horizontal="center"/>
    </xf>
    <xf numFmtId="164" fontId="6" fillId="0" borderId="0" xfId="2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left" vertical="center"/>
    </xf>
    <xf numFmtId="164" fontId="1" fillId="0" borderId="7" xfId="2" applyFont="1" applyBorder="1"/>
    <xf numFmtId="164" fontId="3" fillId="0" borderId="0" xfId="3" quotePrefix="1" applyFont="1" applyFill="1" applyBorder="1" applyAlignment="1">
      <alignment horizontal="center"/>
    </xf>
    <xf numFmtId="164" fontId="1" fillId="0" borderId="2" xfId="2" applyFont="1" applyBorder="1" applyAlignment="1">
      <alignment horizontal="center"/>
    </xf>
    <xf numFmtId="164" fontId="1" fillId="0" borderId="6" xfId="2" applyFont="1" applyBorder="1" applyAlignment="1">
      <alignment horizontal="center"/>
    </xf>
    <xf numFmtId="164" fontId="1" fillId="0" borderId="3" xfId="2" applyFont="1" applyBorder="1" applyAlignment="1">
      <alignment horizontal="center"/>
    </xf>
    <xf numFmtId="164" fontId="1" fillId="0" borderId="7" xfId="2" applyFont="1" applyBorder="1" applyAlignment="1"/>
    <xf numFmtId="164" fontId="1" fillId="0" borderId="6" xfId="2" applyFont="1" applyBorder="1"/>
    <xf numFmtId="164" fontId="12" fillId="0" borderId="0" xfId="2" applyFont="1" applyBorder="1" applyAlignment="1">
      <alignment horizontal="right" vertical="center"/>
    </xf>
    <xf numFmtId="164" fontId="7" fillId="0" borderId="0" xfId="2" applyFont="1" applyBorder="1" applyAlignment="1">
      <alignment horizontal="center"/>
    </xf>
    <xf numFmtId="164" fontId="1" fillId="0" borderId="8" xfId="2" applyFont="1" applyBorder="1"/>
    <xf numFmtId="164" fontId="7" fillId="0" borderId="5" xfId="2" applyFont="1" applyBorder="1" applyAlignment="1">
      <alignment horizontal="center"/>
    </xf>
    <xf numFmtId="164" fontId="1" fillId="2" borderId="0" xfId="2" applyFill="1"/>
    <xf numFmtId="164" fontId="6" fillId="2" borderId="0" xfId="2" applyFont="1" applyFill="1" applyBorder="1" applyAlignment="1">
      <alignment horizontal="center"/>
    </xf>
    <xf numFmtId="164" fontId="6" fillId="2" borderId="0" xfId="2" applyFont="1" applyFill="1" applyBorder="1"/>
    <xf numFmtId="4" fontId="7" fillId="2" borderId="0" xfId="2" applyNumberFormat="1" applyFont="1" applyFill="1" applyBorder="1"/>
    <xf numFmtId="164" fontId="1" fillId="0" borderId="3" xfId="2" applyFont="1" applyBorder="1" applyAlignment="1"/>
    <xf numFmtId="164" fontId="8" fillId="0" borderId="0" xfId="2" applyFont="1" applyBorder="1" applyAlignment="1">
      <alignment horizontal="right" indent="1"/>
    </xf>
    <xf numFmtId="43" fontId="2" fillId="0" borderId="9" xfId="5" applyFont="1" applyFill="1" applyBorder="1" applyAlignment="1">
      <alignment horizontal="right"/>
    </xf>
    <xf numFmtId="43" fontId="6" fillId="0" borderId="4" xfId="5" applyFont="1" applyBorder="1"/>
    <xf numFmtId="43" fontId="2" fillId="0" borderId="2" xfId="5" applyFont="1" applyFill="1" applyBorder="1" applyAlignment="1">
      <alignment horizontal="right"/>
    </xf>
    <xf numFmtId="43" fontId="1" fillId="0" borderId="0" xfId="1" applyNumberFormat="1" applyFont="1" applyBorder="1" applyAlignment="1">
      <alignment vertical="center"/>
    </xf>
    <xf numFmtId="43" fontId="1" fillId="0" borderId="10" xfId="1" applyNumberFormat="1" applyFont="1" applyBorder="1" applyAlignment="1">
      <alignment vertical="center"/>
    </xf>
    <xf numFmtId="164" fontId="14" fillId="0" borderId="0" xfId="2" applyFont="1" applyBorder="1" applyAlignment="1">
      <alignment horizontal="left" vertical="center" indent="1"/>
    </xf>
    <xf numFmtId="2" fontId="8" fillId="0" borderId="0" xfId="2" applyNumberFormat="1" applyFont="1" applyBorder="1" applyAlignment="1">
      <alignment horizontal="right" vertical="center" indent="1"/>
    </xf>
    <xf numFmtId="44" fontId="6" fillId="0" borderId="1" xfId="1" applyFont="1" applyBorder="1" applyAlignment="1">
      <alignment horizontal="center" vertical="center"/>
    </xf>
    <xf numFmtId="164" fontId="1" fillId="0" borderId="8" xfId="2" applyFont="1" applyBorder="1" applyAlignment="1">
      <alignment horizontal="center"/>
    </xf>
    <xf numFmtId="44" fontId="1" fillId="0" borderId="0" xfId="1" applyFont="1" applyBorder="1" applyAlignment="1">
      <alignment horizontal="center" vertical="center"/>
    </xf>
    <xf numFmtId="164" fontId="13" fillId="0" borderId="0" xfId="2" quotePrefix="1" applyFont="1" applyAlignment="1">
      <alignment horizontal="center" vertical="center"/>
    </xf>
    <xf numFmtId="164" fontId="14" fillId="0" borderId="0" xfId="2" quotePrefix="1" applyFont="1" applyBorder="1" applyAlignment="1">
      <alignment horizontal="left" vertical="center" indent="1"/>
    </xf>
    <xf numFmtId="43" fontId="2" fillId="0" borderId="11" xfId="5" applyFont="1" applyFill="1" applyBorder="1" applyAlignment="1">
      <alignment horizontal="right"/>
    </xf>
    <xf numFmtId="43" fontId="2" fillId="0" borderId="12" xfId="5" applyFont="1" applyFill="1" applyBorder="1" applyAlignment="1">
      <alignment horizontal="right"/>
    </xf>
    <xf numFmtId="164" fontId="1" fillId="0" borderId="13" xfId="2" applyFont="1" applyBorder="1"/>
    <xf numFmtId="164" fontId="1" fillId="0" borderId="11" xfId="2" applyFont="1" applyBorder="1"/>
    <xf numFmtId="164" fontId="1" fillId="0" borderId="12" xfId="2" applyFont="1" applyBorder="1"/>
    <xf numFmtId="43" fontId="16" fillId="0" borderId="0" xfId="1" applyNumberFormat="1" applyFont="1" applyBorder="1" applyAlignment="1">
      <alignment horizontal="right" vertical="center" indent="3"/>
    </xf>
    <xf numFmtId="164" fontId="6" fillId="0" borderId="5" xfId="2" applyFont="1" applyBorder="1" applyAlignment="1">
      <alignment horizontal="center"/>
    </xf>
    <xf numFmtId="43" fontId="1" fillId="0" borderId="0" xfId="5" applyFont="1"/>
    <xf numFmtId="164" fontId="1" fillId="0" borderId="5" xfId="2" applyFont="1" applyBorder="1" applyAlignment="1">
      <alignment horizontal="center"/>
    </xf>
    <xf numFmtId="164" fontId="1" fillId="0" borderId="5" xfId="2" applyFont="1" applyBorder="1" applyAlignment="1">
      <alignment horizontal="left"/>
    </xf>
    <xf numFmtId="164" fontId="1" fillId="0" borderId="14" xfId="2" applyFont="1" applyBorder="1" applyAlignment="1">
      <alignment horizontal="left"/>
    </xf>
    <xf numFmtId="43" fontId="2" fillId="0" borderId="4" xfId="5" applyFont="1" applyFill="1" applyBorder="1" applyAlignment="1">
      <alignment horizontal="right"/>
    </xf>
    <xf numFmtId="164" fontId="1" fillId="0" borderId="15" xfId="2" applyFont="1" applyBorder="1"/>
    <xf numFmtId="43" fontId="16" fillId="0" borderId="0" xfId="1" applyNumberFormat="1" applyFont="1" applyBorder="1" applyAlignment="1">
      <alignment horizontal="center" vertical="center"/>
    </xf>
    <xf numFmtId="164" fontId="1" fillId="0" borderId="0" xfId="2" applyNumberFormat="1" applyAlignment="1">
      <alignment horizontal="left" indent="1"/>
    </xf>
    <xf numFmtId="164" fontId="1" fillId="0" borderId="16" xfId="2" applyFont="1" applyBorder="1"/>
    <xf numFmtId="43" fontId="6" fillId="0" borderId="0" xfId="5" applyFont="1" applyBorder="1"/>
    <xf numFmtId="43" fontId="7" fillId="2" borderId="0" xfId="5" applyFont="1" applyFill="1" applyBorder="1"/>
    <xf numFmtId="43" fontId="7" fillId="0" borderId="0" xfId="5" applyFont="1" applyBorder="1"/>
    <xf numFmtId="43" fontId="4" fillId="0" borderId="0" xfId="5" applyFont="1" applyAlignment="1">
      <alignment horizontal="center"/>
    </xf>
    <xf numFmtId="43" fontId="1" fillId="0" borderId="0" xfId="5" applyFont="1" applyAlignment="1">
      <alignment horizontal="left" indent="1"/>
    </xf>
    <xf numFmtId="43" fontId="10" fillId="0" borderId="0" xfId="5" quotePrefix="1" applyFont="1"/>
    <xf numFmtId="43" fontId="10" fillId="0" borderId="0" xfId="5" quotePrefix="1" applyFont="1" applyBorder="1"/>
    <xf numFmtId="43" fontId="1" fillId="0" borderId="0" xfId="5" quotePrefix="1" applyFont="1" applyAlignment="1">
      <alignment horizontal="left" indent="1"/>
    </xf>
    <xf numFmtId="43" fontId="6" fillId="0" borderId="0" xfId="5" applyFont="1" applyBorder="1" applyAlignment="1">
      <alignment horizontal="center" vertical="center"/>
    </xf>
    <xf numFmtId="43" fontId="6" fillId="0" borderId="0" xfId="5" applyFont="1" applyBorder="1" applyAlignment="1">
      <alignment horizontal="right" vertical="center"/>
    </xf>
    <xf numFmtId="43" fontId="9" fillId="0" borderId="0" xfId="5" applyFont="1" applyBorder="1" applyAlignment="1">
      <alignment vertical="center"/>
    </xf>
    <xf numFmtId="43" fontId="5" fillId="0" borderId="0" xfId="5" applyFont="1"/>
    <xf numFmtId="43" fontId="1" fillId="0" borderId="0" xfId="5" applyFont="1" applyAlignment="1">
      <alignment horizontal="right"/>
    </xf>
    <xf numFmtId="43" fontId="1" fillId="0" borderId="0" xfId="5" applyFont="1" applyBorder="1" applyAlignment="1">
      <alignment horizontal="left"/>
    </xf>
    <xf numFmtId="43" fontId="7" fillId="0" borderId="0" xfId="5" applyFont="1" applyBorder="1" applyAlignment="1">
      <alignment horizontal="left"/>
    </xf>
    <xf numFmtId="43" fontId="7" fillId="2" borderId="0" xfId="5" applyFont="1" applyFill="1" applyBorder="1" applyAlignment="1">
      <alignment horizontal="left"/>
    </xf>
    <xf numFmtId="43" fontId="5" fillId="0" borderId="0" xfId="5" applyFont="1" applyBorder="1" applyAlignment="1">
      <alignment horizontal="left"/>
    </xf>
    <xf numFmtId="43" fontId="5" fillId="0" borderId="0" xfId="5" applyFont="1" applyAlignment="1">
      <alignment horizontal="left"/>
    </xf>
    <xf numFmtId="164" fontId="16" fillId="0" borderId="0" xfId="2" applyFont="1"/>
    <xf numFmtId="43" fontId="6" fillId="0" borderId="0" xfId="5" applyFont="1" applyBorder="1" applyAlignment="1">
      <alignment horizontal="left"/>
    </xf>
    <xf numFmtId="43" fontId="1" fillId="0" borderId="0" xfId="5" quotePrefix="1" applyFont="1" applyAlignment="1">
      <alignment horizontal="left"/>
    </xf>
    <xf numFmtId="43" fontId="17" fillId="0" borderId="0" xfId="5" applyFont="1"/>
    <xf numFmtId="43" fontId="1" fillId="0" borderId="11" xfId="5" applyFont="1" applyFill="1" applyBorder="1" applyAlignment="1">
      <alignment horizontal="right"/>
    </xf>
    <xf numFmtId="43" fontId="1" fillId="0" borderId="12" xfId="5" applyFont="1" applyFill="1" applyBorder="1" applyAlignment="1">
      <alignment horizontal="right"/>
    </xf>
    <xf numFmtId="43" fontId="2" fillId="0" borderId="13" xfId="5" applyFont="1" applyFill="1" applyBorder="1" applyAlignment="1">
      <alignment horizontal="right"/>
    </xf>
    <xf numFmtId="164" fontId="1" fillId="0" borderId="0" xfId="2" applyFont="1" applyAlignment="1">
      <alignment horizontal="center"/>
    </xf>
    <xf numFmtId="43" fontId="6" fillId="0" borderId="0" xfId="5" applyFont="1" applyBorder="1" applyAlignment="1">
      <alignment horizontal="left" indent="2"/>
    </xf>
    <xf numFmtId="43" fontId="7" fillId="0" borderId="0" xfId="5" applyFont="1" applyAlignment="1">
      <alignment horizontal="left" indent="2"/>
    </xf>
    <xf numFmtId="43" fontId="1" fillId="0" borderId="17" xfId="5" applyFont="1" applyBorder="1" applyAlignment="1">
      <alignment horizontal="center"/>
    </xf>
    <xf numFmtId="164" fontId="1" fillId="0" borderId="0" xfId="2" applyFont="1" applyAlignment="1">
      <alignment horizontal="center"/>
    </xf>
    <xf numFmtId="164" fontId="4" fillId="0" borderId="0" xfId="2" applyFont="1" applyAlignment="1">
      <alignment horizontal="center"/>
    </xf>
    <xf numFmtId="43" fontId="18" fillId="0" borderId="0" xfId="1" applyNumberFormat="1" applyFont="1" applyBorder="1" applyAlignment="1">
      <alignment horizontal="center" vertical="center"/>
    </xf>
    <xf numFmtId="43" fontId="1" fillId="0" borderId="0" xfId="5" applyFont="1" applyBorder="1" applyAlignment="1">
      <alignment horizontal="center"/>
    </xf>
    <xf numFmtId="43" fontId="7" fillId="0" borderId="0" xfId="5" applyFont="1" applyBorder="1" applyAlignment="1">
      <alignment horizontal="left" indent="2"/>
    </xf>
    <xf numFmtId="43" fontId="6" fillId="0" borderId="0" xfId="5" quotePrefix="1" applyFont="1" applyBorder="1" applyAlignment="1">
      <alignment horizontal="left" indent="2"/>
    </xf>
    <xf numFmtId="43" fontId="1" fillId="0" borderId="0" xfId="5" applyFont="1" applyAlignment="1">
      <alignment horizontal="center"/>
    </xf>
    <xf numFmtId="164" fontId="8" fillId="0" borderId="0" xfId="2" applyFont="1" applyBorder="1" applyAlignment="1">
      <alignment horizontal="left" indent="1"/>
    </xf>
    <xf numFmtId="43" fontId="1" fillId="0" borderId="0" xfId="5" applyFont="1" applyAlignment="1">
      <alignment horizontal="center"/>
    </xf>
    <xf numFmtId="164" fontId="1" fillId="0" borderId="18" xfId="2" applyFont="1" applyBorder="1" applyAlignment="1">
      <alignment horizontal="center"/>
    </xf>
    <xf numFmtId="164" fontId="1" fillId="0" borderId="19" xfId="2" applyFont="1" applyBorder="1"/>
    <xf numFmtId="43" fontId="1" fillId="0" borderId="19" xfId="5" applyFont="1" applyFill="1" applyBorder="1" applyAlignment="1">
      <alignment horizontal="right"/>
    </xf>
    <xf numFmtId="164" fontId="1" fillId="0" borderId="20" xfId="2" applyFont="1" applyBorder="1" applyAlignment="1">
      <alignment horizontal="center"/>
    </xf>
    <xf numFmtId="164" fontId="1" fillId="0" borderId="18" xfId="2" applyFont="1" applyBorder="1"/>
    <xf numFmtId="164" fontId="1" fillId="0" borderId="20" xfId="2" applyFont="1" applyBorder="1"/>
    <xf numFmtId="164" fontId="1" fillId="0" borderId="1" xfId="2" applyFont="1" applyBorder="1" applyAlignment="1">
      <alignment horizontal="center"/>
    </xf>
    <xf numFmtId="164" fontId="1" fillId="0" borderId="21" xfId="2" applyFont="1" applyBorder="1" applyAlignment="1"/>
    <xf numFmtId="43" fontId="2" fillId="0" borderId="22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5" fillId="0" borderId="0" xfId="1" applyNumberFormat="1" applyFont="1" applyBorder="1" applyAlignment="1">
      <alignment vertical="center"/>
    </xf>
    <xf numFmtId="164" fontId="19" fillId="0" borderId="0" xfId="2" applyFont="1" applyBorder="1" applyAlignment="1">
      <alignment horizontal="left" indent="1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164" fontId="18" fillId="0" borderId="0" xfId="0" applyFont="1"/>
    <xf numFmtId="164" fontId="20" fillId="0" borderId="0" xfId="0" applyFont="1" applyAlignment="1">
      <alignment horizontal="center" vertical="center"/>
    </xf>
    <xf numFmtId="164" fontId="18" fillId="0" borderId="0" xfId="0" applyFont="1" applyAlignment="1">
      <alignment horizontal="center"/>
    </xf>
    <xf numFmtId="164" fontId="18" fillId="0" borderId="24" xfId="0" applyFont="1" applyBorder="1" applyAlignment="1">
      <alignment horizontal="center"/>
    </xf>
    <xf numFmtId="164" fontId="18" fillId="0" borderId="24" xfId="0" applyFont="1" applyBorder="1"/>
    <xf numFmtId="164" fontId="18" fillId="0" borderId="25" xfId="0" applyFont="1" applyBorder="1" applyAlignment="1">
      <alignment horizontal="center"/>
    </xf>
    <xf numFmtId="164" fontId="18" fillId="0" borderId="25" xfId="0" applyFont="1" applyBorder="1"/>
    <xf numFmtId="164" fontId="20" fillId="0" borderId="26" xfId="0" applyFont="1" applyBorder="1" applyAlignment="1">
      <alignment horizontal="center" vertical="center"/>
    </xf>
    <xf numFmtId="164" fontId="20" fillId="0" borderId="27" xfId="2" applyFont="1" applyBorder="1" applyAlignment="1">
      <alignment horizontal="center" vertical="center"/>
    </xf>
    <xf numFmtId="43" fontId="20" fillId="0" borderId="27" xfId="5" applyFont="1" applyBorder="1" applyAlignment="1">
      <alignment horizontal="center" vertical="center"/>
    </xf>
    <xf numFmtId="43" fontId="18" fillId="0" borderId="25" xfId="5" applyFont="1" applyBorder="1"/>
    <xf numFmtId="43" fontId="18" fillId="0" borderId="24" xfId="5" applyFont="1" applyBorder="1"/>
    <xf numFmtId="43" fontId="18" fillId="0" borderId="0" xfId="5" applyFont="1"/>
    <xf numFmtId="49" fontId="18" fillId="0" borderId="0" xfId="0" applyNumberFormat="1" applyFont="1" applyAlignment="1">
      <alignment horizontal="center"/>
    </xf>
    <xf numFmtId="14" fontId="20" fillId="0" borderId="27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/>
    </xf>
    <xf numFmtId="164" fontId="18" fillId="0" borderId="29" xfId="0" applyFont="1" applyBorder="1"/>
    <xf numFmtId="164" fontId="18" fillId="0" borderId="31" xfId="0" applyFont="1" applyBorder="1" applyAlignment="1">
      <alignment horizontal="center"/>
    </xf>
    <xf numFmtId="164" fontId="18" fillId="0" borderId="32" xfId="0" applyFont="1" applyBorder="1"/>
    <xf numFmtId="43" fontId="18" fillId="0" borderId="32" xfId="5" applyFont="1" applyBorder="1"/>
    <xf numFmtId="164" fontId="18" fillId="0" borderId="34" xfId="0" applyFont="1" applyBorder="1" applyAlignment="1">
      <alignment horizontal="center"/>
    </xf>
    <xf numFmtId="164" fontId="18" fillId="0" borderId="36" xfId="0" applyFont="1" applyBorder="1" applyAlignment="1">
      <alignment horizontal="center"/>
    </xf>
    <xf numFmtId="164" fontId="18" fillId="0" borderId="37" xfId="0" applyFont="1" applyBorder="1"/>
    <xf numFmtId="43" fontId="18" fillId="0" borderId="37" xfId="5" applyFont="1" applyBorder="1"/>
    <xf numFmtId="164" fontId="18" fillId="0" borderId="38" xfId="0" applyFont="1" applyBorder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14" fontId="18" fillId="0" borderId="25" xfId="0" applyNumberFormat="1" applyFont="1" applyBorder="1" applyAlignment="1">
      <alignment horizontal="center" vertical="center"/>
    </xf>
    <xf numFmtId="14" fontId="18" fillId="0" borderId="32" xfId="0" applyNumberFormat="1" applyFont="1" applyBorder="1" applyAlignment="1">
      <alignment horizontal="center" vertical="center"/>
    </xf>
    <xf numFmtId="14" fontId="18" fillId="0" borderId="24" xfId="0" applyNumberFormat="1" applyFont="1" applyBorder="1" applyAlignment="1">
      <alignment horizontal="center" vertical="center"/>
    </xf>
    <xf numFmtId="14" fontId="18" fillId="0" borderId="29" xfId="0" applyNumberFormat="1" applyFont="1" applyBorder="1" applyAlignment="1">
      <alignment horizontal="center" vertical="center"/>
    </xf>
    <xf numFmtId="14" fontId="18" fillId="0" borderId="30" xfId="0" applyNumberFormat="1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49" fontId="18" fillId="3" borderId="25" xfId="0" quotePrefix="1" applyNumberFormat="1" applyFont="1" applyFill="1" applyBorder="1" applyAlignment="1">
      <alignment horizontal="center"/>
    </xf>
    <xf numFmtId="49" fontId="18" fillId="4" borderId="33" xfId="0" applyNumberFormat="1" applyFont="1" applyFill="1" applyBorder="1" applyAlignment="1">
      <alignment horizontal="center"/>
    </xf>
    <xf numFmtId="49" fontId="18" fillId="4" borderId="35" xfId="0" applyNumberFormat="1" applyFont="1" applyFill="1" applyBorder="1" applyAlignment="1">
      <alignment horizontal="center"/>
    </xf>
    <xf numFmtId="49" fontId="18" fillId="6" borderId="25" xfId="0" applyNumberFormat="1" applyFont="1" applyFill="1" applyBorder="1" applyAlignment="1">
      <alignment horizontal="center"/>
    </xf>
    <xf numFmtId="49" fontId="18" fillId="7" borderId="33" xfId="0" applyNumberFormat="1" applyFont="1" applyFill="1" applyBorder="1" applyAlignment="1">
      <alignment horizontal="center"/>
    </xf>
    <xf numFmtId="49" fontId="18" fillId="7" borderId="35" xfId="0" applyNumberFormat="1" applyFont="1" applyFill="1" applyBorder="1" applyAlignment="1">
      <alignment horizontal="center"/>
    </xf>
    <xf numFmtId="49" fontId="18" fillId="4" borderId="41" xfId="0" applyNumberFormat="1" applyFont="1" applyFill="1" applyBorder="1" applyAlignment="1">
      <alignment horizontal="center"/>
    </xf>
    <xf numFmtId="49" fontId="18" fillId="4" borderId="42" xfId="0" applyNumberFormat="1" applyFont="1" applyFill="1" applyBorder="1" applyAlignment="1">
      <alignment horizontal="center"/>
    </xf>
    <xf numFmtId="49" fontId="18" fillId="7" borderId="24" xfId="0" applyNumberFormat="1" applyFont="1" applyFill="1" applyBorder="1" applyAlignment="1">
      <alignment horizontal="center"/>
    </xf>
    <xf numFmtId="49" fontId="18" fillId="4" borderId="24" xfId="0" applyNumberFormat="1" applyFont="1" applyFill="1" applyBorder="1" applyAlignment="1">
      <alignment horizontal="center"/>
    </xf>
    <xf numFmtId="49" fontId="18" fillId="5" borderId="24" xfId="0" applyNumberFormat="1" applyFont="1" applyFill="1" applyBorder="1" applyAlignment="1">
      <alignment horizontal="center"/>
    </xf>
    <xf numFmtId="43" fontId="17" fillId="0" borderId="0" xfId="5" quotePrefix="1" applyFont="1"/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164" fontId="1" fillId="0" borderId="0" xfId="2" quotePrefix="1"/>
    <xf numFmtId="164" fontId="1" fillId="0" borderId="14" xfId="2" applyFont="1" applyBorder="1"/>
    <xf numFmtId="164" fontId="1" fillId="0" borderId="44" xfId="2" applyFont="1" applyBorder="1" applyAlignment="1">
      <alignment horizontal="center"/>
    </xf>
    <xf numFmtId="164" fontId="1" fillId="0" borderId="44" xfId="2" applyFont="1" applyBorder="1"/>
    <xf numFmtId="43" fontId="2" fillId="0" borderId="45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43" fontId="2" fillId="0" borderId="46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/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47" xfId="2" applyFont="1" applyBorder="1" applyAlignment="1">
      <alignment horizontal="center"/>
    </xf>
    <xf numFmtId="164" fontId="1" fillId="0" borderId="47" xfId="2" applyFont="1" applyBorder="1"/>
    <xf numFmtId="164" fontId="1" fillId="0" borderId="48" xfId="2" applyFont="1" applyBorder="1"/>
    <xf numFmtId="43" fontId="2" fillId="0" borderId="49" xfId="5" applyFont="1" applyFill="1" applyBorder="1" applyAlignment="1">
      <alignment horizontal="right"/>
    </xf>
    <xf numFmtId="43" fontId="2" fillId="0" borderId="50" xfId="5" applyFont="1" applyFill="1" applyBorder="1" applyAlignment="1">
      <alignment horizontal="right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1" fillId="0" borderId="0" xfId="2" applyFont="1" applyBorder="1" applyAlignment="1">
      <alignment horizontal="left" indent="1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43" fontId="1" fillId="0" borderId="0" xfId="5" applyFont="1" applyAlignment="1">
      <alignment horizontal="center"/>
    </xf>
    <xf numFmtId="164" fontId="4" fillId="0" borderId="0" xfId="2" applyFont="1" applyAlignment="1">
      <alignment horizontal="center"/>
    </xf>
    <xf numFmtId="164" fontId="20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center"/>
    </xf>
    <xf numFmtId="164" fontId="20" fillId="0" borderId="0" xfId="0" applyFont="1" applyFill="1"/>
    <xf numFmtId="164" fontId="18" fillId="0" borderId="0" xfId="0" quotePrefix="1" applyFont="1" applyAlignment="1">
      <alignment horizontal="center"/>
    </xf>
    <xf numFmtId="164" fontId="20" fillId="0" borderId="1" xfId="0" applyFont="1" applyBorder="1" applyAlignment="1">
      <alignment horizontal="center" vertical="center"/>
    </xf>
    <xf numFmtId="49" fontId="18" fillId="9" borderId="33" xfId="0" applyNumberFormat="1" applyFont="1" applyFill="1" applyBorder="1" applyAlignment="1">
      <alignment horizontal="center"/>
    </xf>
    <xf numFmtId="49" fontId="18" fillId="9" borderId="43" xfId="0" applyNumberFormat="1" applyFont="1" applyFill="1" applyBorder="1" applyAlignment="1">
      <alignment horizontal="center"/>
    </xf>
    <xf numFmtId="43" fontId="18" fillId="0" borderId="51" xfId="5" applyFont="1" applyBorder="1"/>
    <xf numFmtId="14" fontId="18" fillId="0" borderId="51" xfId="0" applyNumberFormat="1" applyFont="1" applyBorder="1" applyAlignment="1">
      <alignment horizontal="center" vertical="center"/>
    </xf>
    <xf numFmtId="49" fontId="18" fillId="9" borderId="52" xfId="0" applyNumberFormat="1" applyFont="1" applyFill="1" applyBorder="1" applyAlignment="1">
      <alignment horizontal="center"/>
    </xf>
    <xf numFmtId="43" fontId="20" fillId="0" borderId="0" xfId="5" applyFont="1" applyFill="1" applyBorder="1"/>
    <xf numFmtId="164" fontId="20" fillId="0" borderId="0" xfId="0" applyFont="1" applyFill="1" applyBorder="1"/>
    <xf numFmtId="164" fontId="20" fillId="0" borderId="0" xfId="0" quotePrefix="1" applyFont="1" applyFill="1" applyAlignment="1">
      <alignment horizontal="center"/>
    </xf>
    <xf numFmtId="164" fontId="22" fillId="0" borderId="0" xfId="0" applyFont="1" applyFill="1" applyBorder="1" applyAlignment="1">
      <alignment horizontal="center"/>
    </xf>
    <xf numFmtId="49" fontId="18" fillId="11" borderId="24" xfId="0" applyNumberFormat="1" applyFont="1" applyFill="1" applyBorder="1" applyAlignment="1">
      <alignment horizontal="center"/>
    </xf>
    <xf numFmtId="49" fontId="18" fillId="12" borderId="24" xfId="0" applyNumberFormat="1" applyFont="1" applyFill="1" applyBorder="1" applyAlignment="1">
      <alignment horizontal="center"/>
    </xf>
    <xf numFmtId="164" fontId="18" fillId="0" borderId="56" xfId="0" applyFont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43" fontId="20" fillId="0" borderId="26" xfId="5" applyFont="1" applyFill="1" applyBorder="1"/>
    <xf numFmtId="164" fontId="18" fillId="0" borderId="24" xfId="0" applyFont="1" applyFill="1" applyBorder="1" applyAlignment="1">
      <alignment horizontal="center"/>
    </xf>
    <xf numFmtId="43" fontId="18" fillId="0" borderId="25" xfId="5" applyFont="1" applyFill="1" applyBorder="1"/>
    <xf numFmtId="14" fontId="18" fillId="0" borderId="24" xfId="0" applyNumberFormat="1" applyFont="1" applyFill="1" applyBorder="1" applyAlignment="1">
      <alignment horizontal="center"/>
    </xf>
    <xf numFmtId="164" fontId="18" fillId="0" borderId="0" xfId="0" applyFont="1" applyFill="1"/>
    <xf numFmtId="43" fontId="18" fillId="0" borderId="24" xfId="5" applyFont="1" applyFill="1" applyBorder="1"/>
    <xf numFmtId="43" fontId="18" fillId="0" borderId="29" xfId="5" applyFont="1" applyFill="1" applyBorder="1"/>
    <xf numFmtId="164" fontId="18" fillId="0" borderId="24" xfId="0" applyFont="1" applyFill="1" applyBorder="1" applyAlignment="1">
      <alignment horizontal="left"/>
    </xf>
    <xf numFmtId="164" fontId="22" fillId="0" borderId="0" xfId="0" applyFont="1" applyFill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164" fontId="23" fillId="0" borderId="0" xfId="0" quotePrefix="1" applyFont="1" applyAlignment="1">
      <alignment horizontal="center"/>
    </xf>
    <xf numFmtId="0" fontId="18" fillId="0" borderId="0" xfId="5" applyNumberFormat="1" applyFont="1" applyAlignment="1">
      <alignment horizontal="center"/>
    </xf>
    <xf numFmtId="164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3" fontId="18" fillId="0" borderId="0" xfId="5" applyFont="1" applyAlignment="1">
      <alignment horizontal="center" vertical="center"/>
    </xf>
    <xf numFmtId="165" fontId="18" fillId="0" borderId="0" xfId="5" applyNumberFormat="1" applyFont="1" applyAlignment="1">
      <alignment horizontal="center"/>
    </xf>
    <xf numFmtId="164" fontId="18" fillId="4" borderId="0" xfId="0" applyFont="1" applyFill="1" applyAlignment="1">
      <alignment horizontal="center" vertical="center"/>
    </xf>
    <xf numFmtId="43" fontId="18" fillId="4" borderId="0" xfId="5" applyFont="1" applyFill="1" applyAlignment="1">
      <alignment horizontal="center" vertical="center" wrapText="1"/>
    </xf>
    <xf numFmtId="43" fontId="18" fillId="4" borderId="0" xfId="5" applyFont="1" applyFill="1" applyAlignment="1">
      <alignment horizontal="center" vertical="center"/>
    </xf>
    <xf numFmtId="164" fontId="23" fillId="4" borderId="0" xfId="0" applyFont="1" applyFill="1" applyAlignment="1">
      <alignment horizontal="center"/>
    </xf>
    <xf numFmtId="164" fontId="18" fillId="0" borderId="0" xfId="0" applyFont="1" applyBorder="1" applyAlignment="1">
      <alignment horizontal="center"/>
    </xf>
    <xf numFmtId="164" fontId="18" fillId="0" borderId="0" xfId="0" applyFont="1" applyBorder="1"/>
    <xf numFmtId="164" fontId="20" fillId="0" borderId="58" xfId="2" applyFont="1" applyBorder="1" applyAlignment="1">
      <alignment horizontal="center" vertical="center"/>
    </xf>
    <xf numFmtId="164" fontId="18" fillId="0" borderId="59" xfId="0" applyFont="1" applyBorder="1"/>
    <xf numFmtId="164" fontId="18" fillId="0" borderId="60" xfId="0" applyFont="1" applyBorder="1"/>
    <xf numFmtId="164" fontId="18" fillId="0" borderId="60" xfId="0" applyFont="1" applyFill="1" applyBorder="1" applyAlignment="1">
      <alignment horizontal="left"/>
    </xf>
    <xf numFmtId="43" fontId="20" fillId="0" borderId="26" xfId="5" applyFont="1" applyBorder="1" applyAlignment="1">
      <alignment horizontal="center" vertical="center"/>
    </xf>
    <xf numFmtId="43" fontId="20" fillId="0" borderId="1" xfId="5" applyFont="1" applyFill="1" applyBorder="1"/>
    <xf numFmtId="43" fontId="18" fillId="0" borderId="7" xfId="5" applyFont="1" applyBorder="1"/>
    <xf numFmtId="43" fontId="18" fillId="0" borderId="62" xfId="5" applyFont="1" applyBorder="1"/>
    <xf numFmtId="43" fontId="18" fillId="0" borderId="17" xfId="5" applyFont="1" applyBorder="1"/>
    <xf numFmtId="43" fontId="18" fillId="0" borderId="56" xfId="5" applyFont="1" applyBorder="1"/>
    <xf numFmtId="43" fontId="18" fillId="0" borderId="6" xfId="5" applyFont="1" applyBorder="1"/>
    <xf numFmtId="43" fontId="18" fillId="0" borderId="63" xfId="5" applyFont="1" applyBorder="1"/>
    <xf numFmtId="43" fontId="18" fillId="0" borderId="37" xfId="5" applyFont="1" applyFill="1" applyBorder="1"/>
    <xf numFmtId="43" fontId="22" fillId="0" borderId="0" xfId="5" applyFont="1" applyFill="1" applyBorder="1" applyAlignment="1">
      <alignment horizontal="center"/>
    </xf>
    <xf numFmtId="14" fontId="18" fillId="0" borderId="37" xfId="0" applyNumberFormat="1" applyFont="1" applyBorder="1" applyAlignment="1">
      <alignment horizontal="center" vertical="center"/>
    </xf>
    <xf numFmtId="49" fontId="18" fillId="4" borderId="64" xfId="0" applyNumberFormat="1" applyFont="1" applyFill="1" applyBorder="1" applyAlignment="1">
      <alignment horizontal="center"/>
    </xf>
    <xf numFmtId="164" fontId="18" fillId="0" borderId="25" xfId="0" applyFont="1" applyFill="1" applyBorder="1" applyAlignment="1">
      <alignment horizontal="center"/>
    </xf>
    <xf numFmtId="164" fontId="18" fillId="0" borderId="25" xfId="0" applyFont="1" applyFill="1" applyBorder="1" applyAlignment="1">
      <alignment horizontal="left"/>
    </xf>
    <xf numFmtId="14" fontId="18" fillId="0" borderId="25" xfId="0" applyNumberFormat="1" applyFont="1" applyFill="1" applyBorder="1" applyAlignment="1">
      <alignment horizontal="center"/>
    </xf>
    <xf numFmtId="49" fontId="18" fillId="7" borderId="64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/>
    </xf>
    <xf numFmtId="164" fontId="18" fillId="0" borderId="0" xfId="0" applyFont="1" applyFill="1" applyBorder="1" applyAlignment="1">
      <alignment horizontal="center"/>
    </xf>
    <xf numFmtId="164" fontId="20" fillId="0" borderId="0" xfId="0" quotePrefix="1" applyFont="1" applyFill="1" applyBorder="1" applyAlignment="1">
      <alignment horizontal="center"/>
    </xf>
    <xf numFmtId="164" fontId="18" fillId="0" borderId="29" xfId="0" applyFont="1" applyFill="1" applyBorder="1" applyAlignment="1">
      <alignment horizontal="center"/>
    </xf>
    <xf numFmtId="164" fontId="18" fillId="0" borderId="29" xfId="0" applyFont="1" applyFill="1" applyBorder="1" applyAlignment="1">
      <alignment horizontal="left"/>
    </xf>
    <xf numFmtId="43" fontId="18" fillId="0" borderId="30" xfId="5" applyFont="1" applyBorder="1"/>
    <xf numFmtId="43" fontId="18" fillId="0" borderId="29" xfId="5" applyFont="1" applyBorder="1"/>
    <xf numFmtId="49" fontId="18" fillId="6" borderId="33" xfId="0" applyNumberFormat="1" applyFont="1" applyFill="1" applyBorder="1" applyAlignment="1">
      <alignment horizontal="center"/>
    </xf>
    <xf numFmtId="49" fontId="18" fillId="6" borderId="43" xfId="0" applyNumberFormat="1" applyFont="1" applyFill="1" applyBorder="1" applyAlignment="1">
      <alignment horizontal="center"/>
    </xf>
    <xf numFmtId="49" fontId="18" fillId="6" borderId="52" xfId="0" applyNumberFormat="1" applyFont="1" applyFill="1" applyBorder="1" applyAlignment="1">
      <alignment horizontal="center"/>
    </xf>
    <xf numFmtId="164" fontId="18" fillId="0" borderId="29" xfId="0" applyFont="1" applyBorder="1" applyAlignment="1">
      <alignment horizontal="center"/>
    </xf>
    <xf numFmtId="49" fontId="18" fillId="5" borderId="29" xfId="0" applyNumberFormat="1" applyFont="1" applyFill="1" applyBorder="1" applyAlignment="1">
      <alignment horizontal="center"/>
    </xf>
    <xf numFmtId="49" fontId="18" fillId="4" borderId="29" xfId="0" applyNumberFormat="1" applyFont="1" applyFill="1" applyBorder="1" applyAlignment="1">
      <alignment horizontal="center"/>
    </xf>
    <xf numFmtId="164" fontId="20" fillId="0" borderId="65" xfId="0" applyFont="1" applyBorder="1" applyAlignment="1">
      <alignment horizontal="center" vertical="center"/>
    </xf>
    <xf numFmtId="164" fontId="20" fillId="0" borderId="23" xfId="2" applyFont="1" applyBorder="1" applyAlignment="1">
      <alignment horizontal="center" vertical="center"/>
    </xf>
    <xf numFmtId="43" fontId="20" fillId="0" borderId="23" xfId="5" applyFont="1" applyBorder="1" applyAlignment="1">
      <alignment horizontal="center" vertical="center"/>
    </xf>
    <xf numFmtId="14" fontId="20" fillId="0" borderId="23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/>
    </xf>
    <xf numFmtId="49" fontId="18" fillId="5" borderId="25" xfId="0" applyNumberFormat="1" applyFont="1" applyFill="1" applyBorder="1" applyAlignment="1">
      <alignment horizontal="center"/>
    </xf>
    <xf numFmtId="49" fontId="18" fillId="4" borderId="25" xfId="0" applyNumberFormat="1" applyFont="1" applyFill="1" applyBorder="1" applyAlignment="1">
      <alignment horizontal="center"/>
    </xf>
    <xf numFmtId="49" fontId="18" fillId="6" borderId="35" xfId="0" applyNumberFormat="1" applyFont="1" applyFill="1" applyBorder="1" applyAlignment="1">
      <alignment horizontal="center"/>
    </xf>
    <xf numFmtId="49" fontId="18" fillId="6" borderId="64" xfId="0" applyNumberFormat="1" applyFont="1" applyFill="1" applyBorder="1" applyAlignment="1">
      <alignment horizontal="center"/>
    </xf>
    <xf numFmtId="49" fontId="18" fillId="3" borderId="33" xfId="0" applyNumberFormat="1" applyFont="1" applyFill="1" applyBorder="1" applyAlignment="1">
      <alignment horizontal="center"/>
    </xf>
    <xf numFmtId="49" fontId="18" fillId="3" borderId="35" xfId="0" applyNumberFormat="1" applyFont="1" applyFill="1" applyBorder="1" applyAlignment="1">
      <alignment horizontal="center"/>
    </xf>
    <xf numFmtId="49" fontId="18" fillId="3" borderId="64" xfId="0" applyNumberFormat="1" applyFont="1" applyFill="1" applyBorder="1" applyAlignment="1">
      <alignment horizontal="center"/>
    </xf>
    <xf numFmtId="49" fontId="18" fillId="8" borderId="33" xfId="0" applyNumberFormat="1" applyFont="1" applyFill="1" applyBorder="1" applyAlignment="1">
      <alignment horizontal="center"/>
    </xf>
    <xf numFmtId="49" fontId="18" fillId="8" borderId="35" xfId="0" applyNumberFormat="1" applyFont="1" applyFill="1" applyBorder="1" applyAlignment="1">
      <alignment horizontal="center"/>
    </xf>
    <xf numFmtId="49" fontId="18" fillId="8" borderId="64" xfId="0" applyNumberFormat="1" applyFont="1" applyFill="1" applyBorder="1" applyAlignment="1">
      <alignment horizontal="center"/>
    </xf>
    <xf numFmtId="43" fontId="20" fillId="0" borderId="57" xfId="5" applyFont="1" applyFill="1" applyBorder="1"/>
    <xf numFmtId="49" fontId="18" fillId="7" borderId="29" xfId="0" applyNumberFormat="1" applyFont="1" applyFill="1" applyBorder="1" applyAlignment="1">
      <alignment horizontal="center"/>
    </xf>
    <xf numFmtId="43" fontId="20" fillId="0" borderId="65" xfId="5" applyFont="1" applyFill="1" applyBorder="1"/>
    <xf numFmtId="49" fontId="18" fillId="12" borderId="33" xfId="0" applyNumberFormat="1" applyFont="1" applyFill="1" applyBorder="1" applyAlignment="1">
      <alignment horizontal="center"/>
    </xf>
    <xf numFmtId="49" fontId="18" fillId="12" borderId="35" xfId="0" applyNumberFormat="1" applyFont="1" applyFill="1" applyBorder="1" applyAlignment="1">
      <alignment horizontal="center"/>
    </xf>
    <xf numFmtId="49" fontId="18" fillId="12" borderId="64" xfId="0" applyNumberFormat="1" applyFont="1" applyFill="1" applyBorder="1" applyAlignment="1">
      <alignment horizontal="center"/>
    </xf>
    <xf numFmtId="49" fontId="18" fillId="11" borderId="33" xfId="0" applyNumberFormat="1" applyFont="1" applyFill="1" applyBorder="1" applyAlignment="1">
      <alignment horizontal="center"/>
    </xf>
    <xf numFmtId="49" fontId="18" fillId="11" borderId="35" xfId="0" applyNumberFormat="1" applyFont="1" applyFill="1" applyBorder="1" applyAlignment="1">
      <alignment horizontal="center"/>
    </xf>
    <xf numFmtId="49" fontId="18" fillId="11" borderId="64" xfId="0" applyNumberFormat="1" applyFont="1" applyFill="1" applyBorder="1" applyAlignment="1">
      <alignment horizontal="center"/>
    </xf>
    <xf numFmtId="49" fontId="18" fillId="11" borderId="29" xfId="0" applyNumberFormat="1" applyFont="1" applyFill="1" applyBorder="1" applyAlignment="1">
      <alignment horizontal="center"/>
    </xf>
    <xf numFmtId="49" fontId="18" fillId="11" borderId="25" xfId="0" applyNumberFormat="1" applyFont="1" applyFill="1" applyBorder="1" applyAlignment="1">
      <alignment horizontal="center"/>
    </xf>
    <xf numFmtId="164" fontId="18" fillId="0" borderId="44" xfId="0" applyFont="1" applyBorder="1" applyAlignment="1">
      <alignment horizontal="center"/>
    </xf>
    <xf numFmtId="49" fontId="18" fillId="12" borderId="29" xfId="0" applyNumberFormat="1" applyFont="1" applyFill="1" applyBorder="1" applyAlignment="1">
      <alignment horizontal="center"/>
    </xf>
    <xf numFmtId="49" fontId="18" fillId="12" borderId="25" xfId="0" applyNumberFormat="1" applyFont="1" applyFill="1" applyBorder="1" applyAlignment="1">
      <alignment horizontal="center"/>
    </xf>
    <xf numFmtId="43" fontId="18" fillId="0" borderId="5" xfId="5" applyFont="1" applyBorder="1"/>
    <xf numFmtId="43" fontId="18" fillId="0" borderId="53" xfId="5" applyFont="1" applyBorder="1"/>
    <xf numFmtId="43" fontId="18" fillId="0" borderId="0" xfId="5" applyFont="1" applyBorder="1"/>
    <xf numFmtId="164" fontId="18" fillId="0" borderId="66" xfId="0" applyFont="1" applyFill="1" applyBorder="1" applyAlignment="1">
      <alignment horizontal="left"/>
    </xf>
    <xf numFmtId="43" fontId="18" fillId="0" borderId="8" xfId="5" applyFont="1" applyFill="1" applyBorder="1"/>
    <xf numFmtId="43" fontId="18" fillId="0" borderId="7" xfId="5" applyFont="1" applyFill="1" applyBorder="1"/>
    <xf numFmtId="43" fontId="18" fillId="0" borderId="20" xfId="5" applyFont="1" applyFill="1" applyBorder="1"/>
    <xf numFmtId="43" fontId="18" fillId="0" borderId="60" xfId="5" applyFont="1" applyBorder="1"/>
    <xf numFmtId="43" fontId="18" fillId="0" borderId="17" xfId="5" applyFont="1" applyFill="1" applyBorder="1"/>
    <xf numFmtId="43" fontId="18" fillId="0" borderId="62" xfId="5" applyFont="1" applyFill="1" applyBorder="1"/>
    <xf numFmtId="43" fontId="18" fillId="0" borderId="16" xfId="5" applyFont="1" applyFill="1" applyBorder="1"/>
    <xf numFmtId="43" fontId="18" fillId="0" borderId="68" xfId="5" applyFont="1" applyFill="1" applyBorder="1"/>
    <xf numFmtId="43" fontId="18" fillId="0" borderId="56" xfId="5" applyFont="1" applyFill="1" applyBorder="1"/>
    <xf numFmtId="43" fontId="18" fillId="0" borderId="8" xfId="5" applyFont="1" applyBorder="1"/>
    <xf numFmtId="43" fontId="18" fillId="0" borderId="68" xfId="5" applyFont="1" applyBorder="1"/>
    <xf numFmtId="0" fontId="25" fillId="0" borderId="0" xfId="0" applyNumberFormat="1" applyFont="1" applyAlignment="1">
      <alignment horizontal="center" vertical="center"/>
    </xf>
    <xf numFmtId="0" fontId="25" fillId="0" borderId="0" xfId="5" applyNumberFormat="1" applyFont="1" applyAlignment="1">
      <alignment horizontal="center" vertical="center"/>
    </xf>
    <xf numFmtId="43" fontId="25" fillId="0" borderId="0" xfId="5" applyNumberFormat="1" applyFont="1" applyAlignment="1">
      <alignment horizontal="center" vertical="center"/>
    </xf>
    <xf numFmtId="43" fontId="18" fillId="0" borderId="66" xfId="5" applyFont="1" applyBorder="1"/>
    <xf numFmtId="43" fontId="18" fillId="0" borderId="60" xfId="5" applyFont="1" applyFill="1" applyBorder="1"/>
    <xf numFmtId="43" fontId="18" fillId="0" borderId="69" xfId="5" applyFont="1" applyBorder="1"/>
    <xf numFmtId="43" fontId="20" fillId="0" borderId="58" xfId="5" applyFont="1" applyBorder="1" applyAlignment="1">
      <alignment horizontal="center" vertical="center"/>
    </xf>
    <xf numFmtId="43" fontId="18" fillId="0" borderId="61" xfId="5" applyFont="1" applyBorder="1"/>
    <xf numFmtId="43" fontId="18" fillId="0" borderId="67" xfId="5" applyFont="1" applyFill="1" applyBorder="1"/>
    <xf numFmtId="43" fontId="20" fillId="0" borderId="21" xfId="5" applyFont="1" applyFill="1" applyBorder="1"/>
    <xf numFmtId="43" fontId="20" fillId="0" borderId="70" xfId="5" applyFont="1" applyBorder="1" applyAlignment="1">
      <alignment horizontal="center" vertical="center"/>
    </xf>
    <xf numFmtId="43" fontId="18" fillId="0" borderId="71" xfId="5" applyFont="1" applyBorder="1"/>
    <xf numFmtId="43" fontId="18" fillId="0" borderId="72" xfId="5" applyFont="1" applyBorder="1"/>
    <xf numFmtId="43" fontId="18" fillId="0" borderId="73" xfId="5" applyFont="1" applyBorder="1"/>
    <xf numFmtId="43" fontId="20" fillId="0" borderId="70" xfId="5" applyFont="1" applyFill="1" applyBorder="1"/>
    <xf numFmtId="43" fontId="18" fillId="0" borderId="23" xfId="5" applyFont="1" applyBorder="1"/>
    <xf numFmtId="43" fontId="1" fillId="0" borderId="0" xfId="5" applyFont="1" applyAlignment="1">
      <alignment horizontal="center"/>
    </xf>
    <xf numFmtId="164" fontId="1" fillId="0" borderId="0" xfId="2" applyFont="1" applyBorder="1" applyAlignment="1">
      <alignment horizontal="center" vertical="center" wrapText="1"/>
    </xf>
    <xf numFmtId="14" fontId="14" fillId="0" borderId="0" xfId="2" applyNumberFormat="1" applyFont="1" applyBorder="1" applyAlignment="1">
      <alignment horizontal="center" vertical="top"/>
    </xf>
    <xf numFmtId="49" fontId="15" fillId="0" borderId="0" xfId="3" applyNumberFormat="1" applyFont="1" applyAlignment="1">
      <alignment horizontal="center" vertical="center"/>
    </xf>
    <xf numFmtId="164" fontId="1" fillId="0" borderId="0" xfId="2" applyFont="1" applyAlignment="1">
      <alignment horizontal="center"/>
    </xf>
    <xf numFmtId="164" fontId="4" fillId="0" borderId="0" xfId="2" applyFont="1" applyAlignment="1">
      <alignment horizontal="center"/>
    </xf>
    <xf numFmtId="14" fontId="14" fillId="0" borderId="0" xfId="2" quotePrefix="1" applyNumberFormat="1" applyFont="1" applyBorder="1" applyAlignment="1">
      <alignment horizontal="center" vertical="top"/>
    </xf>
    <xf numFmtId="43" fontId="20" fillId="0" borderId="54" xfId="5" applyFont="1" applyBorder="1" applyAlignment="1">
      <alignment horizontal="center" vertical="center"/>
    </xf>
    <xf numFmtId="43" fontId="20" fillId="0" borderId="55" xfId="5" applyFont="1" applyBorder="1" applyAlignment="1">
      <alignment horizontal="center" vertical="center"/>
    </xf>
    <xf numFmtId="164" fontId="26" fillId="10" borderId="21" xfId="0" quotePrefix="1" applyFont="1" applyFill="1" applyBorder="1" applyAlignment="1">
      <alignment horizontal="center" vertical="center"/>
    </xf>
    <xf numFmtId="164" fontId="26" fillId="10" borderId="39" xfId="0" quotePrefix="1" applyFont="1" applyFill="1" applyBorder="1" applyAlignment="1">
      <alignment horizontal="center" vertical="center"/>
    </xf>
    <xf numFmtId="164" fontId="26" fillId="10" borderId="40" xfId="0" quotePrefix="1" applyFont="1" applyFill="1" applyBorder="1" applyAlignment="1">
      <alignment horizontal="center" vertical="center"/>
    </xf>
    <xf numFmtId="43" fontId="18" fillId="0" borderId="34" xfId="5" applyFont="1" applyBorder="1" applyAlignment="1">
      <alignment horizontal="center"/>
    </xf>
    <xf numFmtId="43" fontId="18" fillId="0" borderId="35" xfId="5" applyFont="1" applyBorder="1" applyAlignment="1">
      <alignment horizontal="center"/>
    </xf>
    <xf numFmtId="43" fontId="18" fillId="0" borderId="36" xfId="5" applyFont="1" applyBorder="1" applyAlignment="1">
      <alignment horizontal="center"/>
    </xf>
    <xf numFmtId="43" fontId="18" fillId="0" borderId="64" xfId="5" applyFont="1" applyBorder="1" applyAlignment="1">
      <alignment horizontal="center"/>
    </xf>
    <xf numFmtId="43" fontId="20" fillId="0" borderId="44" xfId="5" applyFont="1" applyFill="1" applyBorder="1" applyAlignment="1">
      <alignment horizontal="center"/>
    </xf>
    <xf numFmtId="43" fontId="20" fillId="0" borderId="14" xfId="5" applyFont="1" applyFill="1" applyBorder="1" applyAlignment="1">
      <alignment horizontal="center"/>
    </xf>
    <xf numFmtId="0" fontId="25" fillId="0" borderId="0" xfId="5" applyNumberFormat="1" applyFont="1" applyAlignment="1">
      <alignment horizontal="center" vertical="center"/>
    </xf>
    <xf numFmtId="43" fontId="18" fillId="0" borderId="31" xfId="5" applyFont="1" applyBorder="1" applyAlignment="1">
      <alignment horizontal="center"/>
    </xf>
    <xf numFmtId="43" fontId="18" fillId="0" borderId="33" xfId="5" applyFont="1" applyBorder="1" applyAlignment="1">
      <alignment horizontal="center"/>
    </xf>
    <xf numFmtId="164" fontId="22" fillId="0" borderId="21" xfId="0" applyFont="1" applyFill="1" applyBorder="1" applyAlignment="1">
      <alignment horizontal="center"/>
    </xf>
    <xf numFmtId="164" fontId="22" fillId="0" borderId="40" xfId="0" applyFont="1" applyFill="1" applyBorder="1" applyAlignment="1">
      <alignment horizontal="center"/>
    </xf>
    <xf numFmtId="43" fontId="20" fillId="0" borderId="53" xfId="5" applyFont="1" applyFill="1" applyBorder="1" applyAlignment="1">
      <alignment horizontal="center"/>
    </xf>
    <xf numFmtId="43" fontId="20" fillId="0" borderId="55" xfId="5" applyFont="1" applyFill="1" applyBorder="1" applyAlignment="1">
      <alignment horizontal="center"/>
    </xf>
    <xf numFmtId="43" fontId="22" fillId="0" borderId="44" xfId="5" applyFont="1" applyFill="1" applyBorder="1" applyAlignment="1">
      <alignment horizontal="center"/>
    </xf>
    <xf numFmtId="43" fontId="22" fillId="0" borderId="39" xfId="5" applyFont="1" applyFill="1" applyBorder="1" applyAlignment="1">
      <alignment horizontal="center"/>
    </xf>
    <xf numFmtId="43" fontId="22" fillId="0" borderId="40" xfId="5" applyFont="1" applyFill="1" applyBorder="1" applyAlignment="1">
      <alignment horizontal="center"/>
    </xf>
    <xf numFmtId="164" fontId="22" fillId="0" borderId="0" xfId="0" applyFont="1" applyFill="1" applyBorder="1" applyAlignment="1">
      <alignment horizontal="center"/>
    </xf>
    <xf numFmtId="164" fontId="21" fillId="0" borderId="0" xfId="0" applyFont="1" applyAlignment="1">
      <alignment horizontal="center" vertical="center"/>
    </xf>
    <xf numFmtId="164" fontId="21" fillId="0" borderId="0" xfId="0" applyFont="1" applyBorder="1" applyAlignment="1">
      <alignment horizontal="center" vertical="center"/>
    </xf>
    <xf numFmtId="164" fontId="20" fillId="10" borderId="21" xfId="0" quotePrefix="1" applyFont="1" applyFill="1" applyBorder="1" applyAlignment="1">
      <alignment horizontal="center" vertical="center"/>
    </xf>
    <xf numFmtId="164" fontId="20" fillId="10" borderId="39" xfId="0" applyFont="1" applyFill="1" applyBorder="1" applyAlignment="1">
      <alignment horizontal="center" vertical="center"/>
    </xf>
    <xf numFmtId="164" fontId="20" fillId="10" borderId="40" xfId="0" applyFont="1" applyFill="1" applyBorder="1" applyAlignment="1">
      <alignment horizontal="center" vertical="center"/>
    </xf>
    <xf numFmtId="164" fontId="22" fillId="0" borderId="39" xfId="0" applyFont="1" applyFill="1" applyBorder="1" applyAlignment="1">
      <alignment horizontal="center"/>
    </xf>
    <xf numFmtId="43" fontId="20" fillId="0" borderId="54" xfId="5" applyFont="1" applyFill="1" applyBorder="1" applyAlignment="1">
      <alignment horizontal="center"/>
    </xf>
    <xf numFmtId="43" fontId="22" fillId="0" borderId="21" xfId="5" applyFont="1" applyFill="1" applyBorder="1" applyAlignment="1">
      <alignment horizontal="center"/>
    </xf>
    <xf numFmtId="165" fontId="18" fillId="4" borderId="0" xfId="5" applyNumberFormat="1" applyFont="1" applyFill="1" applyAlignment="1">
      <alignment horizontal="center"/>
    </xf>
    <xf numFmtId="43" fontId="18" fillId="4" borderId="0" xfId="5" applyFont="1" applyFill="1" applyAlignment="1">
      <alignment horizontal="center" vertical="center"/>
    </xf>
    <xf numFmtId="164" fontId="24" fillId="0" borderId="0" xfId="0" applyFont="1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65</xdr:row>
      <xdr:rowOff>0</xdr:rowOff>
    </xdr:from>
    <xdr:to>
      <xdr:col>0</xdr:col>
      <xdr:colOff>537855</xdr:colOff>
      <xdr:row>65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0594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13</xdr:row>
      <xdr:rowOff>0</xdr:rowOff>
    </xdr:to>
    <xdr:sp macro="" textlink="">
      <xdr:nvSpPr>
        <xdr:cNvPr id="14" name="TextBox 13"/>
        <xdr:cNvSpPr txBox="1"/>
      </xdr:nvSpPr>
      <xdr:spPr>
        <a:xfrm rot="4938974">
          <a:off x="-719569" y="1110094"/>
          <a:ext cx="18764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33</xdr:row>
      <xdr:rowOff>0</xdr:rowOff>
    </xdr:from>
    <xdr:to>
      <xdr:col>0</xdr:col>
      <xdr:colOff>463786</xdr:colOff>
      <xdr:row>33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2715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43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65</xdr:row>
      <xdr:rowOff>0</xdr:rowOff>
    </xdr:from>
    <xdr:to>
      <xdr:col>0</xdr:col>
      <xdr:colOff>463786</xdr:colOff>
      <xdr:row>65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45143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548119" y="88253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49</xdr:row>
      <xdr:rowOff>0</xdr:rowOff>
    </xdr:from>
    <xdr:to>
      <xdr:col>0</xdr:col>
      <xdr:colOff>463786</xdr:colOff>
      <xdr:row>49</xdr:row>
      <xdr:rowOff>0</xdr:rowOff>
    </xdr:to>
    <xdr:sp macro="" textlink="">
      <xdr:nvSpPr>
        <xdr:cNvPr id="22" name="TextBox 21"/>
        <xdr:cNvSpPr txBox="1"/>
      </xdr:nvSpPr>
      <xdr:spPr>
        <a:xfrm rot="4938974">
          <a:off x="245143" y="534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437287</xdr:colOff>
      <xdr:row>59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548119" y="61964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45143" y="5305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33</xdr:row>
      <xdr:rowOff>0</xdr:rowOff>
    </xdr:from>
    <xdr:to>
      <xdr:col>0</xdr:col>
      <xdr:colOff>463786</xdr:colOff>
      <xdr:row>33</xdr:row>
      <xdr:rowOff>0</xdr:rowOff>
    </xdr:to>
    <xdr:sp macro="" textlink="">
      <xdr:nvSpPr>
        <xdr:cNvPr id="25" name="TextBox 24"/>
        <xdr:cNvSpPr txBox="1"/>
      </xdr:nvSpPr>
      <xdr:spPr>
        <a:xfrm rot="4938974">
          <a:off x="245143" y="7934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26" name="TextBox 25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87</xdr:row>
      <xdr:rowOff>0</xdr:rowOff>
    </xdr:from>
    <xdr:to>
      <xdr:col>0</xdr:col>
      <xdr:colOff>463120</xdr:colOff>
      <xdr:row>87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5126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437287</xdr:colOff>
      <xdr:row>87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5126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437287</xdr:colOff>
      <xdr:row>87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5126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78</xdr:row>
      <xdr:rowOff>0</xdr:rowOff>
    </xdr:from>
    <xdr:to>
      <xdr:col>0</xdr:col>
      <xdr:colOff>537855</xdr:colOff>
      <xdr:row>78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36312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78</xdr:row>
      <xdr:rowOff>0</xdr:rowOff>
    </xdr:from>
    <xdr:to>
      <xdr:col>0</xdr:col>
      <xdr:colOff>463786</xdr:colOff>
      <xdr:row>78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703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29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41342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77252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350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77</xdr:row>
      <xdr:rowOff>0</xdr:rowOff>
    </xdr:from>
    <xdr:to>
      <xdr:col>1</xdr:col>
      <xdr:colOff>4427</xdr:colOff>
      <xdr:row>77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357284" y="13506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58</xdr:row>
      <xdr:rowOff>79163</xdr:rowOff>
    </xdr:from>
    <xdr:to>
      <xdr:col>0</xdr:col>
      <xdr:colOff>534999</xdr:colOff>
      <xdr:row>67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1120217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63</xdr:row>
      <xdr:rowOff>0</xdr:rowOff>
    </xdr:from>
    <xdr:to>
      <xdr:col>0</xdr:col>
      <xdr:colOff>463120</xdr:colOff>
      <xdr:row>63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4154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4154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4154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63</xdr:row>
      <xdr:rowOff>0</xdr:rowOff>
    </xdr:from>
    <xdr:to>
      <xdr:col>0</xdr:col>
      <xdr:colOff>537855</xdr:colOff>
      <xdr:row>63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6597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63</xdr:row>
      <xdr:rowOff>0</xdr:rowOff>
    </xdr:from>
    <xdr:to>
      <xdr:col>0</xdr:col>
      <xdr:colOff>463120</xdr:colOff>
      <xdr:row>63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63</xdr:row>
      <xdr:rowOff>0</xdr:rowOff>
    </xdr:from>
    <xdr:to>
      <xdr:col>0</xdr:col>
      <xdr:colOff>463786</xdr:colOff>
      <xdr:row>63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63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697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17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391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9723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25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7077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2535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62</xdr:row>
      <xdr:rowOff>0</xdr:rowOff>
    </xdr:from>
    <xdr:to>
      <xdr:col>1</xdr:col>
      <xdr:colOff>4427</xdr:colOff>
      <xdr:row>62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357284" y="12535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48</xdr:row>
      <xdr:rowOff>79163</xdr:rowOff>
    </xdr:from>
    <xdr:to>
      <xdr:col>0</xdr:col>
      <xdr:colOff>534999</xdr:colOff>
      <xdr:row>57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1023062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26" name="TextBox 25"/>
        <xdr:cNvSpPr txBox="1"/>
      </xdr:nvSpPr>
      <xdr:spPr>
        <a:xfrm rot="4938974" flipH="1">
          <a:off x="218644" y="10535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48</xdr:row>
      <xdr:rowOff>0</xdr:rowOff>
    </xdr:from>
    <xdr:to>
      <xdr:col>1</xdr:col>
      <xdr:colOff>4427</xdr:colOff>
      <xdr:row>48</xdr:row>
      <xdr:rowOff>0</xdr:rowOff>
    </xdr:to>
    <xdr:sp macro="" textlink="">
      <xdr:nvSpPr>
        <xdr:cNvPr id="27" name="TextBox 26"/>
        <xdr:cNvSpPr txBox="1"/>
      </xdr:nvSpPr>
      <xdr:spPr>
        <a:xfrm rot="4938974" flipH="1">
          <a:off x="357284" y="10535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32</xdr:row>
      <xdr:rowOff>79163</xdr:rowOff>
    </xdr:from>
    <xdr:to>
      <xdr:col>0</xdr:col>
      <xdr:colOff>534999</xdr:colOff>
      <xdr:row>41</xdr:row>
      <xdr:rowOff>83441</xdr:rowOff>
    </xdr:to>
    <xdr:sp macro="" textlink="">
      <xdr:nvSpPr>
        <xdr:cNvPr id="28" name="TextBox 27"/>
        <xdr:cNvSpPr txBox="1"/>
      </xdr:nvSpPr>
      <xdr:spPr>
        <a:xfrm rot="4938974" flipH="1">
          <a:off x="-414446" y="8887596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697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65</xdr:row>
      <xdr:rowOff>0</xdr:rowOff>
    </xdr:from>
    <xdr:to>
      <xdr:col>0</xdr:col>
      <xdr:colOff>537855</xdr:colOff>
      <xdr:row>65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2022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65</xdr:row>
      <xdr:rowOff>0</xdr:rowOff>
    </xdr:from>
    <xdr:to>
      <xdr:col>0</xdr:col>
      <xdr:colOff>463786</xdr:colOff>
      <xdr:row>65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023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2619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42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3305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49</xdr:row>
      <xdr:rowOff>79163</xdr:rowOff>
    </xdr:from>
    <xdr:to>
      <xdr:col>0</xdr:col>
      <xdr:colOff>534999</xdr:colOff>
      <xdr:row>58</xdr:row>
      <xdr:rowOff>83441</xdr:rowOff>
    </xdr:to>
    <xdr:sp macro="" textlink="">
      <xdr:nvSpPr>
        <xdr:cNvPr id="28" name="TextBox 27"/>
        <xdr:cNvSpPr txBox="1"/>
      </xdr:nvSpPr>
      <xdr:spPr>
        <a:xfrm rot="4938974" flipH="1">
          <a:off x="-414446" y="5972946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29" name="TextBox 28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18</xdr:row>
      <xdr:rowOff>0</xdr:rowOff>
    </xdr:to>
    <xdr:sp macro="" textlink="">
      <xdr:nvSpPr>
        <xdr:cNvPr id="30" name="TextBox 29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92338</xdr:colOff>
      <xdr:row>17</xdr:row>
      <xdr:rowOff>79524</xdr:rowOff>
    </xdr:from>
    <xdr:to>
      <xdr:col>0</xdr:col>
      <xdr:colOff>529625</xdr:colOff>
      <xdr:row>26</xdr:row>
      <xdr:rowOff>3416</xdr:rowOff>
    </xdr:to>
    <xdr:sp macro="" textlink="">
      <xdr:nvSpPr>
        <xdr:cNvPr id="31" name="TextBox 30"/>
        <xdr:cNvSpPr txBox="1"/>
      </xdr:nvSpPr>
      <xdr:spPr>
        <a:xfrm rot="4938974" flipH="1">
          <a:off x="-379627" y="3304214"/>
          <a:ext cx="1381217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77</xdr:row>
      <xdr:rowOff>0</xdr:rowOff>
    </xdr:from>
    <xdr:to>
      <xdr:col>0</xdr:col>
      <xdr:colOff>463120</xdr:colOff>
      <xdr:row>77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059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2059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059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68</xdr:row>
      <xdr:rowOff>0</xdr:rowOff>
    </xdr:from>
    <xdr:to>
      <xdr:col>0</xdr:col>
      <xdr:colOff>537855</xdr:colOff>
      <xdr:row>68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5642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68</xdr:row>
      <xdr:rowOff>0</xdr:rowOff>
    </xdr:from>
    <xdr:to>
      <xdr:col>0</xdr:col>
      <xdr:colOff>463120</xdr:colOff>
      <xdr:row>68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13</xdr:row>
      <xdr:rowOff>0</xdr:rowOff>
    </xdr:to>
    <xdr:sp macro="" textlink="">
      <xdr:nvSpPr>
        <xdr:cNvPr id="13" name="TextBox 12"/>
        <xdr:cNvSpPr txBox="1"/>
      </xdr:nvSpPr>
      <xdr:spPr>
        <a:xfrm rot="4938974">
          <a:off x="-719569" y="1110094"/>
          <a:ext cx="18764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36</xdr:row>
      <xdr:rowOff>0</xdr:rowOff>
    </xdr:from>
    <xdr:to>
      <xdr:col>0</xdr:col>
      <xdr:colOff>463786</xdr:colOff>
      <xdr:row>36</xdr:row>
      <xdr:rowOff>0</xdr:rowOff>
    </xdr:to>
    <xdr:sp macro="" textlink="">
      <xdr:nvSpPr>
        <xdr:cNvPr id="15" name="TextBox 14"/>
        <xdr:cNvSpPr txBox="1"/>
      </xdr:nvSpPr>
      <xdr:spPr>
        <a:xfrm rot="4938974">
          <a:off x="245143" y="534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437287</xdr:colOff>
      <xdr:row>45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-548119" y="61964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68</xdr:row>
      <xdr:rowOff>0</xdr:rowOff>
    </xdr:from>
    <xdr:to>
      <xdr:col>0</xdr:col>
      <xdr:colOff>463786</xdr:colOff>
      <xdr:row>68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437287</xdr:colOff>
      <xdr:row>68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0601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53</xdr:row>
      <xdr:rowOff>0</xdr:rowOff>
    </xdr:from>
    <xdr:to>
      <xdr:col>0</xdr:col>
      <xdr:colOff>463786</xdr:colOff>
      <xdr:row>53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-548119" y="88253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2715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36</xdr:row>
      <xdr:rowOff>0</xdr:rowOff>
    </xdr:from>
    <xdr:to>
      <xdr:col>0</xdr:col>
      <xdr:colOff>463786</xdr:colOff>
      <xdr:row>36</xdr:row>
      <xdr:rowOff>0</xdr:rowOff>
    </xdr:to>
    <xdr:sp macro="" textlink="">
      <xdr:nvSpPr>
        <xdr:cNvPr id="22" name="TextBox 21"/>
        <xdr:cNvSpPr txBox="1"/>
      </xdr:nvSpPr>
      <xdr:spPr>
        <a:xfrm rot="4938974">
          <a:off x="245143" y="534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85</xdr:row>
      <xdr:rowOff>0</xdr:rowOff>
    </xdr:from>
    <xdr:to>
      <xdr:col>0</xdr:col>
      <xdr:colOff>463120</xdr:colOff>
      <xdr:row>85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544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76</xdr:row>
      <xdr:rowOff>0</xdr:rowOff>
    </xdr:from>
    <xdr:to>
      <xdr:col>0</xdr:col>
      <xdr:colOff>537855</xdr:colOff>
      <xdr:row>76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10500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-719569" y="1110094"/>
          <a:ext cx="18764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-467156" y="66012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76</xdr:row>
      <xdr:rowOff>0</xdr:rowOff>
    </xdr:from>
    <xdr:to>
      <xdr:col>0</xdr:col>
      <xdr:colOff>463786</xdr:colOff>
      <xdr:row>76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1087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-467156" y="93920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32" name="TextBox 31"/>
        <xdr:cNvSpPr txBox="1"/>
      </xdr:nvSpPr>
      <xdr:spPr>
        <a:xfrm rot="4938974" flipH="1">
          <a:off x="-467156" y="33246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42</xdr:row>
      <xdr:rowOff>0</xdr:rowOff>
    </xdr:to>
    <xdr:sp macro="" textlink="">
      <xdr:nvSpPr>
        <xdr:cNvPr id="33" name="TextBox 32"/>
        <xdr:cNvSpPr txBox="1"/>
      </xdr:nvSpPr>
      <xdr:spPr>
        <a:xfrm rot="4938974" flipH="1">
          <a:off x="-467156" y="57916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437287</xdr:colOff>
      <xdr:row>57</xdr:row>
      <xdr:rowOff>0</xdr:rowOff>
    </xdr:to>
    <xdr:sp macro="" textlink="">
      <xdr:nvSpPr>
        <xdr:cNvPr id="34" name="TextBox 33"/>
        <xdr:cNvSpPr txBox="1"/>
      </xdr:nvSpPr>
      <xdr:spPr>
        <a:xfrm rot="4938974" flipH="1">
          <a:off x="-467156" y="8258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61</xdr:row>
      <xdr:rowOff>0</xdr:rowOff>
    </xdr:from>
    <xdr:to>
      <xdr:col>0</xdr:col>
      <xdr:colOff>537855</xdr:colOff>
      <xdr:row>61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3644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401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-467156" y="110494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32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429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25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648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1154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85824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70</xdr:row>
      <xdr:rowOff>0</xdr:rowOff>
    </xdr:from>
    <xdr:to>
      <xdr:col>0</xdr:col>
      <xdr:colOff>463120</xdr:colOff>
      <xdr:row>70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70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61</xdr:row>
      <xdr:rowOff>0</xdr:rowOff>
    </xdr:from>
    <xdr:to>
      <xdr:col>0</xdr:col>
      <xdr:colOff>537855</xdr:colOff>
      <xdr:row>61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99165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61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32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105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437287</xdr:colOff>
      <xdr:row>25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3246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7916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8258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90</xdr:row>
      <xdr:rowOff>0</xdr:rowOff>
    </xdr:from>
    <xdr:to>
      <xdr:col>0</xdr:col>
      <xdr:colOff>463120</xdr:colOff>
      <xdr:row>90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437287</xdr:colOff>
      <xdr:row>90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411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81</xdr:row>
      <xdr:rowOff>0</xdr:rowOff>
    </xdr:from>
    <xdr:to>
      <xdr:col>0</xdr:col>
      <xdr:colOff>537855</xdr:colOff>
      <xdr:row>81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99165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81</xdr:row>
      <xdr:rowOff>0</xdr:rowOff>
    </xdr:from>
    <xdr:to>
      <xdr:col>0</xdr:col>
      <xdr:colOff>463786</xdr:colOff>
      <xdr:row>81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995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105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26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3246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42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579163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82586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49</xdr:row>
      <xdr:rowOff>76414</xdr:rowOff>
    </xdr:from>
    <xdr:to>
      <xdr:col>1</xdr:col>
      <xdr:colOff>4427</xdr:colOff>
      <xdr:row>63</xdr:row>
      <xdr:rowOff>26158</xdr:rowOff>
    </xdr:to>
    <xdr:sp macro="" textlink="">
      <xdr:nvSpPr>
        <xdr:cNvPr id="24" name="TextBox 23"/>
        <xdr:cNvSpPr txBox="1"/>
      </xdr:nvSpPr>
      <xdr:spPr>
        <a:xfrm rot="4938974" flipH="1">
          <a:off x="-679626" y="9086180"/>
          <a:ext cx="2073819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75</xdr:row>
      <xdr:rowOff>0</xdr:rowOff>
    </xdr:from>
    <xdr:to>
      <xdr:col>0</xdr:col>
      <xdr:colOff>463120</xdr:colOff>
      <xdr:row>75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4668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4668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4668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75</xdr:row>
      <xdr:rowOff>0</xdr:rowOff>
    </xdr:from>
    <xdr:to>
      <xdr:col>0</xdr:col>
      <xdr:colOff>537855</xdr:colOff>
      <xdr:row>75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31740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75</xdr:row>
      <xdr:rowOff>0</xdr:rowOff>
    </xdr:from>
    <xdr:to>
      <xdr:col>0</xdr:col>
      <xdr:colOff>463120</xdr:colOff>
      <xdr:row>75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75</xdr:row>
      <xdr:rowOff>0</xdr:rowOff>
    </xdr:from>
    <xdr:to>
      <xdr:col>0</xdr:col>
      <xdr:colOff>463786</xdr:colOff>
      <xdr:row>75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3211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437287</xdr:colOff>
      <xdr:row>39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5429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29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4865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437287</xdr:colOff>
      <xdr:row>47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1154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467156" y="115352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56</xdr:row>
      <xdr:rowOff>76414</xdr:rowOff>
    </xdr:from>
    <xdr:to>
      <xdr:col>1</xdr:col>
      <xdr:colOff>4427</xdr:colOff>
      <xdr:row>72</xdr:row>
      <xdr:rowOff>26158</xdr:rowOff>
    </xdr:to>
    <xdr:sp macro="" textlink="">
      <xdr:nvSpPr>
        <xdr:cNvPr id="24" name="TextBox 23"/>
        <xdr:cNvSpPr txBox="1"/>
      </xdr:nvSpPr>
      <xdr:spPr>
        <a:xfrm rot="4938974" flipH="1">
          <a:off x="-760588" y="9167142"/>
          <a:ext cx="223574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99</xdr:row>
      <xdr:rowOff>0</xdr:rowOff>
    </xdr:from>
    <xdr:to>
      <xdr:col>0</xdr:col>
      <xdr:colOff>463120</xdr:colOff>
      <xdr:row>99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108</xdr:row>
      <xdr:rowOff>0</xdr:rowOff>
    </xdr:from>
    <xdr:to>
      <xdr:col>0</xdr:col>
      <xdr:colOff>463120</xdr:colOff>
      <xdr:row>108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437287</xdr:colOff>
      <xdr:row>108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437287</xdr:colOff>
      <xdr:row>108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668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99</xdr:row>
      <xdr:rowOff>0</xdr:rowOff>
    </xdr:from>
    <xdr:to>
      <xdr:col>0</xdr:col>
      <xdr:colOff>537855</xdr:colOff>
      <xdr:row>99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21739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99</xdr:row>
      <xdr:rowOff>0</xdr:rowOff>
    </xdr:from>
    <xdr:to>
      <xdr:col>0</xdr:col>
      <xdr:colOff>463120</xdr:colOff>
      <xdr:row>99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99</xdr:row>
      <xdr:rowOff>0</xdr:rowOff>
    </xdr:from>
    <xdr:to>
      <xdr:col>0</xdr:col>
      <xdr:colOff>463786</xdr:colOff>
      <xdr:row>99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437287</xdr:colOff>
      <xdr:row>99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2211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40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2297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29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9723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48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69155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2049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81</xdr:row>
      <xdr:rowOff>76414</xdr:rowOff>
    </xdr:from>
    <xdr:to>
      <xdr:col>1</xdr:col>
      <xdr:colOff>4427</xdr:colOff>
      <xdr:row>97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922513" y="10453017"/>
          <a:ext cx="255959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60</xdr:row>
      <xdr:rowOff>79163</xdr:rowOff>
    </xdr:from>
    <xdr:to>
      <xdr:col>0</xdr:col>
      <xdr:colOff>534999</xdr:colOff>
      <xdr:row>69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990677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93</xdr:row>
      <xdr:rowOff>0</xdr:rowOff>
    </xdr:from>
    <xdr:to>
      <xdr:col>0</xdr:col>
      <xdr:colOff>463120</xdr:colOff>
      <xdr:row>93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757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757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437287</xdr:colOff>
      <xdr:row>93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7574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84</xdr:row>
      <xdr:rowOff>0</xdr:rowOff>
    </xdr:from>
    <xdr:to>
      <xdr:col>0</xdr:col>
      <xdr:colOff>537855</xdr:colOff>
      <xdr:row>84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60792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84</xdr:row>
      <xdr:rowOff>0</xdr:rowOff>
    </xdr:from>
    <xdr:to>
      <xdr:col>0</xdr:col>
      <xdr:colOff>463120</xdr:colOff>
      <xdr:row>84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10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-467156" y="857681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84</xdr:row>
      <xdr:rowOff>0</xdr:rowOff>
    </xdr:from>
    <xdr:to>
      <xdr:col>0</xdr:col>
      <xdr:colOff>463786</xdr:colOff>
      <xdr:row>84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437287</xdr:colOff>
      <xdr:row>84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218644" y="16116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2</xdr:row>
      <xdr:rowOff>0</xdr:rowOff>
    </xdr:to>
    <xdr:sp macro="" textlink="">
      <xdr:nvSpPr>
        <xdr:cNvPr id="19" name="TextBox 18"/>
        <xdr:cNvSpPr txBox="1"/>
      </xdr:nvSpPr>
      <xdr:spPr>
        <a:xfrm rot="4938974" flipH="1">
          <a:off x="218644" y="171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437287</xdr:colOff>
      <xdr:row>44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18644" y="6391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437287</xdr:colOff>
      <xdr:row>30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467156" y="397235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437287</xdr:colOff>
      <xdr:row>52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467156" y="7077506"/>
          <a:ext cx="1371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218644" y="15954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138640</xdr:colOff>
      <xdr:row>83</xdr:row>
      <xdr:rowOff>0</xdr:rowOff>
    </xdr:from>
    <xdr:to>
      <xdr:col>1</xdr:col>
      <xdr:colOff>4427</xdr:colOff>
      <xdr:row>83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904672" y="14521401"/>
          <a:ext cx="252391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97712</xdr:colOff>
      <xdr:row>64</xdr:row>
      <xdr:rowOff>79163</xdr:rowOff>
    </xdr:from>
    <xdr:to>
      <xdr:col>0</xdr:col>
      <xdr:colOff>534999</xdr:colOff>
      <xdr:row>73</xdr:row>
      <xdr:rowOff>83441</xdr:rowOff>
    </xdr:to>
    <xdr:sp macro="" textlink="">
      <xdr:nvSpPr>
        <xdr:cNvPr id="25" name="TextBox 24"/>
        <xdr:cNvSpPr txBox="1"/>
      </xdr:nvSpPr>
      <xdr:spPr>
        <a:xfrm rot="4938974" flipH="1">
          <a:off x="-414446" y="10554471"/>
          <a:ext cx="14616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41" zoomScaleNormal="100" workbookViewId="0">
      <selection activeCell="F55" sqref="F55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46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20</v>
      </c>
      <c r="D3" s="40"/>
      <c r="E3" s="14"/>
      <c r="F3" s="65"/>
      <c r="G3" s="77"/>
      <c r="H3" s="14"/>
      <c r="I3" s="14"/>
    </row>
    <row r="4" spans="1:10" ht="19.5" customHeight="1" x14ac:dyDescent="0.2">
      <c r="B4" s="25" t="s">
        <v>26</v>
      </c>
      <c r="C4" s="336">
        <v>43166</v>
      </c>
      <c r="D4" s="336"/>
      <c r="E4" s="14"/>
      <c r="F4" s="65"/>
      <c r="G4" s="77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79"/>
      <c r="H5" s="4"/>
      <c r="I5" s="4"/>
    </row>
    <row r="6" spans="1:10" s="6" customFormat="1" ht="13.5" thickBot="1" x14ac:dyDescent="0.25">
      <c r="B6" s="26" t="s">
        <v>25</v>
      </c>
      <c r="C6" s="53" t="s">
        <v>1</v>
      </c>
      <c r="D6" s="53"/>
      <c r="E6" s="28" t="s">
        <v>51</v>
      </c>
      <c r="F6" s="66"/>
      <c r="G6" s="91" t="s">
        <v>50</v>
      </c>
    </row>
    <row r="7" spans="1:10" x14ac:dyDescent="0.2">
      <c r="B7" s="21" t="s">
        <v>28</v>
      </c>
      <c r="C7" s="24" t="s">
        <v>14</v>
      </c>
      <c r="D7" s="49"/>
      <c r="E7" s="87">
        <v>1515.45</v>
      </c>
      <c r="F7" s="75"/>
      <c r="G7" s="89">
        <v>1527.26</v>
      </c>
    </row>
    <row r="8" spans="1:10" x14ac:dyDescent="0.2">
      <c r="B8" s="43" t="s">
        <v>32</v>
      </c>
      <c r="C8" s="27" t="s">
        <v>12</v>
      </c>
      <c r="D8" s="50"/>
      <c r="E8" s="47">
        <v>1351.85</v>
      </c>
      <c r="F8" s="75"/>
      <c r="G8" s="89">
        <v>1345.56</v>
      </c>
    </row>
    <row r="9" spans="1:10" x14ac:dyDescent="0.2">
      <c r="B9" s="43" t="s">
        <v>29</v>
      </c>
      <c r="C9" s="27" t="s">
        <v>27</v>
      </c>
      <c r="D9" s="50"/>
      <c r="E9" s="47">
        <v>702.51</v>
      </c>
      <c r="F9" s="83"/>
      <c r="G9" s="89">
        <v>702.51</v>
      </c>
    </row>
    <row r="10" spans="1:10" x14ac:dyDescent="0.2">
      <c r="B10" s="43" t="s">
        <v>3</v>
      </c>
      <c r="C10" s="27" t="s">
        <v>13</v>
      </c>
      <c r="D10" s="50"/>
      <c r="E10" s="47">
        <v>1037.57</v>
      </c>
      <c r="F10" s="75"/>
      <c r="G10" s="89">
        <v>1037.57</v>
      </c>
      <c r="H10" s="81"/>
      <c r="J10" s="54"/>
    </row>
    <row r="11" spans="1:10" x14ac:dyDescent="0.2">
      <c r="B11" s="15" t="s">
        <v>35</v>
      </c>
      <c r="C11" s="18" t="s">
        <v>11</v>
      </c>
      <c r="D11" s="51"/>
      <c r="E11" s="48">
        <v>977.3</v>
      </c>
      <c r="F11" s="75"/>
      <c r="G11" s="89">
        <v>977.3</v>
      </c>
    </row>
    <row r="12" spans="1:10" ht="13.5" thickBot="1" x14ac:dyDescent="0.25">
      <c r="B12" s="22" t="s">
        <v>29</v>
      </c>
      <c r="C12" s="62" t="s">
        <v>34</v>
      </c>
      <c r="D12" s="59"/>
      <c r="E12" s="35">
        <v>692</v>
      </c>
      <c r="F12" s="68"/>
      <c r="G12" s="90">
        <v>692</v>
      </c>
    </row>
    <row r="13" spans="1:10" s="4" customFormat="1" ht="13.5" thickBot="1" x14ac:dyDescent="0.25">
      <c r="B13" s="55"/>
      <c r="C13" s="56"/>
      <c r="D13" s="57"/>
      <c r="E13" s="58">
        <f>SUM(E7:E12)</f>
        <v>6276.68</v>
      </c>
      <c r="F13" s="69"/>
      <c r="G13" s="82"/>
    </row>
    <row r="14" spans="1:10" x14ac:dyDescent="0.2">
      <c r="B14" s="20" t="s">
        <v>33</v>
      </c>
      <c r="C14" s="23" t="s">
        <v>5</v>
      </c>
      <c r="D14" s="23"/>
      <c r="E14" s="37">
        <v>1125</v>
      </c>
      <c r="G14" s="76"/>
    </row>
    <row r="15" spans="1:10" ht="13.5" thickBot="1" x14ac:dyDescent="0.25">
      <c r="B15" s="22" t="s">
        <v>17</v>
      </c>
      <c r="C15" s="33" t="s">
        <v>18</v>
      </c>
      <c r="D15" s="33"/>
      <c r="E15" s="35">
        <v>1102.5</v>
      </c>
      <c r="G15" s="76"/>
    </row>
    <row r="16" spans="1:10" ht="13.5" thickBot="1" x14ac:dyDescent="0.25">
      <c r="B16" s="11"/>
      <c r="C16" s="34" t="s">
        <v>0</v>
      </c>
      <c r="D16" s="34"/>
      <c r="E16" s="36">
        <f>SUM(E13:E15)</f>
        <v>8504.18</v>
      </c>
      <c r="G16" s="82"/>
    </row>
    <row r="17" spans="1:10" ht="12.75" customHeight="1" x14ac:dyDescent="0.2">
      <c r="B17" s="11"/>
      <c r="C17" s="13"/>
      <c r="D17" s="13"/>
      <c r="E17" s="14"/>
      <c r="F17" s="65"/>
      <c r="G17" s="14"/>
      <c r="H17" s="14"/>
      <c r="I17" s="14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41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336">
        <v>43173</v>
      </c>
      <c r="D20" s="33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335"/>
      <c r="F21" s="335"/>
      <c r="G21" s="3"/>
      <c r="H21" s="4"/>
      <c r="I21" s="4"/>
    </row>
    <row r="22" spans="1:10" s="6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  <c r="G22" s="88" t="s">
        <v>47</v>
      </c>
      <c r="H22" s="88" t="s">
        <v>48</v>
      </c>
      <c r="I22" s="338" t="s">
        <v>49</v>
      </c>
      <c r="J22" s="339"/>
    </row>
    <row r="23" spans="1:10" x14ac:dyDescent="0.2">
      <c r="B23" s="21" t="s">
        <v>28</v>
      </c>
      <c r="C23" s="24" t="s">
        <v>14</v>
      </c>
      <c r="D23" s="49"/>
      <c r="E23" s="85">
        <v>1527.26</v>
      </c>
      <c r="G23" s="67">
        <f t="shared" ref="G23:G28" si="0">G7-E7</f>
        <v>11.809999999999945</v>
      </c>
      <c r="H23" s="54">
        <v>-220</v>
      </c>
      <c r="I23" s="334">
        <f t="shared" ref="I23:I28" si="1">E23+G23+H23</f>
        <v>1319.07</v>
      </c>
      <c r="J23" s="334"/>
    </row>
    <row r="24" spans="1:10" x14ac:dyDescent="0.2">
      <c r="B24" s="43" t="s">
        <v>32</v>
      </c>
      <c r="C24" s="27" t="s">
        <v>12</v>
      </c>
      <c r="D24" s="50"/>
      <c r="E24" s="85">
        <v>1555.24</v>
      </c>
      <c r="F24" s="67"/>
      <c r="G24" s="67">
        <f t="shared" si="0"/>
        <v>-6.2899999999999636</v>
      </c>
      <c r="I24" s="334">
        <f t="shared" si="1"/>
        <v>1548.95</v>
      </c>
      <c r="J24" s="334"/>
    </row>
    <row r="25" spans="1:10" x14ac:dyDescent="0.2">
      <c r="B25" s="43" t="s">
        <v>29</v>
      </c>
      <c r="C25" s="27" t="s">
        <v>27</v>
      </c>
      <c r="D25" s="50"/>
      <c r="E25" s="85">
        <v>702.51</v>
      </c>
      <c r="F25" s="70"/>
      <c r="G25" s="67">
        <f t="shared" si="0"/>
        <v>0</v>
      </c>
      <c r="H25" s="54"/>
      <c r="I25" s="334">
        <f t="shared" si="1"/>
        <v>702.51</v>
      </c>
      <c r="J25" s="334"/>
    </row>
    <row r="26" spans="1:10" x14ac:dyDescent="0.2">
      <c r="B26" s="43" t="s">
        <v>3</v>
      </c>
      <c r="C26" s="27" t="s">
        <v>13</v>
      </c>
      <c r="D26" s="50"/>
      <c r="E26" s="85">
        <v>1037.58</v>
      </c>
      <c r="F26" s="70"/>
      <c r="G26" s="67">
        <f t="shared" si="0"/>
        <v>0</v>
      </c>
      <c r="I26" s="334">
        <f t="shared" si="1"/>
        <v>1037.58</v>
      </c>
      <c r="J26" s="334"/>
    </row>
    <row r="27" spans="1:10" x14ac:dyDescent="0.2">
      <c r="B27" s="15" t="s">
        <v>35</v>
      </c>
      <c r="C27" s="18" t="s">
        <v>11</v>
      </c>
      <c r="D27" s="51"/>
      <c r="E27" s="86">
        <v>977.31</v>
      </c>
      <c r="G27" s="67">
        <f t="shared" si="0"/>
        <v>0</v>
      </c>
      <c r="I27" s="334">
        <f t="shared" si="1"/>
        <v>977.31</v>
      </c>
      <c r="J27" s="334"/>
    </row>
    <row r="28" spans="1:10" ht="13.5" thickBot="1" x14ac:dyDescent="0.25">
      <c r="B28" s="22" t="s">
        <v>29</v>
      </c>
      <c r="C28" s="62" t="s">
        <v>34</v>
      </c>
      <c r="D28" s="59"/>
      <c r="E28" s="35">
        <v>692</v>
      </c>
      <c r="F28" s="68"/>
      <c r="G28" s="67">
        <f t="shared" si="0"/>
        <v>0</v>
      </c>
      <c r="I28" s="334">
        <f t="shared" si="1"/>
        <v>692</v>
      </c>
      <c r="J28" s="334"/>
    </row>
    <row r="29" spans="1:10" s="4" customFormat="1" ht="13.5" thickBot="1" x14ac:dyDescent="0.25">
      <c r="B29" s="55"/>
      <c r="C29" s="56"/>
      <c r="D29" s="57"/>
      <c r="E29" s="58">
        <f>SUM(E22:E28)</f>
        <v>6491.9</v>
      </c>
      <c r="F29" s="69"/>
      <c r="G29" s="82"/>
    </row>
    <row r="30" spans="1:10" x14ac:dyDescent="0.2">
      <c r="B30" s="20" t="s">
        <v>33</v>
      </c>
      <c r="C30" s="23" t="s">
        <v>5</v>
      </c>
      <c r="D30" s="23"/>
      <c r="E30" s="37">
        <v>1125</v>
      </c>
    </row>
    <row r="31" spans="1:10" ht="13.5" thickBot="1" x14ac:dyDescent="0.25">
      <c r="B31" s="22" t="s">
        <v>17</v>
      </c>
      <c r="C31" s="33" t="s">
        <v>18</v>
      </c>
      <c r="D31" s="33"/>
      <c r="E31" s="35">
        <v>1102.5</v>
      </c>
    </row>
    <row r="32" spans="1:10" ht="13.5" thickBot="1" x14ac:dyDescent="0.25">
      <c r="B32" s="11"/>
      <c r="C32" s="34" t="s">
        <v>0</v>
      </c>
      <c r="D32" s="34"/>
      <c r="E32" s="36">
        <f>SUM(E29:E31)</f>
        <v>8719.4</v>
      </c>
      <c r="I32" s="334">
        <f>SUM(I23:J28,E30:E31)</f>
        <v>8504.92</v>
      </c>
      <c r="J32" s="334"/>
    </row>
    <row r="33" spans="1:9" x14ac:dyDescent="0.2">
      <c r="B33" s="11"/>
      <c r="C33" s="34"/>
      <c r="D33" s="34"/>
      <c r="E33" s="63"/>
    </row>
    <row r="34" spans="1:9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9" ht="19.5" customHeight="1" x14ac:dyDescent="0.2">
      <c r="A35" s="45"/>
      <c r="B35" s="25" t="s">
        <v>24</v>
      </c>
      <c r="C35" s="46" t="s">
        <v>21</v>
      </c>
      <c r="D35" s="40"/>
      <c r="E35" s="14"/>
      <c r="F35" s="65"/>
      <c r="G35" s="14"/>
      <c r="H35" s="14"/>
      <c r="I35" s="14"/>
    </row>
    <row r="36" spans="1:9" ht="19.5" customHeight="1" x14ac:dyDescent="0.2">
      <c r="B36" s="25" t="s">
        <v>26</v>
      </c>
      <c r="C36" s="336">
        <v>43180</v>
      </c>
      <c r="D36" s="336"/>
      <c r="E36" s="14"/>
      <c r="F36" s="65"/>
      <c r="G36" s="14"/>
      <c r="H36" s="14"/>
      <c r="I36" s="14"/>
    </row>
    <row r="37" spans="1:9" ht="4.5" customHeight="1" x14ac:dyDescent="0.45">
      <c r="B37" s="2"/>
      <c r="C37" s="19"/>
      <c r="D37" s="19"/>
      <c r="E37" s="335"/>
      <c r="F37" s="335"/>
      <c r="G37" s="3"/>
      <c r="H37" s="4"/>
      <c r="I37" s="4"/>
    </row>
    <row r="38" spans="1:9" s="6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9" x14ac:dyDescent="0.2">
      <c r="B39" s="21" t="s">
        <v>28</v>
      </c>
      <c r="C39" s="24" t="s">
        <v>14</v>
      </c>
      <c r="D39" s="49"/>
      <c r="E39" s="85">
        <v>1527.27</v>
      </c>
      <c r="G39" s="67"/>
    </row>
    <row r="40" spans="1:9" x14ac:dyDescent="0.2">
      <c r="B40" s="43" t="s">
        <v>32</v>
      </c>
      <c r="C40" s="27" t="s">
        <v>12</v>
      </c>
      <c r="D40" s="50"/>
      <c r="E40" s="85">
        <v>1255.69</v>
      </c>
      <c r="F40" s="67"/>
      <c r="G40" s="61"/>
    </row>
    <row r="41" spans="1:9" x14ac:dyDescent="0.2">
      <c r="B41" s="43" t="s">
        <v>29</v>
      </c>
      <c r="C41" s="27" t="s">
        <v>27</v>
      </c>
      <c r="D41" s="50"/>
      <c r="E41" s="85">
        <v>762.51</v>
      </c>
      <c r="F41" s="70"/>
      <c r="G41" s="84"/>
      <c r="H41" s="54"/>
    </row>
    <row r="42" spans="1:9" x14ac:dyDescent="0.2">
      <c r="B42" s="43" t="s">
        <v>3</v>
      </c>
      <c r="C42" s="27" t="s">
        <v>13</v>
      </c>
      <c r="D42" s="50"/>
      <c r="E42" s="85">
        <v>1037.57</v>
      </c>
      <c r="F42" s="70"/>
    </row>
    <row r="43" spans="1:9" x14ac:dyDescent="0.2">
      <c r="B43" s="15" t="s">
        <v>35</v>
      </c>
      <c r="C43" s="18" t="s">
        <v>11</v>
      </c>
      <c r="D43" s="51"/>
      <c r="E43" s="86">
        <v>977.3</v>
      </c>
    </row>
    <row r="44" spans="1:9" ht="13.5" thickBot="1" x14ac:dyDescent="0.25">
      <c r="B44" s="22" t="s">
        <v>29</v>
      </c>
      <c r="C44" s="62" t="s">
        <v>34</v>
      </c>
      <c r="D44" s="59"/>
      <c r="E44" s="35">
        <v>692</v>
      </c>
      <c r="F44" s="68"/>
      <c r="G44" s="80"/>
    </row>
    <row r="45" spans="1:9" s="4" customFormat="1" ht="13.5" thickBot="1" x14ac:dyDescent="0.25">
      <c r="B45" s="55"/>
      <c r="C45" s="56"/>
      <c r="D45" s="57"/>
      <c r="E45" s="58">
        <f>SUM(E38:E44)</f>
        <v>6252.34</v>
      </c>
      <c r="F45" s="69"/>
      <c r="G45" s="82"/>
    </row>
    <row r="46" spans="1:9" x14ac:dyDescent="0.2">
      <c r="B46" s="20" t="s">
        <v>33</v>
      </c>
      <c r="C46" s="23" t="s">
        <v>5</v>
      </c>
      <c r="D46" s="23"/>
      <c r="E46" s="37">
        <v>1125</v>
      </c>
    </row>
    <row r="47" spans="1:9" ht="13.5" thickBot="1" x14ac:dyDescent="0.25">
      <c r="B47" s="22" t="s">
        <v>17</v>
      </c>
      <c r="C47" s="33" t="s">
        <v>18</v>
      </c>
      <c r="D47" s="33"/>
      <c r="E47" s="35">
        <v>1102.5</v>
      </c>
    </row>
    <row r="48" spans="1:9" ht="13.5" thickBot="1" x14ac:dyDescent="0.25">
      <c r="B48" s="11"/>
      <c r="C48" s="34" t="s">
        <v>0</v>
      </c>
      <c r="D48" s="34"/>
      <c r="E48" s="36">
        <f>SUM(E45:E47)</f>
        <v>8479.84</v>
      </c>
    </row>
    <row r="49" spans="1:9" x14ac:dyDescent="0.2">
      <c r="B49" s="11"/>
      <c r="C49" s="34"/>
      <c r="D49" s="34"/>
      <c r="E49" s="63"/>
    </row>
    <row r="50" spans="1:9" s="29" customFormat="1" ht="6.75" customHeight="1" x14ac:dyDescent="0.2">
      <c r="B50" s="30"/>
      <c r="C50" s="31"/>
      <c r="D50" s="31"/>
      <c r="E50" s="32"/>
      <c r="F50" s="64"/>
      <c r="G50" s="32"/>
      <c r="H50" s="32"/>
      <c r="I50" s="32"/>
    </row>
    <row r="51" spans="1:9" ht="19.5" customHeight="1" x14ac:dyDescent="0.2">
      <c r="A51" s="45"/>
      <c r="B51" s="25" t="s">
        <v>24</v>
      </c>
      <c r="C51" s="46" t="s">
        <v>42</v>
      </c>
      <c r="D51" s="40"/>
      <c r="E51" s="14"/>
      <c r="F51" s="65"/>
      <c r="G51" s="14"/>
      <c r="H51" s="14"/>
      <c r="I51" s="14"/>
    </row>
    <row r="52" spans="1:9" ht="19.5" customHeight="1" x14ac:dyDescent="0.2">
      <c r="B52" s="25" t="s">
        <v>26</v>
      </c>
      <c r="C52" s="336">
        <v>43187</v>
      </c>
      <c r="D52" s="336"/>
      <c r="E52" s="14"/>
      <c r="F52" s="65"/>
      <c r="G52" s="14"/>
      <c r="H52" s="14"/>
      <c r="I52" s="14"/>
    </row>
    <row r="53" spans="1:9" ht="4.5" customHeight="1" x14ac:dyDescent="0.45">
      <c r="B53" s="2"/>
      <c r="C53" s="19"/>
      <c r="D53" s="19"/>
      <c r="E53" s="335"/>
      <c r="F53" s="335"/>
      <c r="G53" s="3"/>
      <c r="H53" s="4"/>
      <c r="I53" s="4"/>
    </row>
    <row r="54" spans="1:9" s="6" customFormat="1" ht="13.5" thickBot="1" x14ac:dyDescent="0.25">
      <c r="B54" s="26" t="s">
        <v>25</v>
      </c>
      <c r="C54" s="53" t="s">
        <v>1</v>
      </c>
      <c r="D54" s="53"/>
      <c r="E54" s="28" t="s">
        <v>2</v>
      </c>
      <c r="F54" s="66"/>
    </row>
    <row r="55" spans="1:9" x14ac:dyDescent="0.2">
      <c r="B55" s="21" t="s">
        <v>28</v>
      </c>
      <c r="C55" s="24" t="s">
        <v>14</v>
      </c>
      <c r="D55" s="49"/>
      <c r="E55" s="85">
        <v>1527.26</v>
      </c>
      <c r="G55" s="67"/>
    </row>
    <row r="56" spans="1:9" x14ac:dyDescent="0.2">
      <c r="B56" s="43" t="s">
        <v>32</v>
      </c>
      <c r="C56" s="27" t="s">
        <v>12</v>
      </c>
      <c r="D56" s="50"/>
      <c r="E56" s="85">
        <v>1255.69</v>
      </c>
      <c r="F56" s="67"/>
      <c r="G56" s="61"/>
    </row>
    <row r="57" spans="1:9" x14ac:dyDescent="0.2">
      <c r="B57" s="43" t="s">
        <v>29</v>
      </c>
      <c r="C57" s="27" t="s">
        <v>27</v>
      </c>
      <c r="D57" s="50"/>
      <c r="E57" s="85">
        <v>802.52</v>
      </c>
      <c r="F57" s="67"/>
      <c r="G57" s="84"/>
      <c r="H57" s="54"/>
    </row>
    <row r="58" spans="1:9" x14ac:dyDescent="0.2">
      <c r="B58" s="43" t="s">
        <v>3</v>
      </c>
      <c r="C58" s="27" t="s">
        <v>13</v>
      </c>
      <c r="D58" s="50"/>
      <c r="E58" s="85">
        <v>1037.58</v>
      </c>
      <c r="F58" s="70"/>
    </row>
    <row r="59" spans="1:9" x14ac:dyDescent="0.2">
      <c r="B59" s="15" t="s">
        <v>35</v>
      </c>
      <c r="C59" s="18" t="s">
        <v>11</v>
      </c>
      <c r="D59" s="51"/>
      <c r="E59" s="86">
        <v>977.3</v>
      </c>
    </row>
    <row r="60" spans="1:9" ht="13.5" thickBot="1" x14ac:dyDescent="0.25">
      <c r="B60" s="22" t="s">
        <v>29</v>
      </c>
      <c r="C60" s="62" t="s">
        <v>34</v>
      </c>
      <c r="D60" s="59"/>
      <c r="E60" s="35">
        <v>692</v>
      </c>
      <c r="F60" s="68"/>
      <c r="G60" s="80"/>
    </row>
    <row r="61" spans="1:9" s="4" customFormat="1" ht="13.5" thickBot="1" x14ac:dyDescent="0.25">
      <c r="B61" s="55"/>
      <c r="C61" s="56"/>
      <c r="D61" s="57"/>
      <c r="E61" s="58">
        <f>SUM(E54:E60)</f>
        <v>6292.3499999999995</v>
      </c>
      <c r="F61" s="69"/>
      <c r="G61" s="82"/>
    </row>
    <row r="62" spans="1:9" x14ac:dyDescent="0.2">
      <c r="B62" s="20" t="s">
        <v>33</v>
      </c>
      <c r="C62" s="23" t="s">
        <v>5</v>
      </c>
      <c r="D62" s="23"/>
      <c r="E62" s="37">
        <v>1125</v>
      </c>
    </row>
    <row r="63" spans="1:9" ht="13.5" thickBot="1" x14ac:dyDescent="0.25">
      <c r="B63" s="22" t="s">
        <v>17</v>
      </c>
      <c r="C63" s="33" t="s">
        <v>18</v>
      </c>
      <c r="D63" s="33"/>
      <c r="E63" s="35">
        <v>1102.5</v>
      </c>
    </row>
    <row r="64" spans="1:9" ht="13.5" thickBot="1" x14ac:dyDescent="0.25">
      <c r="B64" s="11"/>
      <c r="C64" s="34" t="s">
        <v>0</v>
      </c>
      <c r="D64" s="34"/>
      <c r="E64" s="36">
        <f>SUM(E61:E63)</f>
        <v>8519.8499999999985</v>
      </c>
    </row>
    <row r="65" spans="1:9" x14ac:dyDescent="0.2">
      <c r="B65" s="11"/>
      <c r="C65" s="34"/>
      <c r="D65" s="34"/>
      <c r="E65" s="63"/>
    </row>
    <row r="66" spans="1:9" s="7" customFormat="1" ht="13.15" customHeight="1" x14ac:dyDescent="0.2">
      <c r="A66" s="16" t="s">
        <v>6</v>
      </c>
      <c r="B66" s="17" t="s">
        <v>7</v>
      </c>
      <c r="C66" s="17"/>
      <c r="D66" s="38">
        <v>9000</v>
      </c>
      <c r="E66" s="52" t="s">
        <v>53</v>
      </c>
      <c r="F66" s="16" t="s">
        <v>37</v>
      </c>
      <c r="G66" s="17" t="s">
        <v>36</v>
      </c>
      <c r="H66" s="38">
        <v>3948.27</v>
      </c>
      <c r="I66" s="60"/>
    </row>
    <row r="67" spans="1:9" s="7" customFormat="1" ht="13.15" customHeight="1" x14ac:dyDescent="0.2">
      <c r="A67" s="16" t="s">
        <v>8</v>
      </c>
      <c r="B67" s="17" t="s">
        <v>9</v>
      </c>
      <c r="C67" s="17"/>
      <c r="D67" s="38">
        <v>311.83999999999997</v>
      </c>
      <c r="E67" s="52"/>
      <c r="F67" s="71" t="s">
        <v>44</v>
      </c>
      <c r="G67" s="17" t="s">
        <v>43</v>
      </c>
      <c r="H67" s="38">
        <v>1000</v>
      </c>
      <c r="I67" s="60"/>
    </row>
    <row r="68" spans="1:9" s="7" customFormat="1" ht="13.15" customHeight="1" x14ac:dyDescent="0.2">
      <c r="A68" s="16" t="s">
        <v>30</v>
      </c>
      <c r="B68" s="17" t="s">
        <v>31</v>
      </c>
      <c r="C68" s="17"/>
      <c r="D68" s="38">
        <v>619.53</v>
      </c>
      <c r="E68" s="52"/>
      <c r="F68" s="71" t="s">
        <v>22</v>
      </c>
      <c r="G68" s="17" t="s">
        <v>23</v>
      </c>
      <c r="H68" s="38">
        <v>500</v>
      </c>
      <c r="I68" s="60" t="s">
        <v>53</v>
      </c>
    </row>
    <row r="69" spans="1:9" s="7" customFormat="1" ht="13.15" customHeight="1" x14ac:dyDescent="0.2">
      <c r="A69" s="16" t="s">
        <v>10</v>
      </c>
      <c r="B69" s="17" t="s">
        <v>38</v>
      </c>
      <c r="C69" s="38"/>
      <c r="D69" s="38">
        <v>5000</v>
      </c>
      <c r="E69" s="52" t="s">
        <v>53</v>
      </c>
      <c r="F69" s="71" t="s">
        <v>6</v>
      </c>
      <c r="G69" s="17" t="s">
        <v>45</v>
      </c>
      <c r="H69" s="38">
        <v>874</v>
      </c>
      <c r="I69" s="60"/>
    </row>
    <row r="70" spans="1:9" s="7" customFormat="1" ht="13.15" customHeight="1" x14ac:dyDescent="0.2">
      <c r="A70" s="16" t="s">
        <v>10</v>
      </c>
      <c r="B70" s="17" t="s">
        <v>39</v>
      </c>
      <c r="C70" s="38"/>
      <c r="D70" s="38">
        <v>4000</v>
      </c>
      <c r="E70" s="52"/>
      <c r="F70" s="71" t="s">
        <v>8</v>
      </c>
      <c r="G70" s="17" t="s">
        <v>15</v>
      </c>
      <c r="H70" s="38">
        <v>12000</v>
      </c>
      <c r="I70" s="94" t="s">
        <v>52</v>
      </c>
    </row>
    <row r="71" spans="1:9" s="7" customFormat="1" ht="13.15" customHeight="1" thickBot="1" x14ac:dyDescent="0.25">
      <c r="A71" s="16" t="s">
        <v>10</v>
      </c>
      <c r="B71" s="17" t="s">
        <v>40</v>
      </c>
      <c r="C71" s="38"/>
      <c r="D71" s="38">
        <v>1126.4100000000001</v>
      </c>
      <c r="E71" s="52"/>
      <c r="F71" s="72" t="s">
        <v>19</v>
      </c>
      <c r="G71" s="17" t="s">
        <v>16</v>
      </c>
      <c r="H71" s="39">
        <v>11000</v>
      </c>
      <c r="I71" s="94"/>
    </row>
    <row r="72" spans="1:9" s="7" customFormat="1" ht="13.15" customHeight="1" thickTop="1" thickBot="1" x14ac:dyDescent="0.25">
      <c r="A72" s="16"/>
      <c r="B72" s="17"/>
      <c r="C72" s="38"/>
      <c r="D72" s="38"/>
      <c r="E72" s="52"/>
      <c r="F72" s="73"/>
      <c r="G72" s="17"/>
      <c r="H72" s="44">
        <f>SUM(H66:H71)+SUM(D66:D73)</f>
        <v>49380.05</v>
      </c>
      <c r="I72" s="60"/>
    </row>
    <row r="73" spans="1:9" s="7" customFormat="1" ht="13.15" customHeight="1" thickBot="1" x14ac:dyDescent="0.25">
      <c r="A73" s="16"/>
      <c r="B73" s="17"/>
      <c r="C73" s="38"/>
      <c r="D73" s="38"/>
      <c r="E73" s="38"/>
      <c r="F73" s="73"/>
      <c r="G73" s="41" t="s">
        <v>4</v>
      </c>
      <c r="H73" s="42">
        <f>E64+H72</f>
        <v>57899.9</v>
      </c>
      <c r="I73" s="44"/>
    </row>
    <row r="74" spans="1:9" s="7" customFormat="1" ht="13.15" customHeight="1" x14ac:dyDescent="0.2">
      <c r="B74" s="16"/>
      <c r="C74" s="17"/>
      <c r="D74" s="9"/>
      <c r="E74" s="38"/>
      <c r="F74" s="74"/>
      <c r="G74" s="9"/>
      <c r="H74" s="9"/>
      <c r="I74" s="44"/>
    </row>
    <row r="75" spans="1:9" s="7" customFormat="1" ht="13.15" customHeight="1" x14ac:dyDescent="0.2">
      <c r="B75" s="16"/>
      <c r="C75" s="17"/>
      <c r="D75" s="8"/>
      <c r="E75" s="9"/>
      <c r="F75" s="74"/>
      <c r="G75" s="9"/>
      <c r="H75" s="9"/>
      <c r="I75" s="44"/>
    </row>
    <row r="76" spans="1:9" s="7" customFormat="1" ht="13.15" customHeight="1" x14ac:dyDescent="0.2">
      <c r="A76" s="9"/>
      <c r="B76" s="10"/>
      <c r="C76" s="9"/>
      <c r="D76" s="8"/>
      <c r="E76" s="9"/>
      <c r="F76" s="74"/>
      <c r="G76" s="9"/>
      <c r="H76" s="9"/>
      <c r="I76" s="44"/>
    </row>
    <row r="77" spans="1:9" s="7" customFormat="1" ht="13.15" customHeight="1" x14ac:dyDescent="0.2">
      <c r="A77" s="9"/>
      <c r="B77" s="10"/>
      <c r="C77" s="8"/>
      <c r="D77" s="8"/>
      <c r="E77" s="9"/>
      <c r="F77" s="74"/>
      <c r="G77" s="9"/>
      <c r="H77" s="9"/>
      <c r="I77" s="44"/>
    </row>
    <row r="78" spans="1:9" s="7" customFormat="1" ht="13.15" customHeight="1" x14ac:dyDescent="0.2">
      <c r="A78" s="9"/>
      <c r="B78" s="10"/>
      <c r="C78" s="8"/>
      <c r="D78" s="8"/>
      <c r="E78" s="9"/>
      <c r="F78" s="74"/>
      <c r="G78" s="9"/>
      <c r="H78" s="9"/>
      <c r="I78" s="44"/>
    </row>
    <row r="79" spans="1:9" s="7" customFormat="1" ht="13.15" customHeight="1" x14ac:dyDescent="0.2">
      <c r="A79" s="9"/>
      <c r="B79" s="10"/>
      <c r="C79" s="8"/>
      <c r="D79" s="8"/>
      <c r="E79" s="9"/>
      <c r="F79" s="74"/>
      <c r="G79" s="9"/>
      <c r="H79" s="9"/>
      <c r="I79" s="44"/>
    </row>
    <row r="80" spans="1:9" s="9" customFormat="1" ht="12" x14ac:dyDescent="0.2">
      <c r="B80" s="10"/>
      <c r="C80" s="8"/>
      <c r="F80" s="74"/>
    </row>
    <row r="81" spans="1:9" s="9" customFormat="1" ht="12" x14ac:dyDescent="0.2">
      <c r="B81" s="10"/>
      <c r="C81" s="8"/>
      <c r="F81" s="74"/>
    </row>
    <row r="82" spans="1:9" s="9" customFormat="1" ht="12" x14ac:dyDescent="0.2">
      <c r="B82" s="10"/>
      <c r="C82" s="8"/>
      <c r="F82" s="74"/>
    </row>
    <row r="83" spans="1:9" s="9" customFormat="1" ht="12" x14ac:dyDescent="0.2">
      <c r="B83" s="10"/>
      <c r="F83" s="74"/>
    </row>
    <row r="84" spans="1:9" s="9" customFormat="1" ht="12" x14ac:dyDescent="0.2">
      <c r="B84" s="10"/>
      <c r="F84" s="74"/>
    </row>
    <row r="85" spans="1:9" s="9" customFormat="1" ht="12" x14ac:dyDescent="0.2">
      <c r="B85" s="10"/>
      <c r="F85" s="74"/>
    </row>
    <row r="86" spans="1:9" s="9" customFormat="1" x14ac:dyDescent="0.2">
      <c r="B86" s="10"/>
      <c r="D86" s="5"/>
      <c r="F86" s="74"/>
    </row>
    <row r="87" spans="1:9" s="9" customFormat="1" x14ac:dyDescent="0.2">
      <c r="B87" s="10"/>
      <c r="D87" s="5"/>
      <c r="F87" s="54"/>
      <c r="G87" s="5"/>
      <c r="H87" s="5"/>
    </row>
    <row r="88" spans="1:9" s="9" customFormat="1" x14ac:dyDescent="0.2">
      <c r="B88" s="10"/>
      <c r="D88" s="5"/>
      <c r="E88" s="5"/>
      <c r="F88" s="54"/>
      <c r="G88" s="5"/>
      <c r="H88" s="5"/>
    </row>
    <row r="89" spans="1:9" s="9" customFormat="1" x14ac:dyDescent="0.2">
      <c r="B89" s="12"/>
      <c r="C89" s="5"/>
      <c r="D89" s="5"/>
      <c r="E89" s="5"/>
      <c r="F89" s="54"/>
      <c r="G89" s="5"/>
      <c r="H89" s="5"/>
    </row>
    <row r="90" spans="1:9" s="9" customFormat="1" x14ac:dyDescent="0.2">
      <c r="B90" s="12"/>
      <c r="C90" s="5"/>
      <c r="D90" s="5"/>
      <c r="E90" s="5"/>
      <c r="F90" s="54"/>
      <c r="G90" s="5"/>
      <c r="H90" s="5"/>
    </row>
    <row r="91" spans="1:9" s="9" customFormat="1" x14ac:dyDescent="0.2">
      <c r="B91" s="12"/>
      <c r="C91" s="5"/>
      <c r="D91" s="5"/>
      <c r="E91" s="5"/>
      <c r="F91" s="54"/>
      <c r="G91" s="5"/>
      <c r="H91" s="5"/>
    </row>
    <row r="92" spans="1:9" s="9" customFormat="1" x14ac:dyDescent="0.2">
      <c r="B92" s="12"/>
      <c r="C92" s="5"/>
      <c r="D92" s="5"/>
      <c r="E92" s="5"/>
      <c r="F92" s="54"/>
      <c r="G92" s="5"/>
      <c r="H92" s="5"/>
    </row>
    <row r="93" spans="1:9" s="9" customFormat="1" x14ac:dyDescent="0.2">
      <c r="A93" s="5"/>
      <c r="B93" s="12"/>
      <c r="C93" s="5"/>
      <c r="D93" s="5"/>
      <c r="E93" s="5"/>
      <c r="F93" s="54"/>
      <c r="G93" s="5"/>
      <c r="H93" s="5"/>
      <c r="I93" s="5"/>
    </row>
    <row r="94" spans="1:9" s="9" customFormat="1" x14ac:dyDescent="0.2">
      <c r="A94" s="5"/>
      <c r="B94" s="12"/>
      <c r="C94" s="5"/>
      <c r="D94" s="5"/>
      <c r="E94" s="5"/>
      <c r="F94" s="54"/>
      <c r="G94" s="5"/>
      <c r="H94" s="5"/>
      <c r="I94" s="5"/>
    </row>
    <row r="95" spans="1:9" s="9" customFormat="1" x14ac:dyDescent="0.2">
      <c r="A95" s="5"/>
      <c r="B95" s="12"/>
      <c r="C95" s="5"/>
      <c r="D95" s="5"/>
      <c r="E95" s="5"/>
      <c r="F95" s="54"/>
      <c r="G95" s="5"/>
      <c r="H95" s="5"/>
      <c r="I95" s="5"/>
    </row>
    <row r="96" spans="1:9" s="9" customFormat="1" x14ac:dyDescent="0.2">
      <c r="A96" s="5"/>
      <c r="B96" s="12"/>
      <c r="C96" s="5"/>
      <c r="D96" s="5"/>
      <c r="E96" s="5"/>
      <c r="F96" s="54"/>
      <c r="G96" s="5"/>
      <c r="H96" s="5"/>
      <c r="I96" s="5"/>
    </row>
  </sheetData>
  <mergeCells count="17">
    <mergeCell ref="A1:J1"/>
    <mergeCell ref="I23:J23"/>
    <mergeCell ref="I22:J22"/>
    <mergeCell ref="I24:J24"/>
    <mergeCell ref="I25:J25"/>
    <mergeCell ref="I32:J32"/>
    <mergeCell ref="E53:F53"/>
    <mergeCell ref="C20:D20"/>
    <mergeCell ref="E21:F21"/>
    <mergeCell ref="C4:D4"/>
    <mergeCell ref="E5:F5"/>
    <mergeCell ref="C36:D36"/>
    <mergeCell ref="E37:F37"/>
    <mergeCell ref="C52:D52"/>
    <mergeCell ref="I27:J27"/>
    <mergeCell ref="I28:J28"/>
    <mergeCell ref="I26:J2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A49" zoomScaleNormal="100" workbookViewId="0">
      <selection activeCell="K19" sqref="K19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142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143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43439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93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2662.59</v>
      </c>
      <c r="G7" s="70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  <c r="G9" s="164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92"/>
      <c r="J11" s="192"/>
    </row>
    <row r="12" spans="1:10" x14ac:dyDescent="0.2">
      <c r="B12" s="15" t="s">
        <v>61</v>
      </c>
      <c r="C12" s="18" t="s">
        <v>60</v>
      </c>
      <c r="D12" s="51"/>
      <c r="E12" s="37">
        <v>990</v>
      </c>
      <c r="F12" s="68"/>
      <c r="G12" s="67"/>
      <c r="I12" s="334"/>
      <c r="J12" s="334"/>
    </row>
    <row r="13" spans="1:10" x14ac:dyDescent="0.2">
      <c r="B13" s="15" t="s">
        <v>115</v>
      </c>
      <c r="C13" s="18" t="s">
        <v>116</v>
      </c>
      <c r="D13" s="51"/>
      <c r="E13" s="37">
        <v>990</v>
      </c>
      <c r="F13" s="68"/>
      <c r="G13" s="67"/>
      <c r="I13" s="192"/>
      <c r="J13" s="192"/>
    </row>
    <row r="14" spans="1:10" x14ac:dyDescent="0.2">
      <c r="B14" s="20" t="s">
        <v>115</v>
      </c>
      <c r="C14" s="27" t="s">
        <v>124</v>
      </c>
      <c r="D14" s="50"/>
      <c r="E14" s="180">
        <v>990</v>
      </c>
      <c r="F14" s="68"/>
      <c r="G14" s="67"/>
      <c r="I14" s="192"/>
      <c r="J14" s="192"/>
    </row>
    <row r="15" spans="1:10" x14ac:dyDescent="0.2">
      <c r="B15" s="15" t="s">
        <v>126</v>
      </c>
      <c r="C15" s="18" t="s">
        <v>125</v>
      </c>
      <c r="D15" s="51"/>
      <c r="E15" s="37">
        <v>990</v>
      </c>
      <c r="F15" s="68"/>
      <c r="G15" s="67"/>
      <c r="I15" s="192"/>
      <c r="J15" s="192"/>
    </row>
    <row r="16" spans="1:10" ht="13.5" thickBot="1" x14ac:dyDescent="0.25">
      <c r="B16" s="166" t="s">
        <v>29</v>
      </c>
      <c r="C16" s="167" t="s">
        <v>135</v>
      </c>
      <c r="D16" s="165"/>
      <c r="E16" s="168">
        <v>792</v>
      </c>
      <c r="F16" s="68"/>
      <c r="G16" s="67"/>
      <c r="I16" s="192"/>
      <c r="J16" s="192"/>
    </row>
    <row r="17" spans="1:10" s="4" customFormat="1" ht="13.5" thickBot="1" x14ac:dyDescent="0.25">
      <c r="B17" s="55"/>
      <c r="C17" s="56"/>
      <c r="D17" s="57"/>
      <c r="E17" s="58">
        <f>SUM(E7:E16)</f>
        <v>11024.28</v>
      </c>
      <c r="F17" s="69"/>
      <c r="G17" s="82"/>
    </row>
    <row r="18" spans="1:10" ht="13.5" thickBot="1" x14ac:dyDescent="0.25">
      <c r="B18" s="107" t="s">
        <v>33</v>
      </c>
      <c r="C18" s="108" t="s">
        <v>5</v>
      </c>
      <c r="D18" s="108"/>
      <c r="E18" s="109">
        <v>1125</v>
      </c>
    </row>
    <row r="19" spans="1:10" ht="13.5" thickBot="1" x14ac:dyDescent="0.25">
      <c r="B19" s="11"/>
      <c r="C19" s="34" t="s">
        <v>0</v>
      </c>
      <c r="D19" s="34"/>
      <c r="E19" s="36">
        <f>SUM(E17:E18)</f>
        <v>12149.28</v>
      </c>
    </row>
    <row r="20" spans="1:10" x14ac:dyDescent="0.2">
      <c r="B20" s="11"/>
      <c r="C20" s="34"/>
      <c r="D20" s="34"/>
      <c r="E20" s="63"/>
    </row>
    <row r="21" spans="1:10" s="29" customFormat="1" ht="6.75" customHeight="1" x14ac:dyDescent="0.2">
      <c r="B21" s="30"/>
      <c r="C21" s="31"/>
      <c r="D21" s="31"/>
      <c r="E21" s="32"/>
      <c r="F21" s="64"/>
      <c r="G21" s="32"/>
      <c r="H21" s="32"/>
      <c r="I21" s="32"/>
    </row>
    <row r="22" spans="1:10" ht="19.5" customHeight="1" x14ac:dyDescent="0.2">
      <c r="A22" s="45"/>
      <c r="B22" s="25" t="s">
        <v>24</v>
      </c>
      <c r="C22" s="46" t="s">
        <v>144</v>
      </c>
      <c r="D22" s="40"/>
      <c r="E22" s="14"/>
      <c r="F22" s="65"/>
      <c r="G22" s="14"/>
      <c r="H22" s="14"/>
      <c r="I22" s="14"/>
    </row>
    <row r="23" spans="1:10" ht="19.5" customHeight="1" x14ac:dyDescent="0.2">
      <c r="B23" s="25" t="s">
        <v>26</v>
      </c>
      <c r="C23" s="340">
        <v>43446</v>
      </c>
      <c r="D23" s="336"/>
      <c r="E23" s="14"/>
      <c r="F23" s="65"/>
      <c r="G23" s="14"/>
      <c r="H23" s="14"/>
      <c r="I23" s="14"/>
    </row>
    <row r="24" spans="1:10" ht="4.5" customHeight="1" x14ac:dyDescent="0.45">
      <c r="B24" s="2"/>
      <c r="C24" s="19"/>
      <c r="D24" s="19"/>
      <c r="E24" s="335"/>
      <c r="F24" s="335"/>
      <c r="G24" s="3"/>
      <c r="H24" s="4"/>
      <c r="I24" s="4"/>
    </row>
    <row r="25" spans="1:10" s="193" customFormat="1" ht="13.5" thickBot="1" x14ac:dyDescent="0.25">
      <c r="B25" s="26" t="s">
        <v>25</v>
      </c>
      <c r="C25" s="53" t="s">
        <v>1</v>
      </c>
      <c r="D25" s="53"/>
      <c r="E25" s="28" t="s">
        <v>2</v>
      </c>
      <c r="F25" s="66"/>
    </row>
    <row r="26" spans="1:10" x14ac:dyDescent="0.2">
      <c r="B26" s="21" t="s">
        <v>28</v>
      </c>
      <c r="C26" s="24" t="s">
        <v>14</v>
      </c>
      <c r="D26" s="49"/>
      <c r="E26" s="85"/>
      <c r="G26" s="67"/>
    </row>
    <row r="27" spans="1:10" x14ac:dyDescent="0.2">
      <c r="B27" s="43" t="s">
        <v>29</v>
      </c>
      <c r="C27" s="27" t="s">
        <v>27</v>
      </c>
      <c r="D27" s="50"/>
      <c r="E27" s="85"/>
      <c r="F27" s="70"/>
      <c r="G27" s="161"/>
      <c r="H27" s="54"/>
    </row>
    <row r="28" spans="1:10" x14ac:dyDescent="0.2">
      <c r="B28" s="43" t="s">
        <v>3</v>
      </c>
      <c r="C28" s="27" t="s">
        <v>13</v>
      </c>
      <c r="D28" s="50"/>
      <c r="E28" s="85"/>
      <c r="F28" s="70"/>
      <c r="G28" s="164"/>
    </row>
    <row r="29" spans="1:10" x14ac:dyDescent="0.2">
      <c r="B29" s="15" t="s">
        <v>35</v>
      </c>
      <c r="C29" s="18" t="s">
        <v>11</v>
      </c>
      <c r="D29" s="51"/>
      <c r="E29" s="86"/>
    </row>
    <row r="30" spans="1:10" x14ac:dyDescent="0.2">
      <c r="B30" s="101" t="s">
        <v>29</v>
      </c>
      <c r="C30" s="105" t="s">
        <v>34</v>
      </c>
      <c r="D30" s="102"/>
      <c r="E30" s="103"/>
      <c r="G30" s="67"/>
      <c r="I30" s="192"/>
      <c r="J30" s="192"/>
    </row>
    <row r="31" spans="1:10" ht="12" customHeight="1" x14ac:dyDescent="0.2">
      <c r="B31" s="15" t="s">
        <v>61</v>
      </c>
      <c r="C31" s="18" t="s">
        <v>60</v>
      </c>
      <c r="D31" s="51"/>
      <c r="E31" s="37"/>
      <c r="F31" s="68"/>
      <c r="G31" s="67"/>
      <c r="I31" s="334"/>
      <c r="J31" s="334"/>
    </row>
    <row r="32" spans="1:10" x14ac:dyDescent="0.2">
      <c r="B32" s="15" t="s">
        <v>115</v>
      </c>
      <c r="C32" s="18" t="s">
        <v>116</v>
      </c>
      <c r="D32" s="51"/>
      <c r="E32" s="37"/>
      <c r="F32" s="68"/>
      <c r="G32" s="67"/>
      <c r="I32" s="192"/>
      <c r="J32" s="192"/>
    </row>
    <row r="33" spans="1:10" x14ac:dyDescent="0.2">
      <c r="B33" s="20" t="s">
        <v>115</v>
      </c>
      <c r="C33" s="27" t="s">
        <v>124</v>
      </c>
      <c r="D33" s="50"/>
      <c r="E33" s="180"/>
      <c r="F33" s="68"/>
      <c r="G33" s="67"/>
      <c r="I33" s="192"/>
      <c r="J33" s="192"/>
    </row>
    <row r="34" spans="1:10" x14ac:dyDescent="0.2">
      <c r="B34" s="176" t="s">
        <v>126</v>
      </c>
      <c r="C34" s="177" t="s">
        <v>125</v>
      </c>
      <c r="D34" s="178"/>
      <c r="E34" s="179"/>
      <c r="F34" s="68"/>
      <c r="G34" s="67"/>
      <c r="I34" s="192"/>
      <c r="J34" s="192"/>
    </row>
    <row r="35" spans="1:10" ht="13.5" thickBot="1" x14ac:dyDescent="0.25">
      <c r="B35" s="166" t="s">
        <v>29</v>
      </c>
      <c r="C35" s="167" t="s">
        <v>135</v>
      </c>
      <c r="D35" s="165"/>
      <c r="E35" s="168"/>
      <c r="F35" s="68"/>
      <c r="G35" s="67"/>
      <c r="I35" s="192"/>
      <c r="J35" s="192"/>
    </row>
    <row r="36" spans="1:10" s="4" customFormat="1" ht="13.5" thickBot="1" x14ac:dyDescent="0.25">
      <c r="B36" s="55"/>
      <c r="C36" s="56"/>
      <c r="D36" s="57"/>
      <c r="E36" s="58">
        <f>SUM(E26:E35)</f>
        <v>0</v>
      </c>
      <c r="F36" s="69"/>
      <c r="G36" s="82"/>
    </row>
    <row r="37" spans="1:10" ht="13.5" thickBot="1" x14ac:dyDescent="0.25">
      <c r="B37" s="107" t="s">
        <v>33</v>
      </c>
      <c r="C37" s="108" t="s">
        <v>5</v>
      </c>
      <c r="D37" s="108"/>
      <c r="E37" s="109">
        <v>1125</v>
      </c>
    </row>
    <row r="38" spans="1:10" ht="13.5" thickBot="1" x14ac:dyDescent="0.25">
      <c r="B38" s="11"/>
      <c r="C38" s="34" t="s">
        <v>0</v>
      </c>
      <c r="D38" s="34"/>
      <c r="E38" s="36">
        <f>SUM(E36:E37)</f>
        <v>1125</v>
      </c>
    </row>
    <row r="39" spans="1:10" x14ac:dyDescent="0.2">
      <c r="B39" s="11"/>
      <c r="C39" s="34"/>
      <c r="D39" s="34"/>
      <c r="E39" s="63"/>
    </row>
    <row r="40" spans="1:10" s="29" customFormat="1" ht="6.75" customHeight="1" x14ac:dyDescent="0.2">
      <c r="B40" s="30"/>
      <c r="C40" s="31"/>
      <c r="D40" s="31"/>
      <c r="E40" s="32"/>
      <c r="F40" s="64"/>
      <c r="G40" s="32"/>
      <c r="H40" s="32"/>
      <c r="I40" s="32"/>
    </row>
    <row r="41" spans="1:10" ht="19.5" customHeight="1" x14ac:dyDescent="0.2">
      <c r="A41" s="45"/>
      <c r="B41" s="25" t="s">
        <v>24</v>
      </c>
      <c r="C41" s="46" t="s">
        <v>145</v>
      </c>
      <c r="D41" s="40"/>
      <c r="E41" s="14"/>
      <c r="F41" s="65"/>
      <c r="G41" s="14"/>
      <c r="H41" s="14"/>
      <c r="I41" s="14"/>
    </row>
    <row r="42" spans="1:10" ht="19.5" customHeight="1" x14ac:dyDescent="0.2">
      <c r="B42" s="25" t="s">
        <v>26</v>
      </c>
      <c r="C42" s="336">
        <v>43453</v>
      </c>
      <c r="D42" s="336"/>
      <c r="E42" s="14"/>
      <c r="F42" s="65"/>
      <c r="G42" s="14"/>
      <c r="H42" s="14"/>
      <c r="I42" s="14"/>
    </row>
    <row r="43" spans="1:10" ht="4.5" customHeight="1" x14ac:dyDescent="0.45">
      <c r="B43" s="2"/>
      <c r="C43" s="19"/>
      <c r="D43" s="19"/>
      <c r="E43" s="335"/>
      <c r="F43" s="335"/>
      <c r="G43" s="3"/>
      <c r="H43" s="4"/>
      <c r="I43" s="4"/>
    </row>
    <row r="44" spans="1:10" s="193" customFormat="1" ht="13.5" thickBot="1" x14ac:dyDescent="0.25">
      <c r="B44" s="26" t="s">
        <v>25</v>
      </c>
      <c r="C44" s="53" t="s">
        <v>1</v>
      </c>
      <c r="D44" s="53"/>
      <c r="E44" s="28" t="s">
        <v>2</v>
      </c>
      <c r="F44" s="66"/>
    </row>
    <row r="45" spans="1:10" x14ac:dyDescent="0.2">
      <c r="B45" s="21" t="s">
        <v>28</v>
      </c>
      <c r="C45" s="24" t="s">
        <v>14</v>
      </c>
      <c r="D45" s="49"/>
      <c r="E45" s="85"/>
      <c r="F45" s="70"/>
      <c r="G45" s="67"/>
    </row>
    <row r="46" spans="1:10" x14ac:dyDescent="0.2">
      <c r="B46" s="43" t="s">
        <v>29</v>
      </c>
      <c r="C46" s="27" t="s">
        <v>27</v>
      </c>
      <c r="D46" s="50"/>
      <c r="E46" s="85"/>
      <c r="F46" s="70"/>
      <c r="G46" s="84"/>
      <c r="H46" s="54"/>
    </row>
    <row r="47" spans="1:10" x14ac:dyDescent="0.2">
      <c r="B47" s="43" t="s">
        <v>3</v>
      </c>
      <c r="C47" s="27" t="s">
        <v>13</v>
      </c>
      <c r="D47" s="50"/>
      <c r="E47" s="85"/>
      <c r="F47" s="70"/>
    </row>
    <row r="48" spans="1:10" x14ac:dyDescent="0.2">
      <c r="B48" s="15" t="s">
        <v>35</v>
      </c>
      <c r="C48" s="18" t="s">
        <v>11</v>
      </c>
      <c r="D48" s="51"/>
      <c r="E48" s="86"/>
    </row>
    <row r="49" spans="1:10" x14ac:dyDescent="0.2">
      <c r="B49" s="101" t="s">
        <v>29</v>
      </c>
      <c r="C49" s="105" t="s">
        <v>34</v>
      </c>
      <c r="D49" s="102"/>
      <c r="E49" s="103"/>
      <c r="G49" s="70"/>
      <c r="I49" s="192"/>
      <c r="J49" s="192"/>
    </row>
    <row r="50" spans="1:10" x14ac:dyDescent="0.2">
      <c r="B50" s="15" t="s">
        <v>61</v>
      </c>
      <c r="C50" s="18" t="s">
        <v>60</v>
      </c>
      <c r="D50" s="51"/>
      <c r="E50" s="37"/>
      <c r="F50" s="68"/>
      <c r="G50" s="67"/>
      <c r="I50" s="334"/>
      <c r="J50" s="334"/>
    </row>
    <row r="51" spans="1:10" x14ac:dyDescent="0.2">
      <c r="B51" s="15" t="s">
        <v>115</v>
      </c>
      <c r="C51" s="18" t="s">
        <v>116</v>
      </c>
      <c r="D51" s="51"/>
      <c r="E51" s="37"/>
      <c r="F51" s="68"/>
      <c r="G51" s="67"/>
      <c r="I51" s="192"/>
      <c r="J51" s="192"/>
    </row>
    <row r="52" spans="1:10" x14ac:dyDescent="0.2">
      <c r="B52" s="20" t="s">
        <v>115</v>
      </c>
      <c r="C52" s="27" t="s">
        <v>124</v>
      </c>
      <c r="D52" s="50"/>
      <c r="E52" s="180"/>
      <c r="F52" s="68"/>
      <c r="G52" s="67"/>
      <c r="I52" s="192"/>
      <c r="J52" s="192"/>
    </row>
    <row r="53" spans="1:10" x14ac:dyDescent="0.2">
      <c r="B53" s="15" t="s">
        <v>126</v>
      </c>
      <c r="C53" s="18" t="s">
        <v>125</v>
      </c>
      <c r="D53" s="51"/>
      <c r="E53" s="37"/>
      <c r="F53" s="68"/>
      <c r="G53" s="67"/>
      <c r="I53" s="192"/>
      <c r="J53" s="192"/>
    </row>
    <row r="54" spans="1:10" ht="13.5" thickBot="1" x14ac:dyDescent="0.25">
      <c r="B54" s="166" t="s">
        <v>29</v>
      </c>
      <c r="C54" s="167" t="s">
        <v>135</v>
      </c>
      <c r="D54" s="165"/>
      <c r="E54" s="168"/>
      <c r="F54" s="68"/>
      <c r="G54" s="67"/>
      <c r="I54" s="192"/>
      <c r="J54" s="192"/>
    </row>
    <row r="55" spans="1:10" s="4" customFormat="1" ht="13.5" thickBot="1" x14ac:dyDescent="0.25">
      <c r="B55" s="55"/>
      <c r="C55" s="56"/>
      <c r="D55" s="57"/>
      <c r="E55" s="58">
        <f>SUM(E45:E54)</f>
        <v>0</v>
      </c>
      <c r="F55" s="69"/>
      <c r="G55" s="82"/>
    </row>
    <row r="56" spans="1:10" ht="13.5" thickBot="1" x14ac:dyDescent="0.25">
      <c r="B56" s="107" t="s">
        <v>33</v>
      </c>
      <c r="C56" s="108" t="s">
        <v>5</v>
      </c>
      <c r="D56" s="108"/>
      <c r="E56" s="109">
        <v>1125</v>
      </c>
    </row>
    <row r="57" spans="1:10" ht="13.5" thickBot="1" x14ac:dyDescent="0.25">
      <c r="B57" s="11"/>
      <c r="C57" s="34" t="s">
        <v>0</v>
      </c>
      <c r="D57" s="34"/>
      <c r="E57" s="36">
        <f>SUM(E55:E56)</f>
        <v>1125</v>
      </c>
    </row>
    <row r="58" spans="1:10" x14ac:dyDescent="0.2">
      <c r="B58" s="11"/>
      <c r="C58" s="34"/>
      <c r="D58" s="34"/>
      <c r="E58" s="63"/>
    </row>
    <row r="59" spans="1:10" s="29" customFormat="1" ht="6.75" customHeight="1" x14ac:dyDescent="0.2">
      <c r="B59" s="30"/>
      <c r="C59" s="31"/>
      <c r="D59" s="31"/>
      <c r="E59" s="32"/>
      <c r="F59" s="64"/>
      <c r="G59" s="32"/>
      <c r="H59" s="32"/>
      <c r="I59" s="32"/>
    </row>
    <row r="60" spans="1:10" ht="19.5" customHeight="1" x14ac:dyDescent="0.2">
      <c r="A60" s="45"/>
      <c r="B60" s="25" t="s">
        <v>24</v>
      </c>
      <c r="C60" s="46" t="s">
        <v>146</v>
      </c>
      <c r="D60" s="40"/>
      <c r="E60" s="14"/>
      <c r="F60" s="65"/>
      <c r="G60" s="14"/>
      <c r="H60" s="14"/>
      <c r="I60" s="14"/>
    </row>
    <row r="61" spans="1:10" ht="19.5" customHeight="1" x14ac:dyDescent="0.2">
      <c r="B61" s="25" t="s">
        <v>26</v>
      </c>
      <c r="C61" s="336">
        <v>43460</v>
      </c>
      <c r="D61" s="336"/>
      <c r="E61" s="14"/>
      <c r="F61" s="65"/>
      <c r="G61" s="14"/>
      <c r="H61" s="14"/>
      <c r="I61" s="14"/>
    </row>
    <row r="62" spans="1:10" ht="4.5" customHeight="1" x14ac:dyDescent="0.45">
      <c r="B62" s="2"/>
      <c r="C62" s="19"/>
      <c r="D62" s="19"/>
      <c r="E62" s="335"/>
      <c r="F62" s="335"/>
      <c r="G62" s="3"/>
      <c r="H62" s="4"/>
      <c r="I62" s="4"/>
    </row>
    <row r="63" spans="1:10" s="193" customFormat="1" ht="13.5" thickBot="1" x14ac:dyDescent="0.25">
      <c r="B63" s="26" t="s">
        <v>25</v>
      </c>
      <c r="C63" s="53" t="s">
        <v>1</v>
      </c>
      <c r="D63" s="53"/>
      <c r="E63" s="28" t="s">
        <v>2</v>
      </c>
      <c r="F63" s="66"/>
    </row>
    <row r="64" spans="1:10" x14ac:dyDescent="0.2">
      <c r="B64" s="21" t="s">
        <v>28</v>
      </c>
      <c r="C64" s="24" t="s">
        <v>14</v>
      </c>
      <c r="D64" s="49"/>
      <c r="E64" s="85"/>
      <c r="F64" s="70"/>
      <c r="G64" s="67"/>
    </row>
    <row r="65" spans="1:10" x14ac:dyDescent="0.2">
      <c r="B65" s="43" t="s">
        <v>29</v>
      </c>
      <c r="C65" s="27" t="s">
        <v>27</v>
      </c>
      <c r="D65" s="50"/>
      <c r="E65" s="85"/>
      <c r="F65" s="70"/>
      <c r="G65" s="84"/>
      <c r="H65" s="54"/>
    </row>
    <row r="66" spans="1:10" x14ac:dyDescent="0.2">
      <c r="B66" s="43" t="s">
        <v>3</v>
      </c>
      <c r="C66" s="27" t="s">
        <v>13</v>
      </c>
      <c r="D66" s="50"/>
      <c r="E66" s="85"/>
      <c r="F66" s="70"/>
    </row>
    <row r="67" spans="1:10" x14ac:dyDescent="0.2">
      <c r="B67" s="15" t="s">
        <v>35</v>
      </c>
      <c r="C67" s="18" t="s">
        <v>11</v>
      </c>
      <c r="D67" s="51"/>
      <c r="E67" s="86"/>
    </row>
    <row r="68" spans="1:10" x14ac:dyDescent="0.2">
      <c r="B68" s="101" t="s">
        <v>29</v>
      </c>
      <c r="C68" s="105" t="s">
        <v>34</v>
      </c>
      <c r="D68" s="102"/>
      <c r="E68" s="103"/>
      <c r="G68" s="70"/>
      <c r="I68" s="192"/>
      <c r="J68" s="192"/>
    </row>
    <row r="69" spans="1:10" x14ac:dyDescent="0.2">
      <c r="B69" s="15" t="s">
        <v>61</v>
      </c>
      <c r="C69" s="18" t="s">
        <v>60</v>
      </c>
      <c r="D69" s="51"/>
      <c r="E69" s="37"/>
      <c r="F69" s="68"/>
      <c r="G69" s="67"/>
      <c r="I69" s="334"/>
      <c r="J69" s="334"/>
    </row>
    <row r="70" spans="1:10" x14ac:dyDescent="0.2">
      <c r="B70" s="15" t="s">
        <v>115</v>
      </c>
      <c r="C70" s="18" t="s">
        <v>116</v>
      </c>
      <c r="D70" s="51"/>
      <c r="E70" s="37"/>
      <c r="F70" s="68"/>
      <c r="G70" s="67"/>
      <c r="I70" s="192"/>
      <c r="J70" s="192"/>
    </row>
    <row r="71" spans="1:10" x14ac:dyDescent="0.2">
      <c r="B71" s="20" t="s">
        <v>115</v>
      </c>
      <c r="C71" s="27" t="s">
        <v>124</v>
      </c>
      <c r="D71" s="50"/>
      <c r="E71" s="180"/>
      <c r="F71" s="68"/>
      <c r="G71" s="67"/>
      <c r="I71" s="192"/>
      <c r="J71" s="192"/>
    </row>
    <row r="72" spans="1:10" x14ac:dyDescent="0.2">
      <c r="B72" s="15" t="s">
        <v>126</v>
      </c>
      <c r="C72" s="18" t="s">
        <v>125</v>
      </c>
      <c r="D72" s="51"/>
      <c r="E72" s="37"/>
      <c r="F72" s="68"/>
      <c r="G72" s="67"/>
      <c r="I72" s="192"/>
      <c r="J72" s="192"/>
    </row>
    <row r="73" spans="1:10" ht="13.5" thickBot="1" x14ac:dyDescent="0.25">
      <c r="B73" s="166" t="s">
        <v>29</v>
      </c>
      <c r="C73" s="167" t="s">
        <v>135</v>
      </c>
      <c r="D73" s="165"/>
      <c r="E73" s="168"/>
      <c r="F73" s="68"/>
      <c r="G73" s="67"/>
      <c r="I73" s="192"/>
      <c r="J73" s="192"/>
    </row>
    <row r="74" spans="1:10" s="4" customFormat="1" ht="13.5" thickBot="1" x14ac:dyDescent="0.25">
      <c r="B74" s="55"/>
      <c r="C74" s="56"/>
      <c r="D74" s="57"/>
      <c r="E74" s="58">
        <f>SUM(E64:E73)</f>
        <v>0</v>
      </c>
      <c r="F74" s="69"/>
      <c r="G74" s="82"/>
    </row>
    <row r="75" spans="1:10" ht="13.5" thickBot="1" x14ac:dyDescent="0.25">
      <c r="B75" s="107" t="s">
        <v>33</v>
      </c>
      <c r="C75" s="108" t="s">
        <v>5</v>
      </c>
      <c r="D75" s="108"/>
      <c r="E75" s="109">
        <v>1125</v>
      </c>
    </row>
    <row r="76" spans="1:10" ht="13.5" thickBot="1" x14ac:dyDescent="0.25">
      <c r="B76" s="11"/>
      <c r="C76" s="34" t="s">
        <v>0</v>
      </c>
      <c r="D76" s="34"/>
      <c r="E76" s="36">
        <f>SUM(E74:E75)</f>
        <v>1125</v>
      </c>
    </row>
    <row r="77" spans="1:10" x14ac:dyDescent="0.2">
      <c r="B77" s="11"/>
      <c r="C77" s="34"/>
      <c r="D77" s="34"/>
      <c r="E77" s="63"/>
    </row>
    <row r="78" spans="1:10" x14ac:dyDescent="0.2">
      <c r="B78" s="11"/>
      <c r="C78" s="34"/>
      <c r="D78" s="34"/>
      <c r="E78" s="63"/>
    </row>
    <row r="79" spans="1:10" s="7" customFormat="1" ht="13.15" customHeight="1" x14ac:dyDescent="0.2">
      <c r="A79" s="16" t="s">
        <v>6</v>
      </c>
      <c r="B79" s="17" t="s">
        <v>7</v>
      </c>
      <c r="C79" s="17"/>
      <c r="D79" s="38">
        <v>9000</v>
      </c>
      <c r="E79" s="52" t="s">
        <v>53</v>
      </c>
      <c r="F79" s="16" t="s">
        <v>37</v>
      </c>
      <c r="G79" s="17" t="s">
        <v>36</v>
      </c>
      <c r="H79" s="38">
        <v>3948.27</v>
      </c>
      <c r="I79" s="60" t="s">
        <v>53</v>
      </c>
    </row>
    <row r="80" spans="1:10" s="7" customFormat="1" ht="13.15" customHeight="1" x14ac:dyDescent="0.2">
      <c r="A80" s="16" t="s">
        <v>8</v>
      </c>
      <c r="B80" s="17" t="s">
        <v>9</v>
      </c>
      <c r="C80" s="17"/>
      <c r="D80" s="38">
        <v>311.83999999999997</v>
      </c>
      <c r="E80" s="52" t="s">
        <v>53</v>
      </c>
      <c r="F80" s="71" t="s">
        <v>44</v>
      </c>
      <c r="G80" s="17" t="s">
        <v>43</v>
      </c>
      <c r="H80" s="38">
        <v>0</v>
      </c>
      <c r="I80" s="60"/>
    </row>
    <row r="81" spans="1:9" s="7" customFormat="1" ht="13.15" customHeight="1" x14ac:dyDescent="0.2">
      <c r="A81" s="16" t="s">
        <v>30</v>
      </c>
      <c r="B81" s="17" t="s">
        <v>31</v>
      </c>
      <c r="C81" s="17"/>
      <c r="D81" s="38">
        <v>619.53</v>
      </c>
      <c r="E81" s="52" t="s">
        <v>53</v>
      </c>
      <c r="F81" s="71" t="s">
        <v>22</v>
      </c>
      <c r="G81" s="17" t="s">
        <v>23</v>
      </c>
      <c r="H81" s="38">
        <v>500</v>
      </c>
      <c r="I81" s="60" t="s">
        <v>53</v>
      </c>
    </row>
    <row r="82" spans="1:9" s="7" customFormat="1" ht="13.15" customHeight="1" x14ac:dyDescent="0.2">
      <c r="A82" s="16" t="s">
        <v>10</v>
      </c>
      <c r="B82" s="17" t="s">
        <v>38</v>
      </c>
      <c r="C82" s="38"/>
      <c r="D82" s="38">
        <v>5000</v>
      </c>
      <c r="E82" s="52" t="s">
        <v>53</v>
      </c>
      <c r="F82" s="71" t="s">
        <v>6</v>
      </c>
      <c r="G82" s="17" t="s">
        <v>45</v>
      </c>
      <c r="H82" s="38">
        <v>899</v>
      </c>
      <c r="I82" s="60"/>
    </row>
    <row r="83" spans="1:9" s="7" customFormat="1" ht="13.15" customHeight="1" x14ac:dyDescent="0.2">
      <c r="A83" s="16" t="s">
        <v>10</v>
      </c>
      <c r="B83" s="17" t="s">
        <v>39</v>
      </c>
      <c r="C83" s="38"/>
      <c r="D83" s="38">
        <v>4000</v>
      </c>
      <c r="E83" s="52" t="s">
        <v>53</v>
      </c>
      <c r="F83" s="71" t="s">
        <v>8</v>
      </c>
      <c r="G83" s="17" t="s">
        <v>15</v>
      </c>
      <c r="H83" s="38">
        <v>12000</v>
      </c>
      <c r="I83" s="60" t="s">
        <v>53</v>
      </c>
    </row>
    <row r="84" spans="1:9" s="7" customFormat="1" ht="13.15" customHeight="1" thickBot="1" x14ac:dyDescent="0.25">
      <c r="A84" s="16" t="s">
        <v>10</v>
      </c>
      <c r="B84" s="17" t="s">
        <v>40</v>
      </c>
      <c r="C84" s="38"/>
      <c r="D84" s="38">
        <v>1126.4100000000001</v>
      </c>
      <c r="E84" s="52" t="s">
        <v>53</v>
      </c>
      <c r="F84" s="72" t="s">
        <v>19</v>
      </c>
      <c r="G84" s="17" t="s">
        <v>16</v>
      </c>
      <c r="H84" s="39">
        <v>11000</v>
      </c>
      <c r="I84" s="60" t="s">
        <v>53</v>
      </c>
    </row>
    <row r="85" spans="1:9" s="7" customFormat="1" ht="13.15" customHeight="1" thickTop="1" thickBot="1" x14ac:dyDescent="0.25">
      <c r="A85" s="16"/>
      <c r="B85" s="17" t="s">
        <v>117</v>
      </c>
      <c r="C85" s="38"/>
      <c r="D85" s="38">
        <v>1000</v>
      </c>
      <c r="E85" s="52" t="s">
        <v>53</v>
      </c>
      <c r="F85" s="73"/>
      <c r="G85" s="17"/>
      <c r="H85" s="44">
        <f>SUM(H79:H84)+SUM(D79:D86)-D79</f>
        <v>40405.050000000003</v>
      </c>
      <c r="I85" s="60"/>
    </row>
    <row r="86" spans="1:9" s="7" customFormat="1" ht="13.15" customHeight="1" thickBot="1" x14ac:dyDescent="0.25">
      <c r="A86" s="16"/>
      <c r="B86" s="17"/>
      <c r="C86" s="38"/>
      <c r="D86" s="38"/>
      <c r="E86" s="38"/>
      <c r="F86" s="73"/>
      <c r="G86" s="41" t="s">
        <v>4</v>
      </c>
      <c r="H86" s="42">
        <f>E76+H85</f>
        <v>41530.050000000003</v>
      </c>
      <c r="I86" s="44"/>
    </row>
    <row r="87" spans="1:9" s="7" customFormat="1" ht="13.15" customHeight="1" x14ac:dyDescent="0.2">
      <c r="B87" s="16"/>
      <c r="C87" s="17"/>
      <c r="D87" s="9"/>
      <c r="E87" s="38"/>
      <c r="F87" s="74"/>
      <c r="G87" s="9"/>
      <c r="H87" s="9"/>
      <c r="I87" s="44"/>
    </row>
    <row r="88" spans="1:9" s="7" customFormat="1" ht="13.15" customHeight="1" x14ac:dyDescent="0.2">
      <c r="B88" s="16"/>
      <c r="C88" s="17"/>
      <c r="D88" s="8"/>
      <c r="E88" s="9"/>
      <c r="F88" s="74"/>
      <c r="G88" s="9"/>
      <c r="H88" s="9"/>
      <c r="I88" s="44"/>
    </row>
    <row r="89" spans="1:9" s="7" customFormat="1" ht="13.15" customHeight="1" x14ac:dyDescent="0.2">
      <c r="A89" s="9"/>
      <c r="B89" s="10"/>
      <c r="C89" s="9"/>
      <c r="D89" s="8"/>
      <c r="E89" s="9"/>
      <c r="F89" s="74"/>
      <c r="G89" s="9"/>
      <c r="H89" s="9"/>
      <c r="I89" s="44"/>
    </row>
    <row r="90" spans="1:9" s="7" customFormat="1" ht="13.15" customHeight="1" x14ac:dyDescent="0.2">
      <c r="A90" s="9"/>
      <c r="B90" s="10"/>
      <c r="C90" s="8"/>
      <c r="D90" s="8"/>
      <c r="E90" s="9"/>
      <c r="F90" s="74"/>
      <c r="G90" s="9"/>
      <c r="H90" s="9"/>
      <c r="I90" s="44"/>
    </row>
    <row r="91" spans="1:9" s="7" customFormat="1" ht="13.15" customHeight="1" x14ac:dyDescent="0.2">
      <c r="A91" s="9"/>
      <c r="B91" s="10"/>
      <c r="C91" s="8"/>
      <c r="D91" s="8"/>
      <c r="E91" s="9"/>
      <c r="F91" s="74"/>
      <c r="G91" s="9"/>
      <c r="H91" s="9"/>
      <c r="I91" s="44"/>
    </row>
    <row r="92" spans="1:9" s="7" customFormat="1" ht="13.15" customHeight="1" x14ac:dyDescent="0.2">
      <c r="A92" s="9"/>
      <c r="B92" s="10"/>
      <c r="C92" s="8"/>
      <c r="D92" s="8"/>
      <c r="E92" s="9"/>
      <c r="F92" s="74"/>
      <c r="G92" s="9"/>
      <c r="H92" s="9"/>
      <c r="I92" s="44"/>
    </row>
    <row r="93" spans="1:9" s="9" customFormat="1" ht="12" x14ac:dyDescent="0.2">
      <c r="B93" s="10"/>
      <c r="C93" s="8"/>
      <c r="F93" s="74"/>
    </row>
    <row r="94" spans="1:9" s="9" customFormat="1" ht="12" x14ac:dyDescent="0.2">
      <c r="B94" s="10"/>
      <c r="C94" s="8"/>
      <c r="F94" s="74"/>
    </row>
    <row r="95" spans="1:9" s="9" customFormat="1" ht="12" x14ac:dyDescent="0.2">
      <c r="B95" s="10"/>
      <c r="C95" s="8"/>
      <c r="F95" s="74"/>
    </row>
    <row r="96" spans="1:9" s="9" customFormat="1" ht="12" x14ac:dyDescent="0.2">
      <c r="B96" s="10"/>
      <c r="F96" s="74"/>
    </row>
    <row r="97" spans="1:9" s="9" customFormat="1" ht="12" x14ac:dyDescent="0.2">
      <c r="B97" s="10"/>
      <c r="F97" s="74"/>
    </row>
    <row r="98" spans="1:9" s="9" customFormat="1" ht="12" x14ac:dyDescent="0.2">
      <c r="B98" s="10"/>
      <c r="F98" s="74"/>
    </row>
    <row r="99" spans="1:9" s="9" customFormat="1" x14ac:dyDescent="0.2">
      <c r="B99" s="10"/>
      <c r="D99" s="5"/>
      <c r="F99" s="74"/>
    </row>
    <row r="100" spans="1:9" s="9" customFormat="1" x14ac:dyDescent="0.2">
      <c r="B100" s="10"/>
      <c r="D100" s="5"/>
      <c r="F100" s="54"/>
      <c r="G100" s="5"/>
      <c r="H100" s="5"/>
    </row>
    <row r="101" spans="1:9" s="9" customFormat="1" x14ac:dyDescent="0.2">
      <c r="B101" s="10"/>
      <c r="D101" s="5"/>
      <c r="E101" s="5"/>
      <c r="F101" s="54"/>
      <c r="G101" s="5"/>
      <c r="H101" s="5"/>
    </row>
    <row r="102" spans="1:9" s="9" customFormat="1" x14ac:dyDescent="0.2">
      <c r="B102" s="12"/>
      <c r="C102" s="5"/>
      <c r="D102" s="5"/>
      <c r="E102" s="5"/>
      <c r="F102" s="54"/>
      <c r="G102" s="5"/>
      <c r="H102" s="5"/>
    </row>
    <row r="103" spans="1:9" s="9" customFormat="1" x14ac:dyDescent="0.2">
      <c r="B103" s="12"/>
      <c r="C103" s="5"/>
      <c r="D103" s="5"/>
      <c r="E103" s="5"/>
      <c r="F103" s="54"/>
      <c r="G103" s="5"/>
      <c r="H103" s="5"/>
    </row>
    <row r="104" spans="1:9" s="9" customFormat="1" x14ac:dyDescent="0.2">
      <c r="B104" s="12"/>
      <c r="C104" s="5"/>
      <c r="D104" s="5"/>
      <c r="E104" s="5"/>
      <c r="F104" s="54"/>
      <c r="G104" s="5"/>
      <c r="H104" s="5"/>
    </row>
    <row r="105" spans="1:9" s="9" customFormat="1" x14ac:dyDescent="0.2">
      <c r="B105" s="12"/>
      <c r="C105" s="5"/>
      <c r="D105" s="5"/>
      <c r="E105" s="5"/>
      <c r="F105" s="54"/>
      <c r="G105" s="5"/>
      <c r="H105" s="5"/>
    </row>
    <row r="106" spans="1:9" s="9" customFormat="1" x14ac:dyDescent="0.2">
      <c r="A106" s="5"/>
      <c r="B106" s="12"/>
      <c r="C106" s="5"/>
      <c r="D106" s="5"/>
      <c r="E106" s="5"/>
      <c r="F106" s="54"/>
      <c r="G106" s="5"/>
      <c r="H106" s="5"/>
      <c r="I106" s="5"/>
    </row>
    <row r="107" spans="1:9" s="9" customFormat="1" x14ac:dyDescent="0.2">
      <c r="A107" s="5"/>
      <c r="B107" s="12"/>
      <c r="C107" s="5"/>
      <c r="D107" s="5"/>
      <c r="E107" s="5"/>
      <c r="F107" s="54"/>
      <c r="G107" s="5"/>
      <c r="H107" s="5"/>
      <c r="I107" s="5"/>
    </row>
    <row r="108" spans="1:9" s="9" customFormat="1" x14ac:dyDescent="0.2">
      <c r="A108" s="5"/>
      <c r="B108" s="12"/>
      <c r="C108" s="5"/>
      <c r="D108" s="5"/>
      <c r="E108" s="5"/>
      <c r="F108" s="54"/>
      <c r="G108" s="5"/>
      <c r="H108" s="5"/>
      <c r="I108" s="5"/>
    </row>
    <row r="109" spans="1:9" s="9" customFormat="1" x14ac:dyDescent="0.2">
      <c r="A109" s="5"/>
      <c r="B109" s="12"/>
      <c r="C109" s="5"/>
      <c r="D109" s="5"/>
      <c r="E109" s="5"/>
      <c r="F109" s="54"/>
      <c r="G109" s="5"/>
      <c r="H109" s="5"/>
      <c r="I109" s="5"/>
    </row>
  </sheetData>
  <mergeCells count="13">
    <mergeCell ref="E24:F24"/>
    <mergeCell ref="A1:J1"/>
    <mergeCell ref="C4:D4"/>
    <mergeCell ref="E5:F5"/>
    <mergeCell ref="I12:J12"/>
    <mergeCell ref="C23:D23"/>
    <mergeCell ref="I69:J69"/>
    <mergeCell ref="I31:J31"/>
    <mergeCell ref="C42:D42"/>
    <mergeCell ref="E43:F43"/>
    <mergeCell ref="I50:J50"/>
    <mergeCell ref="C61:D61"/>
    <mergeCell ref="E62:F6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49" zoomScaleNormal="100" workbookViewId="0">
      <selection activeCell="E78" sqref="E7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147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148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40">
        <v>43474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95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3039.13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161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  <c r="G9" s="164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94"/>
      <c r="J11" s="194"/>
    </row>
    <row r="12" spans="1:10" ht="12" customHeight="1" thickBot="1" x14ac:dyDescent="0.25">
      <c r="B12" s="104" t="s">
        <v>61</v>
      </c>
      <c r="C12" s="106" t="s">
        <v>60</v>
      </c>
      <c r="D12" s="59"/>
      <c r="E12" s="35">
        <v>990</v>
      </c>
      <c r="F12" s="68"/>
      <c r="G12" s="67"/>
      <c r="I12" s="334"/>
      <c r="J12" s="334"/>
    </row>
    <row r="13" spans="1:10" s="4" customFormat="1" ht="13.5" thickBot="1" x14ac:dyDescent="0.25">
      <c r="B13" s="55"/>
      <c r="C13" s="56"/>
      <c r="D13" s="57"/>
      <c r="E13" s="58">
        <f>SUM(E7:E12)</f>
        <v>7638.8200000000006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8763.82</v>
      </c>
    </row>
    <row r="16" spans="1:10" x14ac:dyDescent="0.2">
      <c r="B16" s="11"/>
      <c r="C16" s="34"/>
      <c r="D16" s="34"/>
      <c r="E16" s="63"/>
    </row>
    <row r="17" spans="1:10" s="29" customFormat="1" ht="6.75" customHeight="1" x14ac:dyDescent="0.2">
      <c r="B17" s="30"/>
      <c r="C17" s="31"/>
      <c r="D17" s="31"/>
      <c r="E17" s="32"/>
      <c r="F17" s="64"/>
      <c r="G17" s="32"/>
      <c r="H17" s="32"/>
      <c r="I17" s="32"/>
    </row>
    <row r="18" spans="1:10" ht="19.5" customHeight="1" x14ac:dyDescent="0.2">
      <c r="A18" s="45"/>
      <c r="B18" s="25" t="s">
        <v>24</v>
      </c>
      <c r="C18" s="46" t="s">
        <v>149</v>
      </c>
      <c r="D18" s="40"/>
      <c r="E18" s="14"/>
      <c r="F18" s="65"/>
      <c r="G18" s="14"/>
      <c r="H18" s="14"/>
      <c r="I18" s="14"/>
    </row>
    <row r="19" spans="1:10" ht="19.5" customHeight="1" x14ac:dyDescent="0.2">
      <c r="B19" s="25" t="s">
        <v>26</v>
      </c>
      <c r="C19" s="336">
        <v>43481</v>
      </c>
      <c r="D19" s="336"/>
      <c r="E19" s="14"/>
      <c r="F19" s="65"/>
      <c r="G19" s="14"/>
      <c r="H19" s="14"/>
      <c r="I19" s="14"/>
    </row>
    <row r="20" spans="1:10" ht="4.5" customHeight="1" x14ac:dyDescent="0.45">
      <c r="B20" s="2"/>
      <c r="C20" s="19"/>
      <c r="D20" s="19"/>
      <c r="E20" s="335"/>
      <c r="F20" s="335"/>
      <c r="G20" s="3"/>
      <c r="H20" s="4"/>
      <c r="I20" s="4"/>
    </row>
    <row r="21" spans="1:10" s="195" customFormat="1" ht="13.5" thickBot="1" x14ac:dyDescent="0.25">
      <c r="B21" s="26" t="s">
        <v>25</v>
      </c>
      <c r="C21" s="53" t="s">
        <v>1</v>
      </c>
      <c r="D21" s="53"/>
      <c r="E21" s="28" t="s">
        <v>2</v>
      </c>
      <c r="F21" s="66"/>
    </row>
    <row r="22" spans="1:10" x14ac:dyDescent="0.2">
      <c r="B22" s="21" t="s">
        <v>28</v>
      </c>
      <c r="C22" s="24" t="s">
        <v>14</v>
      </c>
      <c r="D22" s="49"/>
      <c r="E22" s="85">
        <v>3341.43</v>
      </c>
      <c r="F22" s="70"/>
      <c r="G22" s="67"/>
    </row>
    <row r="23" spans="1:10" x14ac:dyDescent="0.2">
      <c r="B23" s="43" t="s">
        <v>29</v>
      </c>
      <c r="C23" s="27" t="s">
        <v>27</v>
      </c>
      <c r="D23" s="50"/>
      <c r="E23" s="85">
        <v>802.47</v>
      </c>
      <c r="F23" s="70"/>
      <c r="G23" s="84"/>
      <c r="H23" s="54"/>
    </row>
    <row r="24" spans="1:10" x14ac:dyDescent="0.2">
      <c r="B24" s="43" t="s">
        <v>3</v>
      </c>
      <c r="C24" s="27" t="s">
        <v>13</v>
      </c>
      <c r="D24" s="50"/>
      <c r="E24" s="85">
        <v>1037.75</v>
      </c>
      <c r="F24" s="70"/>
    </row>
    <row r="25" spans="1:10" x14ac:dyDescent="0.2">
      <c r="B25" s="15" t="s">
        <v>35</v>
      </c>
      <c r="C25" s="18" t="s">
        <v>11</v>
      </c>
      <c r="D25" s="51"/>
      <c r="E25" s="86">
        <v>977.47</v>
      </c>
    </row>
    <row r="26" spans="1:10" x14ac:dyDescent="0.2">
      <c r="B26" s="101" t="s">
        <v>29</v>
      </c>
      <c r="C26" s="105" t="s">
        <v>34</v>
      </c>
      <c r="D26" s="102"/>
      <c r="E26" s="103">
        <v>792</v>
      </c>
      <c r="G26" s="70"/>
      <c r="I26" s="194"/>
      <c r="J26" s="194"/>
    </row>
    <row r="27" spans="1:10" x14ac:dyDescent="0.2">
      <c r="B27" s="101" t="s">
        <v>61</v>
      </c>
      <c r="C27" s="105" t="s">
        <v>60</v>
      </c>
      <c r="D27" s="102"/>
      <c r="E27" s="103">
        <v>990</v>
      </c>
      <c r="G27" s="70"/>
      <c r="I27" s="196"/>
      <c r="J27" s="196"/>
    </row>
    <row r="28" spans="1:10" ht="13.5" thickBot="1" x14ac:dyDescent="0.25">
      <c r="B28" s="104" t="s">
        <v>115</v>
      </c>
      <c r="C28" s="106" t="s">
        <v>116</v>
      </c>
      <c r="D28" s="59"/>
      <c r="E28" s="35">
        <v>594</v>
      </c>
      <c r="F28" s="68"/>
      <c r="G28" s="67"/>
      <c r="I28" s="334"/>
      <c r="J28" s="334"/>
    </row>
    <row r="29" spans="1:10" s="4" customFormat="1" ht="13.5" thickBot="1" x14ac:dyDescent="0.25">
      <c r="B29" s="55"/>
      <c r="C29" s="56"/>
      <c r="D29" s="57"/>
      <c r="E29" s="58">
        <f>SUM(E22:E28)</f>
        <v>8535.119999999999</v>
      </c>
      <c r="F29" s="69"/>
      <c r="G29" s="82"/>
    </row>
    <row r="30" spans="1:10" ht="13.5" thickBot="1" x14ac:dyDescent="0.25">
      <c r="B30" s="107" t="s">
        <v>33</v>
      </c>
      <c r="C30" s="108" t="s">
        <v>5</v>
      </c>
      <c r="D30" s="108"/>
      <c r="E30" s="109">
        <v>1125</v>
      </c>
    </row>
    <row r="31" spans="1:10" ht="13.5" thickBot="1" x14ac:dyDescent="0.25">
      <c r="B31" s="11"/>
      <c r="C31" s="34" t="s">
        <v>0</v>
      </c>
      <c r="D31" s="34"/>
      <c r="E31" s="36">
        <f>SUM(E29:E30)</f>
        <v>9660.119999999999</v>
      </c>
    </row>
    <row r="32" spans="1:10" x14ac:dyDescent="0.2">
      <c r="B32" s="11"/>
      <c r="C32" s="34"/>
      <c r="D32" s="34"/>
      <c r="E32" s="63"/>
    </row>
    <row r="33" spans="1:10" s="29" customFormat="1" ht="6.75" customHeight="1" x14ac:dyDescent="0.2">
      <c r="B33" s="30"/>
      <c r="C33" s="31"/>
      <c r="D33" s="31"/>
      <c r="E33" s="32"/>
      <c r="F33" s="64"/>
      <c r="G33" s="32"/>
      <c r="H33" s="32"/>
      <c r="I33" s="32"/>
    </row>
    <row r="34" spans="1:10" ht="19.5" customHeight="1" x14ac:dyDescent="0.2">
      <c r="A34" s="45"/>
      <c r="B34" s="25" t="s">
        <v>24</v>
      </c>
      <c r="C34" s="46" t="s">
        <v>150</v>
      </c>
      <c r="D34" s="40"/>
      <c r="E34" s="14"/>
      <c r="F34" s="65"/>
      <c r="G34" s="14"/>
      <c r="H34" s="14"/>
      <c r="I34" s="14"/>
    </row>
    <row r="35" spans="1:10" ht="19.5" customHeight="1" x14ac:dyDescent="0.2">
      <c r="B35" s="25" t="s">
        <v>26</v>
      </c>
      <c r="C35" s="336">
        <v>43488</v>
      </c>
      <c r="D35" s="336"/>
      <c r="E35" s="14"/>
      <c r="F35" s="65"/>
      <c r="G35" s="14"/>
      <c r="H35" s="14"/>
      <c r="I35" s="14"/>
    </row>
    <row r="36" spans="1:10" ht="4.5" customHeight="1" x14ac:dyDescent="0.45">
      <c r="B36" s="2"/>
      <c r="C36" s="19"/>
      <c r="D36" s="19"/>
      <c r="E36" s="335"/>
      <c r="F36" s="335"/>
      <c r="G36" s="3"/>
      <c r="H36" s="4"/>
      <c r="I36" s="4"/>
    </row>
    <row r="37" spans="1:10" s="195" customFormat="1" ht="13.5" thickBot="1" x14ac:dyDescent="0.25">
      <c r="B37" s="26" t="s">
        <v>25</v>
      </c>
      <c r="C37" s="53" t="s">
        <v>1</v>
      </c>
      <c r="D37" s="53"/>
      <c r="E37" s="28" t="s">
        <v>2</v>
      </c>
      <c r="F37" s="66"/>
    </row>
    <row r="38" spans="1:10" x14ac:dyDescent="0.2">
      <c r="B38" s="21" t="s">
        <v>28</v>
      </c>
      <c r="C38" s="24" t="s">
        <v>14</v>
      </c>
      <c r="D38" s="49"/>
      <c r="E38" s="85">
        <v>3257.63</v>
      </c>
      <c r="F38" s="70"/>
      <c r="G38" s="67"/>
    </row>
    <row r="39" spans="1:10" x14ac:dyDescent="0.2">
      <c r="B39" s="43" t="s">
        <v>29</v>
      </c>
      <c r="C39" s="27" t="s">
        <v>27</v>
      </c>
      <c r="D39" s="50"/>
      <c r="E39" s="85">
        <v>846.55</v>
      </c>
      <c r="F39" s="70"/>
      <c r="G39" s="84"/>
      <c r="H39" s="54"/>
    </row>
    <row r="40" spans="1:10" x14ac:dyDescent="0.2">
      <c r="B40" s="43" t="s">
        <v>3</v>
      </c>
      <c r="C40" s="27" t="s">
        <v>13</v>
      </c>
      <c r="D40" s="50"/>
      <c r="E40" s="85">
        <v>1037.75</v>
      </c>
      <c r="F40" s="70"/>
    </row>
    <row r="41" spans="1:10" x14ac:dyDescent="0.2">
      <c r="B41" s="15" t="s">
        <v>35</v>
      </c>
      <c r="C41" s="18" t="s">
        <v>11</v>
      </c>
      <c r="D41" s="51"/>
      <c r="E41" s="86">
        <v>977.47</v>
      </c>
    </row>
    <row r="42" spans="1:10" x14ac:dyDescent="0.2">
      <c r="B42" s="101" t="s">
        <v>29</v>
      </c>
      <c r="C42" s="105" t="s">
        <v>34</v>
      </c>
      <c r="D42" s="102"/>
      <c r="E42" s="103">
        <v>792</v>
      </c>
      <c r="G42" s="70"/>
      <c r="I42" s="194"/>
      <c r="J42" s="194"/>
    </row>
    <row r="43" spans="1:10" x14ac:dyDescent="0.2">
      <c r="B43" s="101" t="s">
        <v>61</v>
      </c>
      <c r="C43" s="105" t="s">
        <v>60</v>
      </c>
      <c r="D43" s="102"/>
      <c r="E43" s="103">
        <v>990</v>
      </c>
      <c r="G43" s="70"/>
      <c r="I43" s="197"/>
      <c r="J43" s="197"/>
    </row>
    <row r="44" spans="1:10" ht="13.5" thickBot="1" x14ac:dyDescent="0.25">
      <c r="B44" s="104" t="s">
        <v>115</v>
      </c>
      <c r="C44" s="106" t="s">
        <v>116</v>
      </c>
      <c r="D44" s="59"/>
      <c r="E44" s="35">
        <v>990</v>
      </c>
      <c r="F44" s="68"/>
      <c r="G44" s="67"/>
      <c r="I44" s="334"/>
      <c r="J44" s="334"/>
    </row>
    <row r="45" spans="1:10" s="4" customFormat="1" ht="13.5" thickBot="1" x14ac:dyDescent="0.25">
      <c r="B45" s="55"/>
      <c r="C45" s="56"/>
      <c r="D45" s="57"/>
      <c r="E45" s="58">
        <f>SUM(E38:E44)</f>
        <v>8891.4000000000015</v>
      </c>
      <c r="F45" s="69"/>
      <c r="G45" s="82"/>
    </row>
    <row r="46" spans="1:10" ht="13.5" thickBot="1" x14ac:dyDescent="0.25">
      <c r="B46" s="107" t="s">
        <v>33</v>
      </c>
      <c r="C46" s="108" t="s">
        <v>5</v>
      </c>
      <c r="D46" s="108"/>
      <c r="E46" s="109">
        <v>1125</v>
      </c>
    </row>
    <row r="47" spans="1:10" ht="13.5" thickBot="1" x14ac:dyDescent="0.25">
      <c r="B47" s="11"/>
      <c r="C47" s="34" t="s">
        <v>0</v>
      </c>
      <c r="D47" s="34"/>
      <c r="E47" s="36">
        <f>SUM(E45:E46)</f>
        <v>10016.400000000001</v>
      </c>
    </row>
    <row r="48" spans="1:10" x14ac:dyDescent="0.2">
      <c r="B48" s="11"/>
      <c r="C48" s="34"/>
      <c r="D48" s="34"/>
      <c r="E48" s="63"/>
    </row>
    <row r="49" spans="1:10" s="29" customFormat="1" ht="6.75" customHeight="1" x14ac:dyDescent="0.2">
      <c r="B49" s="30"/>
      <c r="C49" s="31"/>
      <c r="D49" s="31"/>
      <c r="E49" s="32"/>
      <c r="F49" s="64"/>
      <c r="G49" s="32"/>
      <c r="H49" s="32"/>
      <c r="I49" s="32"/>
    </row>
    <row r="50" spans="1:10" ht="19.5" customHeight="1" x14ac:dyDescent="0.2">
      <c r="A50" s="45"/>
      <c r="B50" s="25" t="s">
        <v>24</v>
      </c>
      <c r="C50" s="46" t="s">
        <v>151</v>
      </c>
      <c r="D50" s="40"/>
      <c r="E50" s="14"/>
      <c r="F50" s="65"/>
      <c r="G50" s="14"/>
      <c r="H50" s="14"/>
      <c r="I50" s="14"/>
    </row>
    <row r="51" spans="1:10" ht="19.5" customHeight="1" x14ac:dyDescent="0.2">
      <c r="B51" s="25" t="s">
        <v>26</v>
      </c>
      <c r="C51" s="336">
        <v>43495</v>
      </c>
      <c r="D51" s="336"/>
      <c r="E51" s="14"/>
      <c r="F51" s="65"/>
      <c r="G51" s="14"/>
      <c r="H51" s="14"/>
      <c r="I51" s="14"/>
    </row>
    <row r="52" spans="1:10" ht="4.5" customHeight="1" x14ac:dyDescent="0.45">
      <c r="B52" s="2"/>
      <c r="C52" s="19"/>
      <c r="D52" s="19"/>
      <c r="E52" s="335"/>
      <c r="F52" s="335"/>
      <c r="G52" s="3"/>
      <c r="H52" s="4"/>
      <c r="I52" s="4"/>
    </row>
    <row r="53" spans="1:10" s="195" customFormat="1" ht="13.5" thickBot="1" x14ac:dyDescent="0.25">
      <c r="B53" s="26" t="s">
        <v>25</v>
      </c>
      <c r="C53" s="53" t="s">
        <v>1</v>
      </c>
      <c r="D53" s="53"/>
      <c r="E53" s="28" t="s">
        <v>2</v>
      </c>
      <c r="F53" s="66"/>
    </row>
    <row r="54" spans="1:10" x14ac:dyDescent="0.2">
      <c r="B54" s="21" t="s">
        <v>28</v>
      </c>
      <c r="C54" s="24" t="s">
        <v>14</v>
      </c>
      <c r="D54" s="49"/>
      <c r="E54" s="85">
        <v>2597</v>
      </c>
      <c r="F54" s="70"/>
      <c r="G54" s="67"/>
    </row>
    <row r="55" spans="1:10" x14ac:dyDescent="0.2">
      <c r="B55" s="43" t="s">
        <v>29</v>
      </c>
      <c r="C55" s="27" t="s">
        <v>27</v>
      </c>
      <c r="D55" s="50"/>
      <c r="E55" s="85">
        <v>802.47</v>
      </c>
      <c r="F55" s="70"/>
      <c r="G55" s="84"/>
      <c r="H55" s="54"/>
    </row>
    <row r="56" spans="1:10" x14ac:dyDescent="0.2">
      <c r="B56" s="43" t="s">
        <v>3</v>
      </c>
      <c r="C56" s="27" t="s">
        <v>13</v>
      </c>
      <c r="D56" s="50"/>
      <c r="E56" s="85">
        <v>1037.75</v>
      </c>
      <c r="F56" s="70"/>
    </row>
    <row r="57" spans="1:10" x14ac:dyDescent="0.2">
      <c r="B57" s="15" t="s">
        <v>35</v>
      </c>
      <c r="C57" s="18" t="s">
        <v>11</v>
      </c>
      <c r="D57" s="51"/>
      <c r="E57" s="86">
        <v>977.47</v>
      </c>
    </row>
    <row r="58" spans="1:10" x14ac:dyDescent="0.2">
      <c r="B58" s="101" t="s">
        <v>29</v>
      </c>
      <c r="C58" s="105" t="s">
        <v>34</v>
      </c>
      <c r="D58" s="102"/>
      <c r="E58" s="103">
        <v>792</v>
      </c>
      <c r="G58" s="70"/>
      <c r="I58" s="194"/>
      <c r="J58" s="194"/>
    </row>
    <row r="59" spans="1:10" x14ac:dyDescent="0.2">
      <c r="B59" s="101" t="s">
        <v>61</v>
      </c>
      <c r="C59" s="105" t="s">
        <v>60</v>
      </c>
      <c r="D59" s="102"/>
      <c r="E59" s="103">
        <v>990</v>
      </c>
      <c r="G59" s="70"/>
      <c r="I59" s="197"/>
      <c r="J59" s="197"/>
    </row>
    <row r="60" spans="1:10" ht="13.5" thickBot="1" x14ac:dyDescent="0.25">
      <c r="B60" s="104" t="s">
        <v>115</v>
      </c>
      <c r="C60" s="106" t="s">
        <v>116</v>
      </c>
      <c r="D60" s="59"/>
      <c r="E60" s="35">
        <v>990</v>
      </c>
      <c r="F60" s="68"/>
      <c r="G60" s="67"/>
      <c r="I60" s="334"/>
      <c r="J60" s="334"/>
    </row>
    <row r="61" spans="1:10" ht="13.5" thickBot="1" x14ac:dyDescent="0.25">
      <c r="B61" s="11"/>
      <c r="C61" s="34" t="s">
        <v>0</v>
      </c>
      <c r="D61" s="34"/>
      <c r="E61" s="36">
        <f>SUM(E54:E60)</f>
        <v>8186.6900000000005</v>
      </c>
    </row>
    <row r="62" spans="1:10" x14ac:dyDescent="0.2">
      <c r="B62" s="11"/>
      <c r="C62" s="34"/>
      <c r="D62" s="34"/>
      <c r="E62" s="63"/>
    </row>
    <row r="63" spans="1:10" x14ac:dyDescent="0.2">
      <c r="B63" s="11"/>
      <c r="C63" s="34"/>
      <c r="D63" s="34"/>
      <c r="E63" s="63"/>
    </row>
    <row r="64" spans="1:10" s="7" customFormat="1" ht="13.15" customHeight="1" x14ac:dyDescent="0.2">
      <c r="A64" s="16" t="s">
        <v>6</v>
      </c>
      <c r="B64" s="17" t="s">
        <v>7</v>
      </c>
      <c r="C64" s="17"/>
      <c r="D64" s="38">
        <v>9000</v>
      </c>
      <c r="E64" s="52" t="s">
        <v>53</v>
      </c>
      <c r="F64" s="16" t="s">
        <v>37</v>
      </c>
      <c r="G64" s="17" t="s">
        <v>36</v>
      </c>
      <c r="H64" s="38">
        <v>3948.27</v>
      </c>
      <c r="I64" s="60" t="s">
        <v>53</v>
      </c>
    </row>
    <row r="65" spans="1:9" s="7" customFormat="1" ht="13.15" customHeight="1" x14ac:dyDescent="0.2">
      <c r="A65" s="16" t="s">
        <v>8</v>
      </c>
      <c r="B65" s="17" t="s">
        <v>9</v>
      </c>
      <c r="C65" s="17"/>
      <c r="D65" s="38">
        <v>311.83999999999997</v>
      </c>
      <c r="E65" s="52"/>
      <c r="F65" s="71" t="s">
        <v>44</v>
      </c>
      <c r="G65" s="17" t="s">
        <v>43</v>
      </c>
      <c r="H65" s="38">
        <v>0</v>
      </c>
      <c r="I65" s="60"/>
    </row>
    <row r="66" spans="1:9" s="7" customFormat="1" ht="13.15" customHeight="1" x14ac:dyDescent="0.2">
      <c r="A66" s="16" t="s">
        <v>30</v>
      </c>
      <c r="B66" s="17" t="s">
        <v>31</v>
      </c>
      <c r="C66" s="17"/>
      <c r="D66" s="38">
        <v>619.53</v>
      </c>
      <c r="E66" s="52"/>
      <c r="F66" s="71" t="s">
        <v>22</v>
      </c>
      <c r="G66" s="17" t="s">
        <v>23</v>
      </c>
      <c r="H66" s="38">
        <v>500</v>
      </c>
      <c r="I66" s="60" t="s">
        <v>53</v>
      </c>
    </row>
    <row r="67" spans="1:9" s="7" customFormat="1" ht="13.15" customHeight="1" x14ac:dyDescent="0.2">
      <c r="A67" s="16" t="s">
        <v>10</v>
      </c>
      <c r="B67" s="17" t="s">
        <v>38</v>
      </c>
      <c r="C67" s="38"/>
      <c r="D67" s="38">
        <v>5000</v>
      </c>
      <c r="E67" s="52" t="s">
        <v>53</v>
      </c>
      <c r="F67" s="71" t="s">
        <v>6</v>
      </c>
      <c r="G67" s="17" t="s">
        <v>45</v>
      </c>
      <c r="H67" s="38">
        <v>899</v>
      </c>
      <c r="I67" s="60" t="s">
        <v>53</v>
      </c>
    </row>
    <row r="68" spans="1:9" s="7" customFormat="1" ht="13.15" customHeight="1" x14ac:dyDescent="0.2">
      <c r="A68" s="16" t="s">
        <v>10</v>
      </c>
      <c r="B68" s="17" t="s">
        <v>39</v>
      </c>
      <c r="C68" s="38"/>
      <c r="D68" s="38">
        <v>4000</v>
      </c>
      <c r="E68" s="52" t="s">
        <v>53</v>
      </c>
      <c r="F68" s="71" t="s">
        <v>8</v>
      </c>
      <c r="G68" s="17" t="s">
        <v>15</v>
      </c>
      <c r="H68" s="38">
        <v>12000</v>
      </c>
      <c r="I68" s="60" t="s">
        <v>53</v>
      </c>
    </row>
    <row r="69" spans="1:9" s="7" customFormat="1" ht="13.15" customHeight="1" thickBot="1" x14ac:dyDescent="0.25">
      <c r="A69" s="16" t="s">
        <v>10</v>
      </c>
      <c r="B69" s="17" t="s">
        <v>40</v>
      </c>
      <c r="C69" s="38"/>
      <c r="D69" s="38">
        <v>1126.4100000000001</v>
      </c>
      <c r="E69" s="52"/>
      <c r="F69" s="72" t="s">
        <v>19</v>
      </c>
      <c r="G69" s="17" t="s">
        <v>16</v>
      </c>
      <c r="H69" s="39">
        <v>11000</v>
      </c>
      <c r="I69" s="60" t="s">
        <v>53</v>
      </c>
    </row>
    <row r="70" spans="1:9" s="7" customFormat="1" ht="13.15" customHeight="1" thickTop="1" thickBot="1" x14ac:dyDescent="0.25">
      <c r="A70" s="16"/>
      <c r="B70" s="17" t="s">
        <v>117</v>
      </c>
      <c r="C70" s="38"/>
      <c r="D70" s="38">
        <v>1000</v>
      </c>
      <c r="E70" s="52" t="s">
        <v>53</v>
      </c>
      <c r="F70" s="73"/>
      <c r="G70" s="17"/>
      <c r="H70" s="44">
        <f>SUM(H64:H69)+SUM(D64:D71)-D64</f>
        <v>40405.050000000003</v>
      </c>
      <c r="I70" s="60"/>
    </row>
    <row r="71" spans="1:9" s="7" customFormat="1" ht="13.15" customHeight="1" thickBot="1" x14ac:dyDescent="0.25">
      <c r="A71" s="16"/>
      <c r="B71" s="17"/>
      <c r="C71" s="38"/>
      <c r="D71" s="38"/>
      <c r="E71" s="38"/>
      <c r="F71" s="73"/>
      <c r="G71" s="41" t="s">
        <v>4</v>
      </c>
      <c r="H71" s="42">
        <f>E61+H70</f>
        <v>48591.740000000005</v>
      </c>
      <c r="I71" s="44"/>
    </row>
    <row r="72" spans="1:9" s="7" customFormat="1" ht="13.15" customHeight="1" x14ac:dyDescent="0.2">
      <c r="B72" s="16"/>
      <c r="C72" s="17"/>
      <c r="D72" s="9"/>
      <c r="E72" s="38"/>
      <c r="F72" s="74"/>
      <c r="G72" s="9"/>
      <c r="H72" s="9"/>
      <c r="I72" s="44"/>
    </row>
    <row r="73" spans="1:9" s="7" customFormat="1" ht="13.15" customHeight="1" x14ac:dyDescent="0.2">
      <c r="B73" s="16"/>
      <c r="C73" s="17"/>
      <c r="D73" s="8"/>
      <c r="E73" s="9"/>
      <c r="F73" s="74"/>
      <c r="G73" s="9"/>
      <c r="H73" s="9"/>
      <c r="I73" s="44"/>
    </row>
    <row r="74" spans="1:9" s="7" customFormat="1" ht="13.15" customHeight="1" x14ac:dyDescent="0.2">
      <c r="A74" s="9"/>
      <c r="B74" s="10"/>
      <c r="C74" s="9"/>
      <c r="D74" s="8"/>
      <c r="E74" s="9"/>
      <c r="F74" s="74"/>
      <c r="G74" s="9"/>
      <c r="H74" s="9"/>
      <c r="I74" s="44"/>
    </row>
    <row r="75" spans="1:9" s="7" customFormat="1" ht="13.15" customHeight="1" x14ac:dyDescent="0.2">
      <c r="A75" s="9"/>
      <c r="B75" s="10"/>
      <c r="C75" s="8"/>
      <c r="D75" s="8"/>
      <c r="E75" s="9"/>
      <c r="F75" s="74"/>
      <c r="G75" s="9"/>
      <c r="H75" s="9"/>
      <c r="I75" s="44"/>
    </row>
    <row r="76" spans="1:9" s="7" customFormat="1" ht="13.15" customHeight="1" x14ac:dyDescent="0.2">
      <c r="A76" s="9"/>
      <c r="B76" s="10"/>
      <c r="C76" s="8"/>
      <c r="D76" s="8"/>
      <c r="E76" s="9"/>
      <c r="F76" s="74"/>
      <c r="G76" s="9"/>
      <c r="H76" s="9"/>
      <c r="I76" s="44"/>
    </row>
    <row r="77" spans="1:9" s="7" customFormat="1" ht="13.15" customHeight="1" x14ac:dyDescent="0.2">
      <c r="A77" s="9"/>
      <c r="B77" s="10"/>
      <c r="C77" s="8"/>
      <c r="D77" s="8"/>
      <c r="E77" s="9"/>
      <c r="F77" s="74"/>
      <c r="G77" s="9"/>
      <c r="H77" s="9"/>
      <c r="I77" s="44"/>
    </row>
    <row r="78" spans="1:9" s="9" customFormat="1" ht="12" x14ac:dyDescent="0.2">
      <c r="B78" s="10"/>
      <c r="C78" s="8"/>
      <c r="F78" s="74"/>
    </row>
    <row r="79" spans="1:9" s="9" customFormat="1" ht="12" x14ac:dyDescent="0.2">
      <c r="B79" s="10"/>
      <c r="C79" s="8"/>
      <c r="F79" s="74"/>
    </row>
    <row r="80" spans="1:9" s="9" customFormat="1" ht="12" x14ac:dyDescent="0.2">
      <c r="B80" s="10"/>
      <c r="C80" s="8"/>
      <c r="F80" s="74"/>
    </row>
    <row r="81" spans="1:9" s="9" customFormat="1" ht="12" x14ac:dyDescent="0.2">
      <c r="B81" s="10"/>
      <c r="F81" s="74"/>
    </row>
    <row r="82" spans="1:9" s="9" customFormat="1" ht="12" x14ac:dyDescent="0.2">
      <c r="B82" s="10"/>
      <c r="F82" s="74"/>
    </row>
    <row r="83" spans="1:9" s="9" customFormat="1" ht="12" x14ac:dyDescent="0.2">
      <c r="B83" s="10"/>
      <c r="F83" s="74"/>
    </row>
    <row r="84" spans="1:9" s="9" customFormat="1" x14ac:dyDescent="0.2">
      <c r="B84" s="10"/>
      <c r="D84" s="5"/>
      <c r="F84" s="74"/>
    </row>
    <row r="85" spans="1:9" s="9" customFormat="1" x14ac:dyDescent="0.2">
      <c r="B85" s="10"/>
      <c r="D85" s="5"/>
      <c r="F85" s="54"/>
      <c r="G85" s="5"/>
      <c r="H85" s="5"/>
    </row>
    <row r="86" spans="1:9" s="9" customFormat="1" x14ac:dyDescent="0.2">
      <c r="B86" s="10"/>
      <c r="D86" s="5"/>
      <c r="E86" s="5"/>
      <c r="F86" s="54"/>
      <c r="G86" s="5"/>
      <c r="H86" s="5"/>
    </row>
    <row r="87" spans="1:9" s="9" customFormat="1" x14ac:dyDescent="0.2">
      <c r="B87" s="12"/>
      <c r="C87" s="5"/>
      <c r="D87" s="5"/>
      <c r="E87" s="5"/>
      <c r="F87" s="54"/>
      <c r="G87" s="5"/>
      <c r="H87" s="5"/>
    </row>
    <row r="88" spans="1:9" s="9" customFormat="1" x14ac:dyDescent="0.2">
      <c r="B88" s="12"/>
      <c r="C88" s="5"/>
      <c r="D88" s="5"/>
      <c r="E88" s="5"/>
      <c r="F88" s="54"/>
      <c r="G88" s="5"/>
      <c r="H88" s="5"/>
    </row>
    <row r="89" spans="1:9" s="9" customFormat="1" x14ac:dyDescent="0.2">
      <c r="B89" s="12"/>
      <c r="C89" s="5"/>
      <c r="D89" s="5"/>
      <c r="E89" s="5"/>
      <c r="F89" s="54"/>
      <c r="G89" s="5"/>
      <c r="H89" s="5"/>
    </row>
    <row r="90" spans="1:9" s="9" customFormat="1" x14ac:dyDescent="0.2">
      <c r="B90" s="12"/>
      <c r="C90" s="5"/>
      <c r="D90" s="5"/>
      <c r="E90" s="5"/>
      <c r="F90" s="54"/>
      <c r="G90" s="5"/>
      <c r="H90" s="5"/>
    </row>
    <row r="91" spans="1:9" s="9" customFormat="1" x14ac:dyDescent="0.2">
      <c r="A91" s="5"/>
      <c r="B91" s="12"/>
      <c r="C91" s="5"/>
      <c r="D91" s="5"/>
      <c r="E91" s="5"/>
      <c r="F91" s="54"/>
      <c r="G91" s="5"/>
      <c r="H91" s="5"/>
      <c r="I91" s="5"/>
    </row>
    <row r="92" spans="1:9" s="9" customFormat="1" x14ac:dyDescent="0.2">
      <c r="A92" s="5"/>
      <c r="B92" s="12"/>
      <c r="C92" s="5"/>
      <c r="D92" s="5"/>
      <c r="E92" s="5"/>
      <c r="F92" s="54"/>
      <c r="G92" s="5"/>
      <c r="H92" s="5"/>
      <c r="I92" s="5"/>
    </row>
    <row r="93" spans="1:9" s="9" customFormat="1" x14ac:dyDescent="0.2">
      <c r="A93" s="5"/>
      <c r="B93" s="12"/>
      <c r="C93" s="5"/>
      <c r="D93" s="5"/>
      <c r="E93" s="5"/>
      <c r="F93" s="54"/>
      <c r="G93" s="5"/>
      <c r="H93" s="5"/>
      <c r="I93" s="5"/>
    </row>
    <row r="94" spans="1:9" s="9" customFormat="1" x14ac:dyDescent="0.2">
      <c r="A94" s="5"/>
      <c r="B94" s="12"/>
      <c r="C94" s="5"/>
      <c r="D94" s="5"/>
      <c r="E94" s="5"/>
      <c r="F94" s="54"/>
      <c r="G94" s="5"/>
      <c r="H94" s="5"/>
      <c r="I94" s="5"/>
    </row>
  </sheetData>
  <mergeCells count="13">
    <mergeCell ref="C51:D51"/>
    <mergeCell ref="E52:F52"/>
    <mergeCell ref="I44:J44"/>
    <mergeCell ref="I60:J60"/>
    <mergeCell ref="A1:J1"/>
    <mergeCell ref="C4:D4"/>
    <mergeCell ref="E5:F5"/>
    <mergeCell ref="C35:D35"/>
    <mergeCell ref="E36:F36"/>
    <mergeCell ref="I12:J12"/>
    <mergeCell ref="C19:D19"/>
    <mergeCell ref="E20:F20"/>
    <mergeCell ref="I28:J2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opLeftCell="A37" zoomScaleNormal="100" workbookViewId="0">
      <selection activeCell="G48" sqref="G4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152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153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40">
        <v>43502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99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1538.52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161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  <c r="G9" s="164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98"/>
      <c r="J11" s="198"/>
    </row>
    <row r="12" spans="1:10" x14ac:dyDescent="0.2">
      <c r="B12" s="101" t="s">
        <v>61</v>
      </c>
      <c r="C12" s="105" t="s">
        <v>60</v>
      </c>
      <c r="D12" s="102"/>
      <c r="E12" s="103">
        <v>990</v>
      </c>
      <c r="G12" s="67"/>
      <c r="I12" s="198"/>
      <c r="J12" s="198"/>
    </row>
    <row r="13" spans="1:10" ht="12" customHeight="1" thickBot="1" x14ac:dyDescent="0.25">
      <c r="B13" s="104" t="s">
        <v>115</v>
      </c>
      <c r="C13" s="106" t="s">
        <v>116</v>
      </c>
      <c r="D13" s="59"/>
      <c r="E13" s="35">
        <v>990</v>
      </c>
      <c r="F13" s="68"/>
      <c r="G13" s="67"/>
      <c r="I13" s="334"/>
      <c r="J13" s="334"/>
    </row>
    <row r="14" spans="1:10" s="4" customFormat="1" ht="13.5" thickBot="1" x14ac:dyDescent="0.25">
      <c r="B14" s="55"/>
      <c r="C14" s="56"/>
      <c r="D14" s="57"/>
      <c r="E14" s="58">
        <f>SUM(E7:E13)</f>
        <v>7128.21</v>
      </c>
      <c r="F14" s="69"/>
      <c r="G14" s="82"/>
    </row>
    <row r="15" spans="1:10" ht="13.5" thickBot="1" x14ac:dyDescent="0.25">
      <c r="B15" s="107" t="s">
        <v>33</v>
      </c>
      <c r="C15" s="108" t="s">
        <v>5</v>
      </c>
      <c r="D15" s="108"/>
      <c r="E15" s="109">
        <v>1125</v>
      </c>
    </row>
    <row r="16" spans="1:10" ht="13.5" thickBot="1" x14ac:dyDescent="0.25">
      <c r="B16" s="11"/>
      <c r="C16" s="34" t="s">
        <v>0</v>
      </c>
      <c r="D16" s="34"/>
      <c r="E16" s="36">
        <f>SUM(E14:E15)</f>
        <v>8253.2099999999991</v>
      </c>
    </row>
    <row r="17" spans="1:10" x14ac:dyDescent="0.2">
      <c r="B17" s="11"/>
      <c r="C17" s="34"/>
      <c r="D17" s="34"/>
      <c r="E17" s="63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154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340">
        <v>43509</v>
      </c>
      <c r="D20" s="33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335"/>
      <c r="F21" s="335"/>
      <c r="G21" s="3"/>
      <c r="H21" s="4"/>
      <c r="I21" s="4"/>
    </row>
    <row r="22" spans="1:10" s="199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</row>
    <row r="23" spans="1:10" x14ac:dyDescent="0.2">
      <c r="B23" s="21" t="s">
        <v>28</v>
      </c>
      <c r="C23" s="24" t="s">
        <v>14</v>
      </c>
      <c r="D23" s="49"/>
      <c r="E23" s="85">
        <v>1538.52</v>
      </c>
      <c r="G23" s="67"/>
    </row>
    <row r="24" spans="1:10" x14ac:dyDescent="0.2">
      <c r="B24" s="43" t="s">
        <v>29</v>
      </c>
      <c r="C24" s="27" t="s">
        <v>27</v>
      </c>
      <c r="D24" s="50"/>
      <c r="E24" s="85">
        <v>802.47</v>
      </c>
      <c r="F24" s="70"/>
      <c r="G24" s="161"/>
      <c r="H24" s="54"/>
    </row>
    <row r="25" spans="1:10" x14ac:dyDescent="0.2">
      <c r="B25" s="43" t="s">
        <v>3</v>
      </c>
      <c r="C25" s="27" t="s">
        <v>13</v>
      </c>
      <c r="D25" s="50"/>
      <c r="E25" s="85">
        <v>1037.75</v>
      </c>
      <c r="F25" s="70"/>
      <c r="G25" s="164"/>
    </row>
    <row r="26" spans="1:10" x14ac:dyDescent="0.2">
      <c r="B26" s="15" t="s">
        <v>35</v>
      </c>
      <c r="C26" s="18" t="s">
        <v>11</v>
      </c>
      <c r="D26" s="51"/>
      <c r="E26" s="86">
        <v>977.47</v>
      </c>
    </row>
    <row r="27" spans="1:10" x14ac:dyDescent="0.2">
      <c r="B27" s="101" t="s">
        <v>29</v>
      </c>
      <c r="C27" s="105" t="s">
        <v>34</v>
      </c>
      <c r="D27" s="102"/>
      <c r="E27" s="103">
        <v>792</v>
      </c>
      <c r="G27" s="67"/>
      <c r="I27" s="198"/>
      <c r="J27" s="198"/>
    </row>
    <row r="28" spans="1:10" x14ac:dyDescent="0.2">
      <c r="B28" s="101" t="s">
        <v>157</v>
      </c>
      <c r="C28" s="105" t="s">
        <v>60</v>
      </c>
      <c r="D28" s="102"/>
      <c r="E28" s="103">
        <v>990</v>
      </c>
      <c r="G28" s="67"/>
      <c r="I28" s="198"/>
      <c r="J28" s="198"/>
    </row>
    <row r="29" spans="1:10" ht="12" customHeight="1" thickBot="1" x14ac:dyDescent="0.25">
      <c r="B29" s="104" t="s">
        <v>115</v>
      </c>
      <c r="C29" s="106" t="s">
        <v>116</v>
      </c>
      <c r="D29" s="59"/>
      <c r="E29" s="35">
        <v>990</v>
      </c>
      <c r="F29" s="68"/>
      <c r="G29" s="70" t="s">
        <v>181</v>
      </c>
      <c r="I29" s="334"/>
      <c r="J29" s="334"/>
    </row>
    <row r="30" spans="1:10" s="4" customFormat="1" ht="13.5" thickBot="1" x14ac:dyDescent="0.25">
      <c r="B30" s="55"/>
      <c r="C30" s="56"/>
      <c r="D30" s="57"/>
      <c r="E30" s="58">
        <f>SUM(E23:E29)</f>
        <v>7128.21</v>
      </c>
      <c r="F30" s="69"/>
      <c r="G30" s="82"/>
    </row>
    <row r="31" spans="1:10" ht="13.5" thickBot="1" x14ac:dyDescent="0.25">
      <c r="B31" s="107" t="s">
        <v>33</v>
      </c>
      <c r="C31" s="108" t="s">
        <v>5</v>
      </c>
      <c r="D31" s="108"/>
      <c r="E31" s="109">
        <v>1125</v>
      </c>
    </row>
    <row r="32" spans="1:10" ht="13.5" thickBot="1" x14ac:dyDescent="0.25">
      <c r="B32" s="11"/>
      <c r="C32" s="34" t="s">
        <v>0</v>
      </c>
      <c r="D32" s="34"/>
      <c r="E32" s="36">
        <f>SUM(E30:E31)</f>
        <v>8253.2099999999991</v>
      </c>
    </row>
    <row r="33" spans="1:10" x14ac:dyDescent="0.2">
      <c r="B33" s="11"/>
      <c r="C33" s="34"/>
      <c r="D33" s="34"/>
      <c r="E33" s="63"/>
    </row>
    <row r="34" spans="1:10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10" ht="19.5" customHeight="1" x14ac:dyDescent="0.2">
      <c r="A35" s="45"/>
      <c r="B35" s="25" t="s">
        <v>24</v>
      </c>
      <c r="C35" s="46" t="s">
        <v>155</v>
      </c>
      <c r="D35" s="40"/>
      <c r="E35" s="14"/>
      <c r="F35" s="65"/>
      <c r="G35" s="14"/>
      <c r="H35" s="14"/>
      <c r="I35" s="14"/>
    </row>
    <row r="36" spans="1:10" ht="19.5" customHeight="1" x14ac:dyDescent="0.2">
      <c r="B36" s="25" t="s">
        <v>26</v>
      </c>
      <c r="C36" s="336">
        <v>43516</v>
      </c>
      <c r="D36" s="336"/>
      <c r="E36" s="14"/>
      <c r="F36" s="65"/>
      <c r="G36" s="14"/>
      <c r="H36" s="14"/>
      <c r="I36" s="14"/>
    </row>
    <row r="37" spans="1:10" ht="4.5" customHeight="1" x14ac:dyDescent="0.45">
      <c r="B37" s="2"/>
      <c r="C37" s="19"/>
      <c r="D37" s="19"/>
      <c r="E37" s="335"/>
      <c r="F37" s="335"/>
      <c r="G37" s="3"/>
      <c r="H37" s="4"/>
      <c r="I37" s="4"/>
    </row>
    <row r="38" spans="1:10" s="199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10" x14ac:dyDescent="0.2">
      <c r="B39" s="21" t="s">
        <v>28</v>
      </c>
      <c r="C39" s="24" t="s">
        <v>14</v>
      </c>
      <c r="D39" s="49"/>
      <c r="E39" s="85">
        <v>1538.52</v>
      </c>
      <c r="F39" s="70"/>
      <c r="G39" s="67"/>
    </row>
    <row r="40" spans="1:10" x14ac:dyDescent="0.2">
      <c r="B40" s="43" t="s">
        <v>29</v>
      </c>
      <c r="C40" s="27" t="s">
        <v>27</v>
      </c>
      <c r="D40" s="50"/>
      <c r="E40" s="85">
        <v>802.47</v>
      </c>
      <c r="F40" s="70"/>
      <c r="G40" s="84"/>
      <c r="H40" s="54"/>
    </row>
    <row r="41" spans="1:10" x14ac:dyDescent="0.2">
      <c r="B41" s="43" t="s">
        <v>3</v>
      </c>
      <c r="C41" s="27" t="s">
        <v>13</v>
      </c>
      <c r="D41" s="50"/>
      <c r="E41" s="85">
        <v>1037.75</v>
      </c>
      <c r="F41" s="70"/>
    </row>
    <row r="42" spans="1:10" x14ac:dyDescent="0.2">
      <c r="B42" s="15" t="s">
        <v>35</v>
      </c>
      <c r="C42" s="18" t="s">
        <v>11</v>
      </c>
      <c r="D42" s="51"/>
      <c r="E42" s="86">
        <v>977.47</v>
      </c>
    </row>
    <row r="43" spans="1:10" x14ac:dyDescent="0.2">
      <c r="B43" s="101" t="s">
        <v>29</v>
      </c>
      <c r="C43" s="105" t="s">
        <v>34</v>
      </c>
      <c r="D43" s="102"/>
      <c r="E43" s="103">
        <v>792</v>
      </c>
      <c r="G43" s="70"/>
      <c r="I43" s="198"/>
      <c r="J43" s="198"/>
    </row>
    <row r="44" spans="1:10" x14ac:dyDescent="0.2">
      <c r="B44" s="101" t="s">
        <v>61</v>
      </c>
      <c r="C44" s="105" t="s">
        <v>60</v>
      </c>
      <c r="D44" s="102"/>
      <c r="E44" s="103">
        <v>1064.25</v>
      </c>
      <c r="G44" s="70"/>
      <c r="I44" s="198"/>
      <c r="J44" s="198"/>
    </row>
    <row r="45" spans="1:10" ht="13.5" thickBot="1" x14ac:dyDescent="0.25">
      <c r="B45" s="104" t="s">
        <v>115</v>
      </c>
      <c r="C45" s="106" t="s">
        <v>116</v>
      </c>
      <c r="D45" s="59"/>
      <c r="E45" s="35">
        <v>790</v>
      </c>
      <c r="F45" s="68"/>
      <c r="G45" s="70" t="s">
        <v>182</v>
      </c>
      <c r="I45" s="334"/>
      <c r="J45" s="334"/>
    </row>
    <row r="46" spans="1:10" s="4" customFormat="1" ht="13.5" thickBot="1" x14ac:dyDescent="0.25">
      <c r="B46" s="55"/>
      <c r="C46" s="56"/>
      <c r="D46" s="57"/>
      <c r="E46" s="58">
        <f>SUM(E39:E45)</f>
        <v>7002.46</v>
      </c>
      <c r="F46" s="69"/>
      <c r="G46" s="82"/>
    </row>
    <row r="47" spans="1:10" ht="13.5" thickBot="1" x14ac:dyDescent="0.25">
      <c r="B47" s="107" t="s">
        <v>33</v>
      </c>
      <c r="C47" s="108" t="s">
        <v>5</v>
      </c>
      <c r="D47" s="108"/>
      <c r="E47" s="109">
        <v>1125</v>
      </c>
    </row>
    <row r="48" spans="1:10" ht="13.5" thickBot="1" x14ac:dyDescent="0.25">
      <c r="B48" s="11"/>
      <c r="C48" s="34" t="s">
        <v>0</v>
      </c>
      <c r="D48" s="34"/>
      <c r="E48" s="36">
        <f>SUM(E46:E47)</f>
        <v>8127.46</v>
      </c>
    </row>
    <row r="49" spans="1:10" x14ac:dyDescent="0.2">
      <c r="B49" s="11"/>
      <c r="C49" s="34"/>
      <c r="D49" s="34"/>
      <c r="E49" s="63"/>
    </row>
    <row r="50" spans="1:10" s="29" customFormat="1" ht="6.75" customHeight="1" x14ac:dyDescent="0.2">
      <c r="B50" s="30"/>
      <c r="C50" s="31"/>
      <c r="D50" s="31"/>
      <c r="E50" s="32"/>
      <c r="F50" s="64"/>
      <c r="G50" s="32"/>
      <c r="H50" s="32"/>
      <c r="I50" s="32"/>
    </row>
    <row r="51" spans="1:10" ht="19.5" customHeight="1" x14ac:dyDescent="0.2">
      <c r="A51" s="45"/>
      <c r="B51" s="25" t="s">
        <v>24</v>
      </c>
      <c r="C51" s="46" t="s">
        <v>156</v>
      </c>
      <c r="D51" s="40"/>
      <c r="E51" s="14"/>
      <c r="F51" s="65"/>
      <c r="G51" s="14"/>
      <c r="H51" s="14"/>
      <c r="I51" s="14"/>
    </row>
    <row r="52" spans="1:10" ht="19.5" customHeight="1" x14ac:dyDescent="0.2">
      <c r="B52" s="25" t="s">
        <v>26</v>
      </c>
      <c r="C52" s="340">
        <v>43523</v>
      </c>
      <c r="D52" s="336"/>
      <c r="E52" s="14"/>
      <c r="F52" s="65"/>
      <c r="G52" s="14"/>
      <c r="H52" s="14"/>
      <c r="I52" s="14"/>
    </row>
    <row r="53" spans="1:10" ht="4.5" customHeight="1" x14ac:dyDescent="0.45">
      <c r="B53" s="2"/>
      <c r="C53" s="19"/>
      <c r="D53" s="19"/>
      <c r="E53" s="335"/>
      <c r="F53" s="335"/>
      <c r="G53" s="3"/>
      <c r="H53" s="4"/>
      <c r="I53" s="4"/>
    </row>
    <row r="54" spans="1:10" s="199" customFormat="1" ht="13.5" thickBot="1" x14ac:dyDescent="0.25">
      <c r="B54" s="26" t="s">
        <v>25</v>
      </c>
      <c r="C54" s="53" t="s">
        <v>1</v>
      </c>
      <c r="D54" s="53"/>
      <c r="E54" s="28" t="s">
        <v>2</v>
      </c>
      <c r="F54" s="66"/>
    </row>
    <row r="55" spans="1:10" x14ac:dyDescent="0.2">
      <c r="B55" s="21" t="s">
        <v>28</v>
      </c>
      <c r="C55" s="24" t="s">
        <v>14</v>
      </c>
      <c r="D55" s="49"/>
      <c r="E55" s="85">
        <v>1538.52</v>
      </c>
      <c r="F55" s="70"/>
      <c r="G55" s="67"/>
    </row>
    <row r="56" spans="1:10" x14ac:dyDescent="0.2">
      <c r="B56" s="43" t="s">
        <v>29</v>
      </c>
      <c r="C56" s="27" t="s">
        <v>27</v>
      </c>
      <c r="D56" s="50"/>
      <c r="E56" s="85">
        <v>802.47</v>
      </c>
      <c r="F56" s="70"/>
      <c r="G56" s="84" t="s">
        <v>186</v>
      </c>
      <c r="H56" s="54"/>
    </row>
    <row r="57" spans="1:10" x14ac:dyDescent="0.2">
      <c r="B57" s="43" t="s">
        <v>3</v>
      </c>
      <c r="C57" s="27" t="s">
        <v>13</v>
      </c>
      <c r="D57" s="50"/>
      <c r="E57" s="85">
        <v>1037.75</v>
      </c>
      <c r="F57" s="70"/>
    </row>
    <row r="58" spans="1:10" x14ac:dyDescent="0.2">
      <c r="B58" s="15" t="s">
        <v>35</v>
      </c>
      <c r="C58" s="18" t="s">
        <v>11</v>
      </c>
      <c r="D58" s="51"/>
      <c r="E58" s="86">
        <v>977.47</v>
      </c>
    </row>
    <row r="59" spans="1:10" x14ac:dyDescent="0.2">
      <c r="B59" s="101" t="s">
        <v>29</v>
      </c>
      <c r="C59" s="105" t="s">
        <v>34</v>
      </c>
      <c r="D59" s="102"/>
      <c r="E59" s="103">
        <v>792</v>
      </c>
      <c r="G59" s="70"/>
      <c r="I59" s="198"/>
      <c r="J59" s="198"/>
    </row>
    <row r="60" spans="1:10" x14ac:dyDescent="0.2">
      <c r="B60" s="101" t="s">
        <v>61</v>
      </c>
      <c r="C60" s="105" t="s">
        <v>60</v>
      </c>
      <c r="D60" s="102"/>
      <c r="E60" s="103">
        <v>990</v>
      </c>
      <c r="G60" s="70"/>
      <c r="I60" s="198"/>
      <c r="J60" s="198"/>
    </row>
    <row r="61" spans="1:10" ht="13.5" thickBot="1" x14ac:dyDescent="0.25">
      <c r="B61" s="104" t="s">
        <v>115</v>
      </c>
      <c r="C61" s="106" t="s">
        <v>116</v>
      </c>
      <c r="D61" s="59"/>
      <c r="E61" s="35">
        <v>790</v>
      </c>
      <c r="F61" s="68"/>
      <c r="G61" s="67"/>
      <c r="I61" s="334"/>
      <c r="J61" s="334"/>
    </row>
    <row r="62" spans="1:10" s="4" customFormat="1" ht="13.5" thickBot="1" x14ac:dyDescent="0.25">
      <c r="B62" s="55"/>
      <c r="C62" s="56"/>
      <c r="D62" s="57"/>
      <c r="E62" s="58">
        <f>SUM(E55:E61)</f>
        <v>6928.21</v>
      </c>
      <c r="F62" s="69"/>
      <c r="G62" s="82"/>
    </row>
    <row r="63" spans="1:10" ht="13.5" thickBot="1" x14ac:dyDescent="0.25">
      <c r="B63" s="107" t="s">
        <v>33</v>
      </c>
      <c r="C63" s="108" t="s">
        <v>5</v>
      </c>
      <c r="D63" s="108"/>
      <c r="E63" s="109">
        <v>1125</v>
      </c>
    </row>
    <row r="64" spans="1:10" ht="13.5" thickBot="1" x14ac:dyDescent="0.25">
      <c r="B64" s="11"/>
      <c r="C64" s="34" t="s">
        <v>0</v>
      </c>
      <c r="D64" s="34"/>
      <c r="E64" s="36">
        <f>SUM(E62:E63)</f>
        <v>8053.21</v>
      </c>
    </row>
    <row r="65" spans="1:9" x14ac:dyDescent="0.2">
      <c r="B65" s="11"/>
      <c r="C65" s="34"/>
      <c r="D65" s="34"/>
      <c r="E65" s="63"/>
    </row>
    <row r="66" spans="1:9" s="7" customFormat="1" ht="13.15" customHeight="1" x14ac:dyDescent="0.2">
      <c r="A66" s="16" t="s">
        <v>6</v>
      </c>
      <c r="B66" s="17" t="s">
        <v>7</v>
      </c>
      <c r="C66" s="17"/>
      <c r="D66" s="38">
        <v>9000</v>
      </c>
      <c r="E66" s="52"/>
      <c r="F66" s="16" t="s">
        <v>37</v>
      </c>
      <c r="G66" s="17" t="s">
        <v>36</v>
      </c>
      <c r="H66" s="38">
        <v>3948.27</v>
      </c>
      <c r="I66" s="60"/>
    </row>
    <row r="67" spans="1:9" s="7" customFormat="1" ht="13.15" customHeight="1" x14ac:dyDescent="0.2">
      <c r="A67" s="16" t="s">
        <v>8</v>
      </c>
      <c r="B67" s="17" t="s">
        <v>9</v>
      </c>
      <c r="C67" s="17"/>
      <c r="D67" s="38">
        <v>311.83999999999997</v>
      </c>
      <c r="E67" s="52"/>
      <c r="F67" s="71" t="s">
        <v>44</v>
      </c>
      <c r="G67" s="17" t="s">
        <v>43</v>
      </c>
      <c r="H67" s="38">
        <v>0</v>
      </c>
      <c r="I67" s="60"/>
    </row>
    <row r="68" spans="1:9" s="7" customFormat="1" ht="13.15" customHeight="1" x14ac:dyDescent="0.2">
      <c r="A68" s="16" t="s">
        <v>30</v>
      </c>
      <c r="B68" s="17" t="s">
        <v>31</v>
      </c>
      <c r="C68" s="17"/>
      <c r="D68" s="38">
        <v>619.53</v>
      </c>
      <c r="E68" s="52"/>
      <c r="F68" s="71" t="s">
        <v>22</v>
      </c>
      <c r="G68" s="17" t="s">
        <v>23</v>
      </c>
      <c r="H68" s="38">
        <v>500</v>
      </c>
      <c r="I68" s="60"/>
    </row>
    <row r="69" spans="1:9" s="7" customFormat="1" ht="13.15" customHeight="1" x14ac:dyDescent="0.2">
      <c r="A69" s="16" t="s">
        <v>10</v>
      </c>
      <c r="B69" s="17" t="s">
        <v>38</v>
      </c>
      <c r="C69" s="38"/>
      <c r="D69" s="38">
        <v>5000</v>
      </c>
      <c r="E69" s="52"/>
      <c r="F69" s="71" t="s">
        <v>6</v>
      </c>
      <c r="G69" s="17" t="s">
        <v>45</v>
      </c>
      <c r="H69" s="38">
        <v>899</v>
      </c>
      <c r="I69" s="60"/>
    </row>
    <row r="70" spans="1:9" s="7" customFormat="1" ht="13.15" customHeight="1" x14ac:dyDescent="0.2">
      <c r="A70" s="16" t="s">
        <v>10</v>
      </c>
      <c r="B70" s="17" t="s">
        <v>39</v>
      </c>
      <c r="C70" s="38"/>
      <c r="D70" s="38">
        <v>4000</v>
      </c>
      <c r="E70" s="52"/>
      <c r="F70" s="71" t="s">
        <v>8</v>
      </c>
      <c r="G70" s="17" t="s">
        <v>15</v>
      </c>
      <c r="H70" s="38">
        <v>12000</v>
      </c>
      <c r="I70" s="60"/>
    </row>
    <row r="71" spans="1:9" s="7" customFormat="1" ht="13.15" customHeight="1" thickBot="1" x14ac:dyDescent="0.25">
      <c r="A71" s="16" t="s">
        <v>10</v>
      </c>
      <c r="B71" s="17" t="s">
        <v>40</v>
      </c>
      <c r="C71" s="38"/>
      <c r="D71" s="38">
        <v>1126.4100000000001</v>
      </c>
      <c r="E71" s="52"/>
      <c r="F71" s="72" t="s">
        <v>19</v>
      </c>
      <c r="G71" s="17" t="s">
        <v>16</v>
      </c>
      <c r="H71" s="39">
        <v>11000</v>
      </c>
      <c r="I71" s="60"/>
    </row>
    <row r="72" spans="1:9" s="7" customFormat="1" ht="13.15" customHeight="1" thickTop="1" thickBot="1" x14ac:dyDescent="0.25">
      <c r="A72" s="16"/>
      <c r="B72" s="17" t="s">
        <v>117</v>
      </c>
      <c r="C72" s="38"/>
      <c r="D72" s="38">
        <v>1000</v>
      </c>
      <c r="E72" s="52"/>
      <c r="F72" s="73"/>
      <c r="G72" s="17"/>
      <c r="H72" s="44">
        <f>SUM(H66:H71)+SUM(D66:D73)-D66</f>
        <v>40405.050000000003</v>
      </c>
      <c r="I72" s="60"/>
    </row>
    <row r="73" spans="1:9" s="7" customFormat="1" ht="13.15" customHeight="1" thickBot="1" x14ac:dyDescent="0.25">
      <c r="A73" s="16"/>
      <c r="B73" s="17"/>
      <c r="C73" s="38"/>
      <c r="D73" s="38"/>
      <c r="E73" s="38"/>
      <c r="F73" s="73"/>
      <c r="G73" s="41" t="s">
        <v>4</v>
      </c>
      <c r="H73" s="42">
        <f>E64+H72</f>
        <v>48458.26</v>
      </c>
      <c r="I73" s="44"/>
    </row>
    <row r="74" spans="1:9" s="7" customFormat="1" ht="13.15" customHeight="1" x14ac:dyDescent="0.2">
      <c r="B74" s="16"/>
      <c r="C74" s="17"/>
      <c r="D74" s="9"/>
      <c r="E74" s="38"/>
      <c r="F74" s="74"/>
      <c r="G74" s="9"/>
      <c r="H74" s="9"/>
      <c r="I74" s="44"/>
    </row>
    <row r="75" spans="1:9" s="7" customFormat="1" ht="13.15" customHeight="1" x14ac:dyDescent="0.2">
      <c r="B75" s="16"/>
      <c r="C75" s="17"/>
      <c r="D75" s="8"/>
      <c r="E75" s="9"/>
      <c r="F75" s="74"/>
      <c r="G75" s="9"/>
      <c r="H75" s="9"/>
      <c r="I75" s="44"/>
    </row>
    <row r="76" spans="1:9" s="7" customFormat="1" ht="13.15" customHeight="1" x14ac:dyDescent="0.2">
      <c r="A76" s="9"/>
      <c r="B76" s="10"/>
      <c r="C76" s="9"/>
      <c r="D76" s="8"/>
      <c r="E76" s="9"/>
      <c r="F76" s="74"/>
      <c r="G76" s="9"/>
      <c r="H76" s="9"/>
      <c r="I76" s="44"/>
    </row>
    <row r="77" spans="1:9" s="7" customFormat="1" ht="13.15" customHeight="1" x14ac:dyDescent="0.2">
      <c r="A77" s="9"/>
      <c r="B77" s="10"/>
      <c r="C77" s="8"/>
      <c r="D77" s="8"/>
      <c r="E77" s="9"/>
      <c r="F77" s="74"/>
      <c r="G77" s="9"/>
      <c r="H77" s="9"/>
      <c r="I77" s="44"/>
    </row>
    <row r="78" spans="1:9" s="7" customFormat="1" ht="13.15" customHeight="1" x14ac:dyDescent="0.2">
      <c r="A78" s="9"/>
      <c r="B78" s="10"/>
      <c r="C78" s="8"/>
      <c r="D78" s="8"/>
      <c r="E78" s="9"/>
      <c r="F78" s="74"/>
      <c r="G78" s="9"/>
      <c r="H78" s="9"/>
      <c r="I78" s="44"/>
    </row>
    <row r="79" spans="1:9" s="7" customFormat="1" ht="13.15" customHeight="1" x14ac:dyDescent="0.2">
      <c r="A79" s="9"/>
      <c r="B79" s="10"/>
      <c r="C79" s="8"/>
      <c r="D79" s="8"/>
      <c r="E79" s="9"/>
      <c r="F79" s="74"/>
      <c r="G79" s="9"/>
      <c r="H79" s="9"/>
      <c r="I79" s="44"/>
    </row>
    <row r="80" spans="1:9" s="9" customFormat="1" ht="12" x14ac:dyDescent="0.2">
      <c r="B80" s="10"/>
      <c r="C80" s="8"/>
      <c r="F80" s="74"/>
    </row>
    <row r="81" spans="1:9" s="9" customFormat="1" ht="12" x14ac:dyDescent="0.2">
      <c r="B81" s="10"/>
      <c r="C81" s="8"/>
      <c r="F81" s="74"/>
    </row>
    <row r="82" spans="1:9" s="9" customFormat="1" ht="12" x14ac:dyDescent="0.2">
      <c r="B82" s="10"/>
      <c r="C82" s="8"/>
      <c r="F82" s="74"/>
    </row>
    <row r="83" spans="1:9" s="9" customFormat="1" ht="12" x14ac:dyDescent="0.2">
      <c r="B83" s="10"/>
      <c r="F83" s="74"/>
    </row>
    <row r="84" spans="1:9" s="9" customFormat="1" ht="12" x14ac:dyDescent="0.2">
      <c r="B84" s="10"/>
      <c r="F84" s="74"/>
    </row>
    <row r="85" spans="1:9" s="9" customFormat="1" ht="12" x14ac:dyDescent="0.2">
      <c r="B85" s="10"/>
      <c r="F85" s="74"/>
    </row>
    <row r="86" spans="1:9" s="9" customFormat="1" x14ac:dyDescent="0.2">
      <c r="B86" s="10"/>
      <c r="D86" s="5"/>
      <c r="F86" s="74"/>
    </row>
    <row r="87" spans="1:9" s="9" customFormat="1" x14ac:dyDescent="0.2">
      <c r="B87" s="10"/>
      <c r="D87" s="5"/>
      <c r="F87" s="54"/>
      <c r="G87" s="5"/>
      <c r="H87" s="5"/>
    </row>
    <row r="88" spans="1:9" s="9" customFormat="1" x14ac:dyDescent="0.2">
      <c r="B88" s="10"/>
      <c r="D88" s="5"/>
      <c r="E88" s="5"/>
      <c r="F88" s="54"/>
      <c r="G88" s="5"/>
      <c r="H88" s="5"/>
    </row>
    <row r="89" spans="1:9" s="9" customFormat="1" x14ac:dyDescent="0.2">
      <c r="B89" s="12"/>
      <c r="C89" s="5"/>
      <c r="D89" s="5"/>
      <c r="E89" s="5"/>
      <c r="F89" s="54"/>
      <c r="G89" s="5"/>
      <c r="H89" s="5"/>
    </row>
    <row r="90" spans="1:9" s="9" customFormat="1" x14ac:dyDescent="0.2">
      <c r="B90" s="12"/>
      <c r="C90" s="5"/>
      <c r="D90" s="5"/>
      <c r="E90" s="5"/>
      <c r="F90" s="54"/>
      <c r="G90" s="5"/>
      <c r="H90" s="5"/>
    </row>
    <row r="91" spans="1:9" s="9" customFormat="1" x14ac:dyDescent="0.2">
      <c r="B91" s="12"/>
      <c r="C91" s="5"/>
      <c r="D91" s="5"/>
      <c r="E91" s="5"/>
      <c r="F91" s="54"/>
      <c r="G91" s="5"/>
      <c r="H91" s="5"/>
    </row>
    <row r="92" spans="1:9" s="9" customFormat="1" x14ac:dyDescent="0.2">
      <c r="B92" s="12"/>
      <c r="C92" s="5"/>
      <c r="D92" s="5"/>
      <c r="E92" s="5"/>
      <c r="F92" s="54"/>
      <c r="G92" s="5"/>
      <c r="H92" s="5"/>
    </row>
    <row r="93" spans="1:9" s="9" customFormat="1" x14ac:dyDescent="0.2">
      <c r="A93" s="5"/>
      <c r="B93" s="12"/>
      <c r="C93" s="5"/>
      <c r="D93" s="5"/>
      <c r="E93" s="5"/>
      <c r="F93" s="54"/>
      <c r="G93" s="5"/>
      <c r="H93" s="5"/>
      <c r="I93" s="5"/>
    </row>
    <row r="94" spans="1:9" s="9" customFormat="1" x14ac:dyDescent="0.2">
      <c r="A94" s="5"/>
      <c r="B94" s="12"/>
      <c r="C94" s="5"/>
      <c r="D94" s="5"/>
      <c r="E94" s="5"/>
      <c r="F94" s="54"/>
      <c r="G94" s="5"/>
      <c r="H94" s="5"/>
      <c r="I94" s="5"/>
    </row>
    <row r="95" spans="1:9" s="9" customFormat="1" x14ac:dyDescent="0.2">
      <c r="A95" s="5"/>
      <c r="B95" s="12"/>
      <c r="C95" s="5"/>
      <c r="D95" s="5"/>
      <c r="E95" s="5"/>
      <c r="F95" s="54"/>
      <c r="G95" s="5"/>
      <c r="H95" s="5"/>
      <c r="I95" s="5"/>
    </row>
    <row r="96" spans="1:9" s="9" customFormat="1" x14ac:dyDescent="0.2">
      <c r="A96" s="5"/>
      <c r="B96" s="12"/>
      <c r="C96" s="5"/>
      <c r="D96" s="5"/>
      <c r="E96" s="5"/>
      <c r="F96" s="54"/>
      <c r="G96" s="5"/>
      <c r="H96" s="5"/>
      <c r="I96" s="5"/>
    </row>
  </sheetData>
  <mergeCells count="13">
    <mergeCell ref="E53:F53"/>
    <mergeCell ref="I61:J61"/>
    <mergeCell ref="A1:J1"/>
    <mergeCell ref="C4:D4"/>
    <mergeCell ref="E5:F5"/>
    <mergeCell ref="I13:J13"/>
    <mergeCell ref="C36:D36"/>
    <mergeCell ref="E37:F37"/>
    <mergeCell ref="C20:D20"/>
    <mergeCell ref="E21:F21"/>
    <mergeCell ref="I29:J29"/>
    <mergeCell ref="I45:J45"/>
    <mergeCell ref="C52:D5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4"/>
  <sheetViews>
    <sheetView tabSelected="1" zoomScaleNormal="100" workbookViewId="0">
      <pane ySplit="3" topLeftCell="A490" activePane="bottomLeft" state="frozen"/>
      <selection pane="bottomLeft" activeCell="K486" sqref="K486"/>
    </sheetView>
  </sheetViews>
  <sheetFormatPr defaultRowHeight="12.75" x14ac:dyDescent="0.2"/>
  <cols>
    <col min="1" max="1" width="6.28515625" style="120" customWidth="1"/>
    <col min="2" max="2" width="9.140625" style="118"/>
    <col min="3" max="4" width="11.7109375" style="130" customWidth="1"/>
    <col min="5" max="6" width="12.28515625" style="130" customWidth="1"/>
    <col min="7" max="7" width="11.140625" style="130" customWidth="1"/>
    <col min="8" max="8" width="12.85546875" style="130" customWidth="1"/>
    <col min="9" max="9" width="11.42578125" style="130" customWidth="1"/>
    <col min="10" max="10" width="10" style="130" customWidth="1"/>
    <col min="11" max="13" width="10.140625" style="130" customWidth="1"/>
    <col min="14" max="14" width="11.140625" style="130" customWidth="1"/>
    <col min="15" max="15" width="11.7109375" style="130" customWidth="1"/>
    <col min="16" max="16" width="11.7109375" style="143" customWidth="1"/>
    <col min="17" max="17" width="4.5703125" style="131" customWidth="1"/>
    <col min="18" max="18" width="9.140625" style="120"/>
    <col min="19" max="16384" width="9.140625" style="118"/>
  </cols>
  <sheetData>
    <row r="1" spans="1:18" x14ac:dyDescent="0.2">
      <c r="A1" s="363" t="s">
        <v>89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8" ht="13.5" thickBot="1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8" s="119" customFormat="1" ht="13.5" thickBot="1" x14ac:dyDescent="0.25">
      <c r="A3" s="125" t="s">
        <v>88</v>
      </c>
      <c r="B3" s="126" t="s">
        <v>1</v>
      </c>
      <c r="C3" s="127" t="s">
        <v>80</v>
      </c>
      <c r="D3" s="127" t="s">
        <v>81</v>
      </c>
      <c r="E3" s="127" t="s">
        <v>92</v>
      </c>
      <c r="F3" s="127"/>
      <c r="G3" s="127" t="s">
        <v>86</v>
      </c>
      <c r="H3" s="127" t="s">
        <v>100</v>
      </c>
      <c r="I3" s="127" t="s">
        <v>83</v>
      </c>
      <c r="J3" s="127" t="s">
        <v>84</v>
      </c>
      <c r="K3" s="127" t="s">
        <v>91</v>
      </c>
      <c r="L3" s="127" t="s">
        <v>86</v>
      </c>
      <c r="M3" s="127" t="s">
        <v>82</v>
      </c>
      <c r="N3" s="127" t="s">
        <v>85</v>
      </c>
      <c r="O3" s="127" t="s">
        <v>2</v>
      </c>
      <c r="P3" s="132" t="s">
        <v>90</v>
      </c>
      <c r="Q3" s="133" t="s">
        <v>93</v>
      </c>
      <c r="R3" s="204" t="s">
        <v>158</v>
      </c>
    </row>
    <row r="4" spans="1:18" s="119" customFormat="1" ht="13.5" thickBot="1" x14ac:dyDescent="0.25">
      <c r="A4" s="365" t="s">
        <v>159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7"/>
    </row>
    <row r="5" spans="1:18" x14ac:dyDescent="0.2">
      <c r="A5" s="123" t="s">
        <v>28</v>
      </c>
      <c r="B5" s="124" t="s">
        <v>87</v>
      </c>
      <c r="C5" s="128">
        <v>3119</v>
      </c>
      <c r="D5" s="128">
        <v>0</v>
      </c>
      <c r="E5" s="128">
        <v>490</v>
      </c>
      <c r="F5" s="128"/>
      <c r="G5" s="128">
        <v>525.75</v>
      </c>
      <c r="H5" s="128">
        <f>C5+D5+G5</f>
        <v>3644.75</v>
      </c>
      <c r="I5" s="128">
        <v>36.450000000000003</v>
      </c>
      <c r="J5" s="128">
        <v>349.53</v>
      </c>
      <c r="K5" s="128">
        <v>-155</v>
      </c>
      <c r="L5" s="128">
        <v>525.75</v>
      </c>
      <c r="M5" s="128">
        <v>200.01</v>
      </c>
      <c r="N5" s="128">
        <v>1125</v>
      </c>
      <c r="O5" s="128">
        <f>C5+D5+E5-I5-J5-K5-L5-M5-N5</f>
        <v>1527.2600000000002</v>
      </c>
      <c r="P5" s="144">
        <v>43166</v>
      </c>
      <c r="Q5" s="150" t="s">
        <v>20</v>
      </c>
      <c r="R5" s="203" t="s">
        <v>159</v>
      </c>
    </row>
    <row r="6" spans="1:18" x14ac:dyDescent="0.2">
      <c r="A6" s="121" t="s">
        <v>32</v>
      </c>
      <c r="B6" s="122" t="s">
        <v>101</v>
      </c>
      <c r="C6" s="129">
        <v>1972.43</v>
      </c>
      <c r="D6" s="129">
        <v>110.95</v>
      </c>
      <c r="E6" s="129">
        <v>490</v>
      </c>
      <c r="F6" s="129"/>
      <c r="G6" s="129">
        <v>0</v>
      </c>
      <c r="H6" s="128">
        <f t="shared" ref="H6:H78" si="0">C6+D6+G6</f>
        <v>2083.38</v>
      </c>
      <c r="I6" s="129">
        <v>20.83</v>
      </c>
      <c r="J6" s="129">
        <v>104.49</v>
      </c>
      <c r="K6" s="129">
        <v>0</v>
      </c>
      <c r="L6" s="129">
        <v>0</v>
      </c>
      <c r="M6" s="129">
        <v>0</v>
      </c>
      <c r="N6" s="129">
        <v>1102.5</v>
      </c>
      <c r="O6" s="128">
        <f t="shared" ref="O6:O78" si="1">C6+D6+E6-I6-J6-K6-L6-M6-N6</f>
        <v>1345.5600000000004</v>
      </c>
      <c r="P6" s="144">
        <v>43166</v>
      </c>
      <c r="Q6" s="150" t="s">
        <v>20</v>
      </c>
      <c r="R6" s="203" t="s">
        <v>159</v>
      </c>
    </row>
    <row r="7" spans="1:18" x14ac:dyDescent="0.2">
      <c r="A7" s="121" t="s">
        <v>29</v>
      </c>
      <c r="B7" s="122" t="s">
        <v>95</v>
      </c>
      <c r="C7" s="129">
        <v>818.84</v>
      </c>
      <c r="D7" s="129">
        <v>0</v>
      </c>
      <c r="E7" s="129">
        <v>50</v>
      </c>
      <c r="F7" s="129"/>
      <c r="G7" s="129">
        <v>0</v>
      </c>
      <c r="H7" s="128">
        <f t="shared" si="0"/>
        <v>818.84</v>
      </c>
      <c r="I7" s="129">
        <v>8.19</v>
      </c>
      <c r="J7" s="129">
        <v>0</v>
      </c>
      <c r="K7" s="129">
        <v>0</v>
      </c>
      <c r="L7" s="129">
        <v>0</v>
      </c>
      <c r="M7" s="129">
        <v>58.14</v>
      </c>
      <c r="N7" s="129">
        <v>100</v>
      </c>
      <c r="O7" s="128">
        <f t="shared" si="1"/>
        <v>702.51</v>
      </c>
      <c r="P7" s="144">
        <v>43166</v>
      </c>
      <c r="Q7" s="150" t="s">
        <v>20</v>
      </c>
      <c r="R7" s="203" t="s">
        <v>159</v>
      </c>
    </row>
    <row r="8" spans="1:18" x14ac:dyDescent="0.2">
      <c r="A8" s="121" t="s">
        <v>3</v>
      </c>
      <c r="B8" s="122" t="s">
        <v>96</v>
      </c>
      <c r="C8" s="129">
        <v>1074.6199999999999</v>
      </c>
      <c r="D8" s="129">
        <v>0</v>
      </c>
      <c r="E8" s="129">
        <v>50</v>
      </c>
      <c r="F8" s="129"/>
      <c r="G8" s="129">
        <v>0</v>
      </c>
      <c r="H8" s="128">
        <f t="shared" si="0"/>
        <v>1074.6199999999999</v>
      </c>
      <c r="I8" s="129">
        <v>10.75</v>
      </c>
      <c r="J8" s="129">
        <v>0</v>
      </c>
      <c r="K8" s="129">
        <v>0</v>
      </c>
      <c r="L8" s="129">
        <v>0</v>
      </c>
      <c r="M8" s="129">
        <v>76.3</v>
      </c>
      <c r="N8" s="129">
        <v>0</v>
      </c>
      <c r="O8" s="128">
        <f t="shared" si="1"/>
        <v>1037.57</v>
      </c>
      <c r="P8" s="144">
        <v>43166</v>
      </c>
      <c r="Q8" s="150" t="s">
        <v>20</v>
      </c>
      <c r="R8" s="203" t="s">
        <v>159</v>
      </c>
    </row>
    <row r="9" spans="1:18" x14ac:dyDescent="0.2">
      <c r="A9" s="121" t="s">
        <v>35</v>
      </c>
      <c r="B9" s="122" t="s">
        <v>97</v>
      </c>
      <c r="C9" s="129">
        <v>954.63</v>
      </c>
      <c r="D9" s="129">
        <v>0</v>
      </c>
      <c r="E9" s="129">
        <v>100</v>
      </c>
      <c r="F9" s="129"/>
      <c r="G9" s="129">
        <v>0</v>
      </c>
      <c r="H9" s="128">
        <f t="shared" si="0"/>
        <v>954.63</v>
      </c>
      <c r="I9" s="129">
        <v>9.5500000000000007</v>
      </c>
      <c r="J9" s="129">
        <v>0</v>
      </c>
      <c r="K9" s="129">
        <v>0</v>
      </c>
      <c r="L9" s="129">
        <v>0</v>
      </c>
      <c r="M9" s="129">
        <v>67.78</v>
      </c>
      <c r="N9" s="129">
        <v>0</v>
      </c>
      <c r="O9" s="128">
        <f t="shared" si="1"/>
        <v>977.30000000000018</v>
      </c>
      <c r="P9" s="144">
        <v>43166</v>
      </c>
      <c r="Q9" s="150" t="s">
        <v>20</v>
      </c>
      <c r="R9" s="203" t="s">
        <v>159</v>
      </c>
    </row>
    <row r="10" spans="1:18" ht="13.5" thickBot="1" x14ac:dyDescent="0.25">
      <c r="A10" s="121" t="s">
        <v>94</v>
      </c>
      <c r="B10" s="122" t="s">
        <v>98</v>
      </c>
      <c r="C10" s="129">
        <v>800</v>
      </c>
      <c r="D10" s="129">
        <v>0</v>
      </c>
      <c r="E10" s="129">
        <v>0</v>
      </c>
      <c r="F10" s="129"/>
      <c r="G10" s="129">
        <v>0</v>
      </c>
      <c r="H10" s="141">
        <f t="shared" si="0"/>
        <v>800</v>
      </c>
      <c r="I10" s="129">
        <v>8</v>
      </c>
      <c r="J10" s="129">
        <v>0</v>
      </c>
      <c r="K10" s="129">
        <v>0</v>
      </c>
      <c r="L10" s="129">
        <v>0</v>
      </c>
      <c r="M10" s="129"/>
      <c r="N10" s="129">
        <v>100</v>
      </c>
      <c r="O10" s="141">
        <f t="shared" si="1"/>
        <v>692</v>
      </c>
      <c r="P10" s="144">
        <v>43166</v>
      </c>
      <c r="Q10" s="150" t="s">
        <v>20</v>
      </c>
      <c r="R10" s="203" t="s">
        <v>159</v>
      </c>
    </row>
    <row r="11" spans="1:18" x14ac:dyDescent="0.2">
      <c r="A11" s="135" t="s">
        <v>28</v>
      </c>
      <c r="B11" s="136" t="s">
        <v>87</v>
      </c>
      <c r="C11" s="137">
        <v>3119</v>
      </c>
      <c r="D11" s="137">
        <v>0</v>
      </c>
      <c r="E11" s="137">
        <v>490</v>
      </c>
      <c r="F11" s="137"/>
      <c r="G11" s="137">
        <v>525.75</v>
      </c>
      <c r="H11" s="128">
        <f t="shared" si="0"/>
        <v>3644.75</v>
      </c>
      <c r="I11" s="137">
        <v>36.450000000000003</v>
      </c>
      <c r="J11" s="137">
        <v>349.53</v>
      </c>
      <c r="K11" s="137">
        <v>-155</v>
      </c>
      <c r="L11" s="137">
        <v>525.75</v>
      </c>
      <c r="M11" s="137">
        <v>200.01</v>
      </c>
      <c r="N11" s="137">
        <v>1125</v>
      </c>
      <c r="O11" s="128">
        <f t="shared" si="1"/>
        <v>1527.2600000000002</v>
      </c>
      <c r="P11" s="145">
        <v>43173</v>
      </c>
      <c r="Q11" s="151" t="s">
        <v>41</v>
      </c>
      <c r="R11" s="203" t="s">
        <v>159</v>
      </c>
    </row>
    <row r="12" spans="1:18" x14ac:dyDescent="0.2">
      <c r="A12" s="138" t="s">
        <v>32</v>
      </c>
      <c r="B12" s="122" t="s">
        <v>101</v>
      </c>
      <c r="C12" s="129">
        <v>1972.43</v>
      </c>
      <c r="D12" s="129">
        <v>369.83</v>
      </c>
      <c r="E12" s="129">
        <v>490</v>
      </c>
      <c r="F12" s="129"/>
      <c r="G12" s="129">
        <v>0</v>
      </c>
      <c r="H12" s="128">
        <f t="shared" si="0"/>
        <v>2342.2600000000002</v>
      </c>
      <c r="I12" s="129">
        <v>23.43</v>
      </c>
      <c r="J12" s="129">
        <v>151.09</v>
      </c>
      <c r="K12" s="129">
        <v>0</v>
      </c>
      <c r="L12" s="129">
        <v>0</v>
      </c>
      <c r="M12" s="129">
        <v>0</v>
      </c>
      <c r="N12" s="129">
        <v>1102.5</v>
      </c>
      <c r="O12" s="128">
        <f t="shared" si="1"/>
        <v>1555.2400000000002</v>
      </c>
      <c r="P12" s="146">
        <v>43173</v>
      </c>
      <c r="Q12" s="152" t="s">
        <v>41</v>
      </c>
      <c r="R12" s="203" t="s">
        <v>159</v>
      </c>
    </row>
    <row r="13" spans="1:18" x14ac:dyDescent="0.2">
      <c r="A13" s="138" t="s">
        <v>29</v>
      </c>
      <c r="B13" s="122" t="s">
        <v>95</v>
      </c>
      <c r="C13" s="129">
        <v>818.84</v>
      </c>
      <c r="D13" s="129">
        <v>0</v>
      </c>
      <c r="E13" s="129">
        <v>50</v>
      </c>
      <c r="F13" s="129"/>
      <c r="G13" s="129">
        <v>0</v>
      </c>
      <c r="H13" s="128">
        <f t="shared" si="0"/>
        <v>818.84</v>
      </c>
      <c r="I13" s="129">
        <v>8.19</v>
      </c>
      <c r="J13" s="129">
        <v>0</v>
      </c>
      <c r="K13" s="129">
        <v>0</v>
      </c>
      <c r="L13" s="129">
        <v>0</v>
      </c>
      <c r="M13" s="129">
        <v>58.14</v>
      </c>
      <c r="N13" s="129">
        <v>100</v>
      </c>
      <c r="O13" s="128">
        <f t="shared" si="1"/>
        <v>702.51</v>
      </c>
      <c r="P13" s="146">
        <v>43173</v>
      </c>
      <c r="Q13" s="152" t="s">
        <v>41</v>
      </c>
      <c r="R13" s="203" t="s">
        <v>159</v>
      </c>
    </row>
    <row r="14" spans="1:18" x14ac:dyDescent="0.2">
      <c r="A14" s="138" t="s">
        <v>3</v>
      </c>
      <c r="B14" s="122" t="s">
        <v>96</v>
      </c>
      <c r="C14" s="129">
        <v>1074.6199999999999</v>
      </c>
      <c r="D14" s="129">
        <v>0</v>
      </c>
      <c r="E14" s="129">
        <v>50</v>
      </c>
      <c r="F14" s="129"/>
      <c r="G14" s="129">
        <v>0</v>
      </c>
      <c r="H14" s="128">
        <f t="shared" si="0"/>
        <v>1074.6199999999999</v>
      </c>
      <c r="I14" s="129">
        <v>10.74</v>
      </c>
      <c r="J14" s="129">
        <v>0</v>
      </c>
      <c r="K14" s="129">
        <v>0</v>
      </c>
      <c r="L14" s="129">
        <v>0</v>
      </c>
      <c r="M14" s="129">
        <v>76.3</v>
      </c>
      <c r="N14" s="129">
        <v>0</v>
      </c>
      <c r="O14" s="128">
        <f t="shared" si="1"/>
        <v>1037.58</v>
      </c>
      <c r="P14" s="146">
        <v>43173</v>
      </c>
      <c r="Q14" s="152" t="s">
        <v>41</v>
      </c>
      <c r="R14" s="203" t="s">
        <v>159</v>
      </c>
    </row>
    <row r="15" spans="1:18" x14ac:dyDescent="0.2">
      <c r="A15" s="138" t="s">
        <v>35</v>
      </c>
      <c r="B15" s="122" t="s">
        <v>97</v>
      </c>
      <c r="C15" s="129">
        <v>954.63</v>
      </c>
      <c r="D15" s="129">
        <v>0</v>
      </c>
      <c r="E15" s="129">
        <v>100</v>
      </c>
      <c r="F15" s="129"/>
      <c r="G15" s="129">
        <v>0</v>
      </c>
      <c r="H15" s="129">
        <f>C15+D15+G15</f>
        <v>954.63</v>
      </c>
      <c r="I15" s="129">
        <v>9.5399999999999991</v>
      </c>
      <c r="J15" s="129">
        <v>0</v>
      </c>
      <c r="K15" s="129">
        <v>0</v>
      </c>
      <c r="L15" s="129">
        <v>0</v>
      </c>
      <c r="M15" s="129">
        <v>67.78</v>
      </c>
      <c r="N15" s="129">
        <v>0</v>
      </c>
      <c r="O15" s="129">
        <f t="shared" si="1"/>
        <v>977.31000000000017</v>
      </c>
      <c r="P15" s="146">
        <v>43173</v>
      </c>
      <c r="Q15" s="152" t="s">
        <v>41</v>
      </c>
      <c r="R15" s="203" t="s">
        <v>159</v>
      </c>
    </row>
    <row r="16" spans="1:18" ht="13.5" thickBot="1" x14ac:dyDescent="0.25">
      <c r="A16" s="139" t="s">
        <v>94</v>
      </c>
      <c r="B16" s="140" t="s">
        <v>98</v>
      </c>
      <c r="C16" s="141">
        <v>800</v>
      </c>
      <c r="D16" s="141">
        <v>0</v>
      </c>
      <c r="E16" s="141">
        <v>0</v>
      </c>
      <c r="F16" s="141"/>
      <c r="G16" s="141">
        <v>0</v>
      </c>
      <c r="H16" s="207">
        <f>C16+D16+G16</f>
        <v>800</v>
      </c>
      <c r="I16" s="141">
        <v>8</v>
      </c>
      <c r="J16" s="141">
        <v>0</v>
      </c>
      <c r="K16" s="141">
        <v>0</v>
      </c>
      <c r="L16" s="141">
        <v>0</v>
      </c>
      <c r="M16" s="141"/>
      <c r="N16" s="141">
        <v>100</v>
      </c>
      <c r="O16" s="141">
        <f t="shared" si="1"/>
        <v>692</v>
      </c>
      <c r="P16" s="255">
        <v>43173</v>
      </c>
      <c r="Q16" s="256" t="s">
        <v>41</v>
      </c>
      <c r="R16" s="203" t="s">
        <v>159</v>
      </c>
    </row>
    <row r="17" spans="1:18" x14ac:dyDescent="0.2">
      <c r="A17" s="123" t="s">
        <v>28</v>
      </c>
      <c r="B17" s="124" t="s">
        <v>87</v>
      </c>
      <c r="C17" s="128">
        <v>3119</v>
      </c>
      <c r="D17" s="128">
        <v>0</v>
      </c>
      <c r="E17" s="128">
        <v>490</v>
      </c>
      <c r="F17" s="128"/>
      <c r="G17" s="128">
        <v>525.75</v>
      </c>
      <c r="H17" s="128">
        <f t="shared" si="0"/>
        <v>3644.75</v>
      </c>
      <c r="I17" s="128">
        <v>36.44</v>
      </c>
      <c r="J17" s="128">
        <v>349.53</v>
      </c>
      <c r="K17" s="128">
        <v>-155</v>
      </c>
      <c r="L17" s="128">
        <v>525.75</v>
      </c>
      <c r="M17" s="128">
        <v>200.01</v>
      </c>
      <c r="N17" s="128">
        <v>1125</v>
      </c>
      <c r="O17" s="128">
        <f t="shared" si="1"/>
        <v>1527.2699999999995</v>
      </c>
      <c r="P17" s="144">
        <v>43180</v>
      </c>
      <c r="Q17" s="153" t="s">
        <v>21</v>
      </c>
      <c r="R17" s="203" t="s">
        <v>159</v>
      </c>
    </row>
    <row r="18" spans="1:18" x14ac:dyDescent="0.2">
      <c r="A18" s="121" t="s">
        <v>32</v>
      </c>
      <c r="B18" s="122" t="s">
        <v>101</v>
      </c>
      <c r="C18" s="129">
        <v>1972.43</v>
      </c>
      <c r="D18" s="129">
        <v>0</v>
      </c>
      <c r="E18" s="129">
        <v>490</v>
      </c>
      <c r="F18" s="129"/>
      <c r="G18" s="129">
        <v>0</v>
      </c>
      <c r="H18" s="128">
        <f t="shared" si="0"/>
        <v>1972.43</v>
      </c>
      <c r="I18" s="129">
        <v>19.72</v>
      </c>
      <c r="J18" s="129">
        <v>84.52</v>
      </c>
      <c r="K18" s="129">
        <v>0</v>
      </c>
      <c r="L18" s="129">
        <v>0</v>
      </c>
      <c r="M18" s="129">
        <v>0</v>
      </c>
      <c r="N18" s="129">
        <v>1102.5</v>
      </c>
      <c r="O18" s="128">
        <f t="shared" si="1"/>
        <v>1255.6900000000005</v>
      </c>
      <c r="P18" s="144">
        <v>43180</v>
      </c>
      <c r="Q18" s="153" t="s">
        <v>21</v>
      </c>
      <c r="R18" s="203" t="s">
        <v>159</v>
      </c>
    </row>
    <row r="19" spans="1:18" x14ac:dyDescent="0.2">
      <c r="A19" s="121" t="s">
        <v>29</v>
      </c>
      <c r="B19" s="122" t="s">
        <v>95</v>
      </c>
      <c r="C19" s="129">
        <v>818.84</v>
      </c>
      <c r="D19" s="129">
        <v>0</v>
      </c>
      <c r="E19" s="129">
        <v>50</v>
      </c>
      <c r="F19" s="129"/>
      <c r="G19" s="129">
        <v>0</v>
      </c>
      <c r="H19" s="128">
        <f>C19+D19+G19</f>
        <v>818.84</v>
      </c>
      <c r="I19" s="129">
        <v>8.19</v>
      </c>
      <c r="J19" s="129">
        <v>0</v>
      </c>
      <c r="K19" s="129">
        <v>0</v>
      </c>
      <c r="L19" s="129">
        <v>0</v>
      </c>
      <c r="M19" s="129">
        <v>58.14</v>
      </c>
      <c r="N19" s="129">
        <v>40</v>
      </c>
      <c r="O19" s="128">
        <f>C19+D19+E19-I19-J19-K19-L19-M19-N19</f>
        <v>762.51</v>
      </c>
      <c r="P19" s="144">
        <v>43180</v>
      </c>
      <c r="Q19" s="153" t="s">
        <v>21</v>
      </c>
      <c r="R19" s="203" t="s">
        <v>159</v>
      </c>
    </row>
    <row r="20" spans="1:18" x14ac:dyDescent="0.2">
      <c r="A20" s="121" t="s">
        <v>3</v>
      </c>
      <c r="B20" s="122" t="s">
        <v>96</v>
      </c>
      <c r="C20" s="129">
        <v>1074.6199999999999</v>
      </c>
      <c r="D20" s="129">
        <v>0</v>
      </c>
      <c r="E20" s="129">
        <v>50</v>
      </c>
      <c r="F20" s="129"/>
      <c r="G20" s="129">
        <v>0</v>
      </c>
      <c r="H20" s="128">
        <f>C20+D20+G20</f>
        <v>1074.6199999999999</v>
      </c>
      <c r="I20" s="129">
        <v>10.75</v>
      </c>
      <c r="J20" s="129">
        <v>0</v>
      </c>
      <c r="K20" s="129">
        <v>0</v>
      </c>
      <c r="L20" s="129">
        <v>0</v>
      </c>
      <c r="M20" s="129">
        <v>76.3</v>
      </c>
      <c r="N20" s="129">
        <v>0</v>
      </c>
      <c r="O20" s="128">
        <f>C20+D20+E20-I20-J20-K20-L20-M20-N20</f>
        <v>1037.57</v>
      </c>
      <c r="P20" s="144">
        <v>43180</v>
      </c>
      <c r="Q20" s="153" t="s">
        <v>21</v>
      </c>
      <c r="R20" s="203" t="s">
        <v>159</v>
      </c>
    </row>
    <row r="21" spans="1:18" x14ac:dyDescent="0.2">
      <c r="A21" s="121" t="s">
        <v>35</v>
      </c>
      <c r="B21" s="122" t="s">
        <v>97</v>
      </c>
      <c r="C21" s="129">
        <v>954.63</v>
      </c>
      <c r="D21" s="129">
        <v>0</v>
      </c>
      <c r="E21" s="129">
        <v>100</v>
      </c>
      <c r="F21" s="129"/>
      <c r="G21" s="129">
        <v>0</v>
      </c>
      <c r="H21" s="128">
        <f>C21+D21+G21</f>
        <v>954.63</v>
      </c>
      <c r="I21" s="129">
        <v>9.5500000000000007</v>
      </c>
      <c r="J21" s="129">
        <v>0</v>
      </c>
      <c r="K21" s="129">
        <v>0</v>
      </c>
      <c r="L21" s="129">
        <v>0</v>
      </c>
      <c r="M21" s="129">
        <v>67.78</v>
      </c>
      <c r="N21" s="129">
        <v>0</v>
      </c>
      <c r="O21" s="128">
        <f t="shared" si="1"/>
        <v>977.30000000000018</v>
      </c>
      <c r="P21" s="144">
        <v>43180</v>
      </c>
      <c r="Q21" s="153" t="s">
        <v>21</v>
      </c>
      <c r="R21" s="203" t="s">
        <v>159</v>
      </c>
    </row>
    <row r="22" spans="1:18" ht="13.5" thickBot="1" x14ac:dyDescent="0.25">
      <c r="A22" s="121" t="s">
        <v>94</v>
      </c>
      <c r="B22" s="122" t="s">
        <v>98</v>
      </c>
      <c r="C22" s="129">
        <v>800</v>
      </c>
      <c r="D22" s="129">
        <v>0</v>
      </c>
      <c r="E22" s="129">
        <v>0</v>
      </c>
      <c r="F22" s="129"/>
      <c r="G22" s="129">
        <v>0</v>
      </c>
      <c r="H22" s="141">
        <f>C22+D22+G22</f>
        <v>800</v>
      </c>
      <c r="I22" s="129">
        <v>8</v>
      </c>
      <c r="J22" s="129">
        <v>0</v>
      </c>
      <c r="K22" s="129">
        <v>0</v>
      </c>
      <c r="L22" s="129">
        <v>0</v>
      </c>
      <c r="M22" s="129"/>
      <c r="N22" s="129">
        <v>100</v>
      </c>
      <c r="O22" s="141">
        <f t="shared" si="1"/>
        <v>692</v>
      </c>
      <c r="P22" s="144">
        <v>43180</v>
      </c>
      <c r="Q22" s="153" t="s">
        <v>21</v>
      </c>
      <c r="R22" s="203" t="s">
        <v>159</v>
      </c>
    </row>
    <row r="23" spans="1:18" x14ac:dyDescent="0.2">
      <c r="A23" s="135" t="s">
        <v>28</v>
      </c>
      <c r="B23" s="136" t="s">
        <v>87</v>
      </c>
      <c r="C23" s="137">
        <v>3119</v>
      </c>
      <c r="D23" s="137">
        <v>0</v>
      </c>
      <c r="E23" s="137">
        <v>490</v>
      </c>
      <c r="F23" s="137"/>
      <c r="G23" s="137">
        <v>525.75</v>
      </c>
      <c r="H23" s="128">
        <f t="shared" si="0"/>
        <v>3644.75</v>
      </c>
      <c r="I23" s="137">
        <v>36.450000000000003</v>
      </c>
      <c r="J23" s="137">
        <v>349.53</v>
      </c>
      <c r="K23" s="137">
        <v>-155</v>
      </c>
      <c r="L23" s="137">
        <v>525.75</v>
      </c>
      <c r="M23" s="137">
        <v>200.01</v>
      </c>
      <c r="N23" s="137">
        <v>1125</v>
      </c>
      <c r="O23" s="128">
        <f t="shared" si="1"/>
        <v>1527.2600000000002</v>
      </c>
      <c r="P23" s="145">
        <v>43187</v>
      </c>
      <c r="Q23" s="154" t="s">
        <v>42</v>
      </c>
      <c r="R23" s="203" t="s">
        <v>159</v>
      </c>
    </row>
    <row r="24" spans="1:18" x14ac:dyDescent="0.2">
      <c r="A24" s="138" t="s">
        <v>32</v>
      </c>
      <c r="B24" s="122" t="s">
        <v>101</v>
      </c>
      <c r="C24" s="129">
        <v>1972.43</v>
      </c>
      <c r="D24" s="129">
        <v>0</v>
      </c>
      <c r="E24" s="129">
        <v>490</v>
      </c>
      <c r="F24" s="129"/>
      <c r="G24" s="129">
        <v>0</v>
      </c>
      <c r="H24" s="128">
        <f t="shared" si="0"/>
        <v>1972.43</v>
      </c>
      <c r="I24" s="129">
        <v>19.73</v>
      </c>
      <c r="J24" s="129">
        <v>84.51</v>
      </c>
      <c r="K24" s="129">
        <v>0</v>
      </c>
      <c r="L24" s="129">
        <v>0</v>
      </c>
      <c r="M24" s="129">
        <v>0</v>
      </c>
      <c r="N24" s="129">
        <v>1102.5</v>
      </c>
      <c r="O24" s="128">
        <f t="shared" si="1"/>
        <v>1255.69</v>
      </c>
      <c r="P24" s="146">
        <v>43187</v>
      </c>
      <c r="Q24" s="155" t="s">
        <v>42</v>
      </c>
      <c r="R24" s="203" t="s">
        <v>159</v>
      </c>
    </row>
    <row r="25" spans="1:18" x14ac:dyDescent="0.2">
      <c r="A25" s="138" t="s">
        <v>29</v>
      </c>
      <c r="B25" s="122" t="s">
        <v>95</v>
      </c>
      <c r="C25" s="129">
        <v>818.84</v>
      </c>
      <c r="D25" s="129">
        <v>0</v>
      </c>
      <c r="E25" s="129">
        <v>50</v>
      </c>
      <c r="F25" s="129"/>
      <c r="G25" s="129">
        <v>0</v>
      </c>
      <c r="H25" s="128">
        <f>C25+D25+G25</f>
        <v>818.84</v>
      </c>
      <c r="I25" s="129">
        <v>8.18</v>
      </c>
      <c r="J25" s="129">
        <v>0</v>
      </c>
      <c r="K25" s="129">
        <v>0</v>
      </c>
      <c r="L25" s="129">
        <v>0</v>
      </c>
      <c r="M25" s="129">
        <v>58.14</v>
      </c>
      <c r="N25" s="129">
        <v>0</v>
      </c>
      <c r="O25" s="128">
        <f>C25+D25+E25-I25-J25-K25-L25-M25-N25</f>
        <v>802.5200000000001</v>
      </c>
      <c r="P25" s="146">
        <v>43187</v>
      </c>
      <c r="Q25" s="155" t="s">
        <v>42</v>
      </c>
      <c r="R25" s="203" t="s">
        <v>159</v>
      </c>
    </row>
    <row r="26" spans="1:18" x14ac:dyDescent="0.2">
      <c r="A26" s="138" t="s">
        <v>3</v>
      </c>
      <c r="B26" s="122" t="s">
        <v>96</v>
      </c>
      <c r="C26" s="129">
        <v>1074.6199999999999</v>
      </c>
      <c r="D26" s="129">
        <v>0</v>
      </c>
      <c r="E26" s="129">
        <v>50</v>
      </c>
      <c r="F26" s="129"/>
      <c r="G26" s="129">
        <v>0</v>
      </c>
      <c r="H26" s="129">
        <f>C26+D26+G26</f>
        <v>1074.6199999999999</v>
      </c>
      <c r="I26" s="129">
        <v>10.74</v>
      </c>
      <c r="J26" s="129">
        <v>0</v>
      </c>
      <c r="K26" s="129">
        <v>0</v>
      </c>
      <c r="L26" s="129">
        <v>0</v>
      </c>
      <c r="M26" s="129">
        <v>76.3</v>
      </c>
      <c r="N26" s="129">
        <v>0</v>
      </c>
      <c r="O26" s="129">
        <f t="shared" si="1"/>
        <v>1037.58</v>
      </c>
      <c r="P26" s="146">
        <v>43187</v>
      </c>
      <c r="Q26" s="155" t="s">
        <v>42</v>
      </c>
      <c r="R26" s="203" t="s">
        <v>159</v>
      </c>
    </row>
    <row r="27" spans="1:18" x14ac:dyDescent="0.2">
      <c r="A27" s="138" t="s">
        <v>35</v>
      </c>
      <c r="B27" s="122" t="s">
        <v>97</v>
      </c>
      <c r="C27" s="129">
        <v>954.63</v>
      </c>
      <c r="D27" s="129">
        <v>0</v>
      </c>
      <c r="E27" s="129">
        <v>100</v>
      </c>
      <c r="F27" s="129"/>
      <c r="G27" s="129">
        <v>0</v>
      </c>
      <c r="H27" s="128">
        <f>C27+D27+G27</f>
        <v>954.63</v>
      </c>
      <c r="I27" s="129">
        <v>9.5500000000000007</v>
      </c>
      <c r="J27" s="129">
        <v>0</v>
      </c>
      <c r="K27" s="129">
        <v>0</v>
      </c>
      <c r="L27" s="129">
        <v>0</v>
      </c>
      <c r="M27" s="129">
        <v>67.78</v>
      </c>
      <c r="N27" s="129">
        <v>0</v>
      </c>
      <c r="O27" s="128">
        <f t="shared" si="1"/>
        <v>977.30000000000018</v>
      </c>
      <c r="P27" s="146">
        <v>43187</v>
      </c>
      <c r="Q27" s="155" t="s">
        <v>42</v>
      </c>
      <c r="R27" s="203" t="s">
        <v>159</v>
      </c>
    </row>
    <row r="28" spans="1:18" ht="13.5" thickBot="1" x14ac:dyDescent="0.25">
      <c r="A28" s="139" t="s">
        <v>94</v>
      </c>
      <c r="B28" s="140" t="s">
        <v>98</v>
      </c>
      <c r="C28" s="141">
        <v>800</v>
      </c>
      <c r="D28" s="141">
        <v>0</v>
      </c>
      <c r="E28" s="141">
        <v>0</v>
      </c>
      <c r="F28" s="141"/>
      <c r="G28" s="141">
        <v>0</v>
      </c>
      <c r="H28" s="207">
        <f>C28+D28+G28</f>
        <v>800</v>
      </c>
      <c r="I28" s="141">
        <v>8</v>
      </c>
      <c r="J28" s="141">
        <v>0</v>
      </c>
      <c r="K28" s="141">
        <v>0</v>
      </c>
      <c r="L28" s="141">
        <v>0</v>
      </c>
      <c r="M28" s="141"/>
      <c r="N28" s="141">
        <v>100</v>
      </c>
      <c r="O28" s="207">
        <f t="shared" si="1"/>
        <v>692</v>
      </c>
      <c r="P28" s="255">
        <v>43187</v>
      </c>
      <c r="Q28" s="260" t="s">
        <v>42</v>
      </c>
      <c r="R28" s="203" t="s">
        <v>159</v>
      </c>
    </row>
    <row r="29" spans="1:18" s="223" customFormat="1" x14ac:dyDescent="0.2">
      <c r="A29" s="257" t="s">
        <v>8</v>
      </c>
      <c r="B29" s="258" t="s">
        <v>183</v>
      </c>
      <c r="C29" s="221">
        <v>13412.11</v>
      </c>
      <c r="D29" s="221"/>
      <c r="E29" s="221"/>
      <c r="F29" s="221"/>
      <c r="G29" s="221">
        <v>4738</v>
      </c>
      <c r="H29" s="221"/>
      <c r="I29" s="221"/>
      <c r="J29" s="221">
        <v>2241.11</v>
      </c>
      <c r="K29" s="221">
        <v>-829</v>
      </c>
      <c r="L29" s="221"/>
      <c r="M29" s="221"/>
      <c r="N29" s="221"/>
      <c r="O29" s="128">
        <f t="shared" si="1"/>
        <v>12000</v>
      </c>
      <c r="P29" s="259"/>
      <c r="Q29" s="261"/>
      <c r="R29" s="262"/>
    </row>
    <row r="30" spans="1:18" s="223" customFormat="1" x14ac:dyDescent="0.2">
      <c r="A30" s="220" t="s">
        <v>30</v>
      </c>
      <c r="B30" s="226" t="s">
        <v>184</v>
      </c>
      <c r="C30" s="224">
        <v>12090.6</v>
      </c>
      <c r="D30" s="224"/>
      <c r="E30" s="224"/>
      <c r="F30" s="224"/>
      <c r="G30" s="224">
        <v>2203</v>
      </c>
      <c r="H30" s="224"/>
      <c r="I30" s="224"/>
      <c r="J30" s="224">
        <v>1400.6</v>
      </c>
      <c r="K30" s="224">
        <v>-310</v>
      </c>
      <c r="L30" s="224"/>
      <c r="M30" s="224"/>
      <c r="N30" s="224"/>
      <c r="O30" s="128">
        <f t="shared" si="1"/>
        <v>11000</v>
      </c>
      <c r="P30" s="222"/>
      <c r="Q30" s="261"/>
      <c r="R30" s="262"/>
    </row>
    <row r="31" spans="1:18" s="223" customFormat="1" ht="13.5" thickBot="1" x14ac:dyDescent="0.25">
      <c r="A31" s="264" t="s">
        <v>6</v>
      </c>
      <c r="B31" s="265" t="s">
        <v>185</v>
      </c>
      <c r="C31" s="225">
        <v>11730.22</v>
      </c>
      <c r="D31" s="225"/>
      <c r="E31" s="225"/>
      <c r="F31" s="225"/>
      <c r="G31" s="225">
        <v>1927.5</v>
      </c>
      <c r="H31" s="225"/>
      <c r="I31" s="225">
        <v>136.58000000000001</v>
      </c>
      <c r="J31" s="225">
        <v>1286.1400000000001</v>
      </c>
      <c r="K31" s="225">
        <v>-620</v>
      </c>
      <c r="L31" s="225">
        <v>1927.5</v>
      </c>
      <c r="M31" s="225"/>
      <c r="N31" s="225"/>
      <c r="O31" s="266">
        <f t="shared" si="1"/>
        <v>9000</v>
      </c>
      <c r="P31" s="222"/>
      <c r="Q31" s="261"/>
      <c r="R31" s="262"/>
    </row>
    <row r="32" spans="1:18" s="202" customFormat="1" ht="13.5" thickBot="1" x14ac:dyDescent="0.25">
      <c r="A32" s="355" t="s">
        <v>0</v>
      </c>
      <c r="B32" s="368"/>
      <c r="C32" s="219">
        <f>SUM(C5:C31)</f>
        <v>72191.009999999995</v>
      </c>
      <c r="D32" s="219">
        <f>SUM(D5:D31)</f>
        <v>480.78</v>
      </c>
      <c r="E32" s="219">
        <f>SUM(E5:E31)</f>
        <v>4720</v>
      </c>
      <c r="F32" s="219"/>
      <c r="G32" s="219">
        <f t="shared" ref="G32:O32" si="2">SUM(G5:G31)</f>
        <v>10971.5</v>
      </c>
      <c r="H32" s="219">
        <f t="shared" si="2"/>
        <v>37541.859999999993</v>
      </c>
      <c r="I32" s="219">
        <f t="shared" si="2"/>
        <v>512.00000000000011</v>
      </c>
      <c r="J32" s="219">
        <f t="shared" si="2"/>
        <v>6750.5800000000008</v>
      </c>
      <c r="K32" s="219">
        <f t="shared" si="2"/>
        <v>-2379</v>
      </c>
      <c r="L32" s="219">
        <f t="shared" si="2"/>
        <v>4030.5</v>
      </c>
      <c r="M32" s="219">
        <f t="shared" si="2"/>
        <v>1608.9199999999998</v>
      </c>
      <c r="N32" s="219">
        <f t="shared" si="2"/>
        <v>9550</v>
      </c>
      <c r="O32" s="246">
        <f t="shared" si="2"/>
        <v>57318.789999999994</v>
      </c>
      <c r="P32" s="201"/>
      <c r="Q32" s="201"/>
      <c r="R32" s="200"/>
    </row>
    <row r="33" spans="1:18" s="202" customFormat="1" ht="13.5" thickBot="1" x14ac:dyDescent="0.25">
      <c r="A33" s="362" t="s">
        <v>160</v>
      </c>
      <c r="B33" s="362"/>
      <c r="C33" s="210"/>
      <c r="D33" s="210"/>
      <c r="E33" s="210"/>
      <c r="F33" s="210"/>
      <c r="G33" s="210"/>
      <c r="H33" s="210"/>
      <c r="I33" s="246">
        <f>I32*2</f>
        <v>1024.0000000000002</v>
      </c>
      <c r="J33" s="369">
        <f>SUM(J32:K32)</f>
        <v>4371.5800000000008</v>
      </c>
      <c r="K33" s="358"/>
      <c r="L33" s="210"/>
      <c r="M33" s="210"/>
      <c r="N33" s="210"/>
      <c r="O33" s="210"/>
      <c r="P33" s="201"/>
      <c r="Q33" s="201"/>
      <c r="R33" s="263"/>
    </row>
    <row r="34" spans="1:18" s="202" customFormat="1" ht="13.5" thickBot="1" x14ac:dyDescent="0.25">
      <c r="A34" s="213"/>
      <c r="B34" s="213"/>
      <c r="C34" s="210"/>
      <c r="D34" s="210"/>
      <c r="E34" s="210"/>
      <c r="F34" s="210"/>
      <c r="G34" s="210"/>
      <c r="H34" s="210"/>
      <c r="I34" s="370">
        <f>SUM(I33:K33)</f>
        <v>5395.5800000000008</v>
      </c>
      <c r="J34" s="360"/>
      <c r="K34" s="361"/>
      <c r="L34" s="210"/>
      <c r="M34" s="210"/>
      <c r="N34" s="210"/>
      <c r="O34" s="210"/>
      <c r="P34" s="201"/>
      <c r="Q34" s="201"/>
      <c r="R34" s="212"/>
    </row>
    <row r="35" spans="1:18" s="211" customFormat="1" ht="13.5" thickBot="1" x14ac:dyDescent="0.25">
      <c r="A35" s="200"/>
      <c r="B35" s="20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01"/>
      <c r="Q35" s="201"/>
      <c r="R35" s="200"/>
    </row>
    <row r="36" spans="1:18" s="119" customFormat="1" ht="13.5" thickBot="1" x14ac:dyDescent="0.25">
      <c r="A36" s="365" t="s">
        <v>161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7"/>
    </row>
    <row r="37" spans="1:18" s="119" customFormat="1" ht="13.5" thickBot="1" x14ac:dyDescent="0.25">
      <c r="A37" s="125" t="s">
        <v>88</v>
      </c>
      <c r="B37" s="126" t="s">
        <v>1</v>
      </c>
      <c r="C37" s="127" t="s">
        <v>80</v>
      </c>
      <c r="D37" s="127" t="s">
        <v>81</v>
      </c>
      <c r="E37" s="127" t="s">
        <v>92</v>
      </c>
      <c r="F37" s="127"/>
      <c r="G37" s="127" t="s">
        <v>86</v>
      </c>
      <c r="H37" s="127" t="s">
        <v>100</v>
      </c>
      <c r="I37" s="127" t="s">
        <v>83</v>
      </c>
      <c r="J37" s="127" t="s">
        <v>84</v>
      </c>
      <c r="K37" s="127" t="s">
        <v>91</v>
      </c>
      <c r="L37" s="127" t="s">
        <v>86</v>
      </c>
      <c r="M37" s="127" t="s">
        <v>82</v>
      </c>
      <c r="N37" s="127" t="s">
        <v>85</v>
      </c>
      <c r="O37" s="127" t="s">
        <v>2</v>
      </c>
      <c r="P37" s="132" t="s">
        <v>90</v>
      </c>
      <c r="Q37" s="133" t="s">
        <v>93</v>
      </c>
      <c r="R37" s="204" t="s">
        <v>158</v>
      </c>
    </row>
    <row r="38" spans="1:18" x14ac:dyDescent="0.2">
      <c r="A38" s="135" t="s">
        <v>28</v>
      </c>
      <c r="B38" s="136" t="s">
        <v>87</v>
      </c>
      <c r="C38" s="137">
        <v>3119</v>
      </c>
      <c r="D38" s="137">
        <v>0</v>
      </c>
      <c r="E38" s="137">
        <v>490</v>
      </c>
      <c r="F38" s="137"/>
      <c r="G38" s="137">
        <v>525.75</v>
      </c>
      <c r="H38" s="137">
        <f t="shared" si="0"/>
        <v>3644.75</v>
      </c>
      <c r="I38" s="137">
        <v>36.450000000000003</v>
      </c>
      <c r="J38" s="137">
        <v>349.53</v>
      </c>
      <c r="K38" s="137">
        <v>-155</v>
      </c>
      <c r="L38" s="137">
        <v>525.75</v>
      </c>
      <c r="M38" s="137">
        <v>200.01</v>
      </c>
      <c r="N38" s="137">
        <v>1125</v>
      </c>
      <c r="O38" s="137">
        <f t="shared" si="1"/>
        <v>1527.2600000000002</v>
      </c>
      <c r="P38" s="145">
        <v>43194</v>
      </c>
      <c r="Q38" s="205" t="s">
        <v>55</v>
      </c>
      <c r="R38" s="203" t="s">
        <v>161</v>
      </c>
    </row>
    <row r="39" spans="1:18" x14ac:dyDescent="0.2">
      <c r="A39" s="138" t="s">
        <v>32</v>
      </c>
      <c r="B39" s="122" t="s">
        <v>101</v>
      </c>
      <c r="C39" s="129">
        <v>1972.43</v>
      </c>
      <c r="D39" s="129">
        <v>0</v>
      </c>
      <c r="E39" s="129">
        <v>490</v>
      </c>
      <c r="F39" s="129"/>
      <c r="G39" s="129">
        <v>0</v>
      </c>
      <c r="H39" s="128">
        <f t="shared" si="0"/>
        <v>1972.43</v>
      </c>
      <c r="I39" s="129">
        <v>19.72</v>
      </c>
      <c r="J39" s="129">
        <v>84.52</v>
      </c>
      <c r="K39" s="129">
        <v>0</v>
      </c>
      <c r="L39" s="129">
        <v>0</v>
      </c>
      <c r="M39" s="129">
        <v>0</v>
      </c>
      <c r="N39" s="129">
        <v>1102.5</v>
      </c>
      <c r="O39" s="128">
        <f t="shared" si="1"/>
        <v>1255.6900000000005</v>
      </c>
      <c r="P39" s="144">
        <v>43194</v>
      </c>
      <c r="Q39" s="206" t="s">
        <v>55</v>
      </c>
      <c r="R39" s="203" t="s">
        <v>161</v>
      </c>
    </row>
    <row r="40" spans="1:18" x14ac:dyDescent="0.2">
      <c r="A40" s="138" t="s">
        <v>29</v>
      </c>
      <c r="B40" s="122" t="s">
        <v>95</v>
      </c>
      <c r="C40" s="129">
        <v>818.84</v>
      </c>
      <c r="D40" s="129">
        <v>0</v>
      </c>
      <c r="E40" s="129">
        <v>50</v>
      </c>
      <c r="F40" s="129"/>
      <c r="G40" s="129">
        <v>0</v>
      </c>
      <c r="H40" s="128">
        <f t="shared" si="0"/>
        <v>818.84</v>
      </c>
      <c r="I40" s="129">
        <v>8.19</v>
      </c>
      <c r="J40" s="129">
        <v>0</v>
      </c>
      <c r="K40" s="129">
        <v>0</v>
      </c>
      <c r="L40" s="129">
        <v>0</v>
      </c>
      <c r="M40" s="129">
        <v>58.14</v>
      </c>
      <c r="N40" s="129">
        <v>500</v>
      </c>
      <c r="O40" s="128">
        <f t="shared" si="1"/>
        <v>302.51</v>
      </c>
      <c r="P40" s="144">
        <v>43194</v>
      </c>
      <c r="Q40" s="206" t="s">
        <v>55</v>
      </c>
      <c r="R40" s="203" t="s">
        <v>161</v>
      </c>
    </row>
    <row r="41" spans="1:18" x14ac:dyDescent="0.2">
      <c r="A41" s="138" t="s">
        <v>3</v>
      </c>
      <c r="B41" s="122" t="s">
        <v>96</v>
      </c>
      <c r="C41" s="129">
        <v>1074.6199999999999</v>
      </c>
      <c r="D41" s="129">
        <v>0</v>
      </c>
      <c r="E41" s="129">
        <v>50</v>
      </c>
      <c r="F41" s="129"/>
      <c r="G41" s="129">
        <v>0</v>
      </c>
      <c r="H41" s="128">
        <f>C41+D41+G41</f>
        <v>1074.6199999999999</v>
      </c>
      <c r="I41" s="129">
        <v>10.75</v>
      </c>
      <c r="J41" s="129">
        <v>0</v>
      </c>
      <c r="K41" s="129">
        <v>0</v>
      </c>
      <c r="L41" s="129">
        <v>0</v>
      </c>
      <c r="M41" s="129">
        <v>76.3</v>
      </c>
      <c r="N41" s="129">
        <v>0</v>
      </c>
      <c r="O41" s="128">
        <f t="shared" si="1"/>
        <v>1037.57</v>
      </c>
      <c r="P41" s="144">
        <v>43194</v>
      </c>
      <c r="Q41" s="206" t="s">
        <v>55</v>
      </c>
      <c r="R41" s="203" t="s">
        <v>161</v>
      </c>
    </row>
    <row r="42" spans="1:18" x14ac:dyDescent="0.2">
      <c r="A42" s="138" t="s">
        <v>35</v>
      </c>
      <c r="B42" s="122" t="s">
        <v>97</v>
      </c>
      <c r="C42" s="129">
        <v>954.63</v>
      </c>
      <c r="D42" s="129">
        <v>0</v>
      </c>
      <c r="E42" s="129">
        <v>100</v>
      </c>
      <c r="F42" s="129"/>
      <c r="G42" s="129">
        <v>0</v>
      </c>
      <c r="H42" s="128">
        <f>C42+D42+G42</f>
        <v>954.63</v>
      </c>
      <c r="I42" s="129">
        <v>9.5500000000000007</v>
      </c>
      <c r="J42" s="129">
        <v>0</v>
      </c>
      <c r="K42" s="129">
        <v>0</v>
      </c>
      <c r="L42" s="129">
        <v>0</v>
      </c>
      <c r="M42" s="129">
        <v>67.78</v>
      </c>
      <c r="N42" s="129">
        <v>0</v>
      </c>
      <c r="O42" s="128">
        <f t="shared" si="1"/>
        <v>977.30000000000018</v>
      </c>
      <c r="P42" s="144">
        <v>43194</v>
      </c>
      <c r="Q42" s="206" t="s">
        <v>55</v>
      </c>
      <c r="R42" s="203" t="s">
        <v>161</v>
      </c>
    </row>
    <row r="43" spans="1:18" ht="13.5" thickBot="1" x14ac:dyDescent="0.25">
      <c r="A43" s="139" t="s">
        <v>94</v>
      </c>
      <c r="B43" s="140" t="s">
        <v>98</v>
      </c>
      <c r="C43" s="141">
        <v>800</v>
      </c>
      <c r="D43" s="141">
        <v>0</v>
      </c>
      <c r="E43" s="141">
        <v>0</v>
      </c>
      <c r="F43" s="141"/>
      <c r="G43" s="141">
        <v>0</v>
      </c>
      <c r="H43" s="207">
        <f t="shared" si="0"/>
        <v>800</v>
      </c>
      <c r="I43" s="141">
        <v>8</v>
      </c>
      <c r="J43" s="141">
        <v>0</v>
      </c>
      <c r="K43" s="141">
        <v>0</v>
      </c>
      <c r="L43" s="141">
        <v>0</v>
      </c>
      <c r="M43" s="141">
        <v>0</v>
      </c>
      <c r="N43" s="141">
        <v>0</v>
      </c>
      <c r="O43" s="207">
        <f t="shared" si="1"/>
        <v>792</v>
      </c>
      <c r="P43" s="208">
        <v>43194</v>
      </c>
      <c r="Q43" s="209" t="s">
        <v>55</v>
      </c>
      <c r="R43" s="203" t="s">
        <v>161</v>
      </c>
    </row>
    <row r="44" spans="1:18" x14ac:dyDescent="0.2">
      <c r="A44" s="135" t="s">
        <v>28</v>
      </c>
      <c r="B44" s="136" t="s">
        <v>87</v>
      </c>
      <c r="C44" s="137">
        <v>3119</v>
      </c>
      <c r="D44" s="137">
        <v>526.33000000000004</v>
      </c>
      <c r="E44" s="137">
        <v>490</v>
      </c>
      <c r="F44" s="137"/>
      <c r="G44" s="137">
        <v>525.75</v>
      </c>
      <c r="H44" s="128">
        <f t="shared" si="0"/>
        <v>4171.08</v>
      </c>
      <c r="I44" s="137">
        <v>41.71</v>
      </c>
      <c r="J44" s="137">
        <v>460.65</v>
      </c>
      <c r="K44" s="137">
        <v>-155</v>
      </c>
      <c r="L44" s="137">
        <v>525.75</v>
      </c>
      <c r="M44" s="137">
        <v>200.01</v>
      </c>
      <c r="N44" s="137">
        <v>1125</v>
      </c>
      <c r="O44" s="128">
        <f t="shared" si="1"/>
        <v>1937.21</v>
      </c>
      <c r="P44" s="149">
        <v>43201</v>
      </c>
      <c r="Q44" s="156" t="s">
        <v>56</v>
      </c>
      <c r="R44" s="203" t="s">
        <v>161</v>
      </c>
    </row>
    <row r="45" spans="1:18" x14ac:dyDescent="0.2">
      <c r="A45" s="138" t="s">
        <v>32</v>
      </c>
      <c r="B45" s="122" t="s">
        <v>101</v>
      </c>
      <c r="C45" s="129">
        <f>2452.09+788.97</f>
        <v>3241.0600000000004</v>
      </c>
      <c r="D45" s="129">
        <v>211.9</v>
      </c>
      <c r="E45" s="129">
        <v>490</v>
      </c>
      <c r="F45" s="129"/>
      <c r="G45" s="129">
        <v>0</v>
      </c>
      <c r="H45" s="128">
        <f t="shared" si="0"/>
        <v>3452.9600000000005</v>
      </c>
      <c r="I45" s="129">
        <v>34.630000000000003</v>
      </c>
      <c r="J45" s="129">
        <v>507.01</v>
      </c>
      <c r="K45" s="129">
        <v>0</v>
      </c>
      <c r="L45" s="129">
        <v>0</v>
      </c>
      <c r="M45" s="129">
        <v>0</v>
      </c>
      <c r="N45" s="129">
        <v>1102.5</v>
      </c>
      <c r="O45" s="128">
        <f t="shared" si="1"/>
        <v>2298.8200000000006</v>
      </c>
      <c r="P45" s="146">
        <v>43201</v>
      </c>
      <c r="Q45" s="152" t="s">
        <v>56</v>
      </c>
      <c r="R45" s="203" t="s">
        <v>161</v>
      </c>
    </row>
    <row r="46" spans="1:18" x14ac:dyDescent="0.2">
      <c r="A46" s="138" t="s">
        <v>29</v>
      </c>
      <c r="B46" s="122" t="s">
        <v>95</v>
      </c>
      <c r="C46" s="129">
        <v>818.84</v>
      </c>
      <c r="D46" s="129">
        <v>0</v>
      </c>
      <c r="E46" s="129">
        <v>50</v>
      </c>
      <c r="F46" s="129"/>
      <c r="G46" s="129">
        <v>0</v>
      </c>
      <c r="H46" s="128">
        <f t="shared" si="0"/>
        <v>818.84</v>
      </c>
      <c r="I46" s="129">
        <v>8.19</v>
      </c>
      <c r="J46" s="129">
        <v>0</v>
      </c>
      <c r="K46" s="129">
        <v>0</v>
      </c>
      <c r="L46" s="129">
        <v>0</v>
      </c>
      <c r="M46" s="129">
        <v>58.14</v>
      </c>
      <c r="N46" s="129">
        <v>500</v>
      </c>
      <c r="O46" s="128">
        <f t="shared" si="1"/>
        <v>302.51</v>
      </c>
      <c r="P46" s="148">
        <v>43201</v>
      </c>
      <c r="Q46" s="157" t="s">
        <v>56</v>
      </c>
      <c r="R46" s="203" t="s">
        <v>161</v>
      </c>
    </row>
    <row r="47" spans="1:18" x14ac:dyDescent="0.2">
      <c r="A47" s="138" t="s">
        <v>3</v>
      </c>
      <c r="B47" s="122" t="s">
        <v>96</v>
      </c>
      <c r="C47" s="129">
        <v>1074.6199999999999</v>
      </c>
      <c r="D47" s="129">
        <v>322.39</v>
      </c>
      <c r="E47" s="129">
        <v>50</v>
      </c>
      <c r="F47" s="129"/>
      <c r="G47" s="129">
        <v>0</v>
      </c>
      <c r="H47" s="128">
        <f t="shared" si="0"/>
        <v>1397.0099999999998</v>
      </c>
      <c r="I47" s="129">
        <v>13.97</v>
      </c>
      <c r="J47" s="129">
        <v>0</v>
      </c>
      <c r="K47" s="129">
        <v>0</v>
      </c>
      <c r="L47" s="129">
        <v>0</v>
      </c>
      <c r="M47" s="129">
        <v>76.3</v>
      </c>
      <c r="N47" s="129">
        <v>0</v>
      </c>
      <c r="O47" s="128">
        <f t="shared" si="1"/>
        <v>1356.7399999999998</v>
      </c>
      <c r="P47" s="146">
        <v>43201</v>
      </c>
      <c r="Q47" s="152" t="s">
        <v>56</v>
      </c>
      <c r="R47" s="203" t="s">
        <v>161</v>
      </c>
    </row>
    <row r="48" spans="1:18" x14ac:dyDescent="0.2">
      <c r="A48" s="138" t="s">
        <v>35</v>
      </c>
      <c r="B48" s="122" t="s">
        <v>97</v>
      </c>
      <c r="C48" s="129">
        <v>954.63</v>
      </c>
      <c r="D48" s="129">
        <v>0</v>
      </c>
      <c r="E48" s="129">
        <v>100</v>
      </c>
      <c r="F48" s="129"/>
      <c r="G48" s="129">
        <v>0</v>
      </c>
      <c r="H48" s="128">
        <f t="shared" si="0"/>
        <v>954.63</v>
      </c>
      <c r="I48" s="129">
        <v>9.5399999999999991</v>
      </c>
      <c r="J48" s="129">
        <v>0</v>
      </c>
      <c r="K48" s="129">
        <v>0</v>
      </c>
      <c r="L48" s="129">
        <v>0</v>
      </c>
      <c r="M48" s="129">
        <v>67.78</v>
      </c>
      <c r="N48" s="129">
        <v>0</v>
      </c>
      <c r="O48" s="128">
        <f t="shared" si="1"/>
        <v>977.31000000000017</v>
      </c>
      <c r="P48" s="148">
        <v>43201</v>
      </c>
      <c r="Q48" s="157" t="s">
        <v>56</v>
      </c>
      <c r="R48" s="203" t="s">
        <v>161</v>
      </c>
    </row>
    <row r="49" spans="1:18" x14ac:dyDescent="0.2">
      <c r="A49" s="138" t="s">
        <v>94</v>
      </c>
      <c r="B49" s="122" t="s">
        <v>98</v>
      </c>
      <c r="C49" s="129">
        <v>800</v>
      </c>
      <c r="D49" s="129">
        <v>90</v>
      </c>
      <c r="E49" s="129">
        <v>0</v>
      </c>
      <c r="F49" s="129"/>
      <c r="G49" s="129">
        <v>0</v>
      </c>
      <c r="H49" s="128">
        <f t="shared" si="0"/>
        <v>890</v>
      </c>
      <c r="I49" s="129">
        <v>8.9</v>
      </c>
      <c r="J49" s="129">
        <v>0</v>
      </c>
      <c r="K49" s="129">
        <v>0</v>
      </c>
      <c r="L49" s="129">
        <v>0</v>
      </c>
      <c r="M49" s="129">
        <v>0</v>
      </c>
      <c r="N49" s="129">
        <v>0</v>
      </c>
      <c r="O49" s="128">
        <f t="shared" si="1"/>
        <v>881.1</v>
      </c>
      <c r="P49" s="146">
        <v>43201</v>
      </c>
      <c r="Q49" s="152" t="s">
        <v>56</v>
      </c>
      <c r="R49" s="203" t="s">
        <v>161</v>
      </c>
    </row>
    <row r="50" spans="1:18" ht="13.5" thickBot="1" x14ac:dyDescent="0.25">
      <c r="A50" s="142" t="s">
        <v>61</v>
      </c>
      <c r="B50" s="134" t="s">
        <v>99</v>
      </c>
      <c r="C50" s="267">
        <v>400</v>
      </c>
      <c r="D50" s="267">
        <v>0</v>
      </c>
      <c r="E50" s="267">
        <v>0</v>
      </c>
      <c r="F50" s="267"/>
      <c r="G50" s="267">
        <v>0</v>
      </c>
      <c r="H50" s="266">
        <f t="shared" si="0"/>
        <v>400</v>
      </c>
      <c r="I50" s="267">
        <v>4</v>
      </c>
      <c r="J50" s="267">
        <v>0</v>
      </c>
      <c r="K50" s="267">
        <v>0</v>
      </c>
      <c r="L50" s="267">
        <v>0</v>
      </c>
      <c r="M50" s="267">
        <v>0</v>
      </c>
      <c r="N50" s="267">
        <v>0</v>
      </c>
      <c r="O50" s="267">
        <f t="shared" si="1"/>
        <v>396</v>
      </c>
      <c r="P50" s="148">
        <v>43201</v>
      </c>
      <c r="Q50" s="157" t="s">
        <v>56</v>
      </c>
      <c r="R50" s="203" t="s">
        <v>161</v>
      </c>
    </row>
    <row r="51" spans="1:18" x14ac:dyDescent="0.2">
      <c r="A51" s="135" t="s">
        <v>28</v>
      </c>
      <c r="B51" s="136" t="s">
        <v>87</v>
      </c>
      <c r="C51" s="137">
        <v>3119</v>
      </c>
      <c r="D51" s="137">
        <v>818.74</v>
      </c>
      <c r="E51" s="137">
        <v>490</v>
      </c>
      <c r="F51" s="137"/>
      <c r="G51" s="137">
        <v>525.75</v>
      </c>
      <c r="H51" s="137">
        <f t="shared" si="0"/>
        <v>4463.49</v>
      </c>
      <c r="I51" s="137">
        <v>44.63</v>
      </c>
      <c r="J51" s="137">
        <v>536.67999999999995</v>
      </c>
      <c r="K51" s="137">
        <v>-155</v>
      </c>
      <c r="L51" s="137">
        <v>525.75</v>
      </c>
      <c r="M51" s="137">
        <v>200.01</v>
      </c>
      <c r="N51" s="137">
        <v>1125</v>
      </c>
      <c r="O51" s="137">
        <f t="shared" si="1"/>
        <v>2150.67</v>
      </c>
      <c r="P51" s="145">
        <v>43208</v>
      </c>
      <c r="Q51" s="268" t="s">
        <v>57</v>
      </c>
      <c r="R51" s="203" t="s">
        <v>161</v>
      </c>
    </row>
    <row r="52" spans="1:18" x14ac:dyDescent="0.2">
      <c r="A52" s="138" t="s">
        <v>29</v>
      </c>
      <c r="B52" s="122" t="s">
        <v>95</v>
      </c>
      <c r="C52" s="129">
        <v>818.84</v>
      </c>
      <c r="D52" s="129">
        <v>0</v>
      </c>
      <c r="E52" s="129">
        <v>50</v>
      </c>
      <c r="F52" s="129"/>
      <c r="G52" s="129">
        <v>0</v>
      </c>
      <c r="H52" s="128">
        <f t="shared" si="0"/>
        <v>818.84</v>
      </c>
      <c r="I52" s="129">
        <v>8.19</v>
      </c>
      <c r="J52" s="129">
        <v>0</v>
      </c>
      <c r="K52" s="129">
        <v>0</v>
      </c>
      <c r="L52" s="129">
        <v>0</v>
      </c>
      <c r="M52" s="129">
        <v>58.14</v>
      </c>
      <c r="N52" s="129">
        <v>0</v>
      </c>
      <c r="O52" s="128">
        <f t="shared" si="1"/>
        <v>802.51</v>
      </c>
      <c r="P52" s="144">
        <v>43208</v>
      </c>
      <c r="Q52" s="269" t="s">
        <v>57</v>
      </c>
      <c r="R52" s="203" t="s">
        <v>161</v>
      </c>
    </row>
    <row r="53" spans="1:18" x14ac:dyDescent="0.2">
      <c r="A53" s="138" t="s">
        <v>3</v>
      </c>
      <c r="B53" s="122" t="s">
        <v>96</v>
      </c>
      <c r="C53" s="129">
        <v>1074.6199999999999</v>
      </c>
      <c r="D53" s="129">
        <v>0</v>
      </c>
      <c r="E53" s="129">
        <v>50</v>
      </c>
      <c r="F53" s="129"/>
      <c r="G53" s="129">
        <v>0</v>
      </c>
      <c r="H53" s="128">
        <f t="shared" si="0"/>
        <v>1074.6199999999999</v>
      </c>
      <c r="I53" s="129">
        <v>10.74</v>
      </c>
      <c r="J53" s="129">
        <v>0</v>
      </c>
      <c r="K53" s="129">
        <v>0</v>
      </c>
      <c r="L53" s="129">
        <v>0</v>
      </c>
      <c r="M53" s="129">
        <v>76.3</v>
      </c>
      <c r="N53" s="129">
        <v>0</v>
      </c>
      <c r="O53" s="128">
        <f t="shared" si="1"/>
        <v>1037.58</v>
      </c>
      <c r="P53" s="144">
        <v>43208</v>
      </c>
      <c r="Q53" s="269" t="s">
        <v>57</v>
      </c>
      <c r="R53" s="203" t="s">
        <v>161</v>
      </c>
    </row>
    <row r="54" spans="1:18" x14ac:dyDescent="0.2">
      <c r="A54" s="138" t="s">
        <v>35</v>
      </c>
      <c r="B54" s="122" t="s">
        <v>97</v>
      </c>
      <c r="C54" s="129">
        <v>954.63</v>
      </c>
      <c r="D54" s="129">
        <v>0</v>
      </c>
      <c r="E54" s="129">
        <v>100</v>
      </c>
      <c r="F54" s="129"/>
      <c r="G54" s="129">
        <v>0</v>
      </c>
      <c r="H54" s="128">
        <f t="shared" si="0"/>
        <v>954.63</v>
      </c>
      <c r="I54" s="129">
        <v>9.5500000000000007</v>
      </c>
      <c r="J54" s="129">
        <v>0</v>
      </c>
      <c r="K54" s="129">
        <v>0</v>
      </c>
      <c r="L54" s="129">
        <v>0</v>
      </c>
      <c r="M54" s="129">
        <v>67.78</v>
      </c>
      <c r="N54" s="129">
        <v>0</v>
      </c>
      <c r="O54" s="128">
        <f t="shared" si="1"/>
        <v>977.30000000000018</v>
      </c>
      <c r="P54" s="144">
        <v>43208</v>
      </c>
      <c r="Q54" s="269" t="s">
        <v>57</v>
      </c>
      <c r="R54" s="203" t="s">
        <v>161</v>
      </c>
    </row>
    <row r="55" spans="1:18" x14ac:dyDescent="0.2">
      <c r="A55" s="138" t="s">
        <v>94</v>
      </c>
      <c r="B55" s="122" t="s">
        <v>98</v>
      </c>
      <c r="C55" s="129">
        <v>800</v>
      </c>
      <c r="D55" s="129">
        <v>0</v>
      </c>
      <c r="E55" s="129">
        <v>0</v>
      </c>
      <c r="F55" s="129"/>
      <c r="G55" s="129">
        <v>0</v>
      </c>
      <c r="H55" s="128">
        <f t="shared" si="0"/>
        <v>800</v>
      </c>
      <c r="I55" s="129">
        <v>8</v>
      </c>
      <c r="J55" s="129">
        <v>0</v>
      </c>
      <c r="K55" s="129">
        <v>0</v>
      </c>
      <c r="L55" s="129">
        <v>0</v>
      </c>
      <c r="M55" s="129">
        <v>0</v>
      </c>
      <c r="N55" s="129">
        <v>0</v>
      </c>
      <c r="O55" s="128">
        <f t="shared" si="1"/>
        <v>792</v>
      </c>
      <c r="P55" s="144">
        <v>43208</v>
      </c>
      <c r="Q55" s="269" t="s">
        <v>57</v>
      </c>
      <c r="R55" s="203" t="s">
        <v>161</v>
      </c>
    </row>
    <row r="56" spans="1:18" ht="13.5" thickBot="1" x14ac:dyDescent="0.25">
      <c r="A56" s="139" t="s">
        <v>61</v>
      </c>
      <c r="B56" s="140" t="s">
        <v>99</v>
      </c>
      <c r="C56" s="141">
        <v>1000</v>
      </c>
      <c r="D56" s="141">
        <v>262.5</v>
      </c>
      <c r="E56" s="141">
        <v>0</v>
      </c>
      <c r="F56" s="141"/>
      <c r="G56" s="141">
        <v>0</v>
      </c>
      <c r="H56" s="207">
        <f t="shared" si="0"/>
        <v>1262.5</v>
      </c>
      <c r="I56" s="141">
        <v>12.63</v>
      </c>
      <c r="J56" s="141">
        <v>0</v>
      </c>
      <c r="K56" s="141">
        <v>0</v>
      </c>
      <c r="L56" s="141">
        <v>0</v>
      </c>
      <c r="M56" s="141">
        <v>0</v>
      </c>
      <c r="N56" s="141">
        <v>0</v>
      </c>
      <c r="O56" s="207">
        <f t="shared" si="1"/>
        <v>1249.8699999999999</v>
      </c>
      <c r="P56" s="208">
        <v>43208</v>
      </c>
      <c r="Q56" s="270" t="s">
        <v>57</v>
      </c>
      <c r="R56" s="203" t="s">
        <v>161</v>
      </c>
    </row>
    <row r="57" spans="1:18" x14ac:dyDescent="0.2">
      <c r="A57" s="135" t="s">
        <v>28</v>
      </c>
      <c r="B57" s="136" t="s">
        <v>87</v>
      </c>
      <c r="C57" s="137">
        <v>3119</v>
      </c>
      <c r="D57" s="137">
        <v>0</v>
      </c>
      <c r="E57" s="137">
        <v>490</v>
      </c>
      <c r="F57" s="137"/>
      <c r="G57" s="137">
        <v>525.75</v>
      </c>
      <c r="H57" s="137">
        <f t="shared" si="0"/>
        <v>3644.75</v>
      </c>
      <c r="I57" s="137">
        <v>25.93</v>
      </c>
      <c r="J57" s="137">
        <v>349.53</v>
      </c>
      <c r="K57" s="137">
        <v>-155</v>
      </c>
      <c r="L57" s="137">
        <v>525.75</v>
      </c>
      <c r="M57" s="137">
        <v>200.01</v>
      </c>
      <c r="N57" s="137">
        <v>1125</v>
      </c>
      <c r="O57" s="137">
        <f t="shared" si="1"/>
        <v>1537.7799999999997</v>
      </c>
      <c r="P57" s="145">
        <v>43215</v>
      </c>
      <c r="Q57" s="154" t="s">
        <v>58</v>
      </c>
      <c r="R57" s="203" t="s">
        <v>161</v>
      </c>
    </row>
    <row r="58" spans="1:18" x14ac:dyDescent="0.2">
      <c r="A58" s="138" t="s">
        <v>29</v>
      </c>
      <c r="B58" s="122" t="s">
        <v>95</v>
      </c>
      <c r="C58" s="129">
        <v>818.84</v>
      </c>
      <c r="D58" s="129">
        <v>0</v>
      </c>
      <c r="E58" s="129">
        <v>50</v>
      </c>
      <c r="F58" s="129"/>
      <c r="G58" s="129">
        <v>0</v>
      </c>
      <c r="H58" s="128">
        <f t="shared" si="0"/>
        <v>818.84</v>
      </c>
      <c r="I58" s="129">
        <v>8.18</v>
      </c>
      <c r="J58" s="129">
        <v>0</v>
      </c>
      <c r="K58" s="129">
        <v>0</v>
      </c>
      <c r="L58" s="129">
        <v>0</v>
      </c>
      <c r="M58" s="129">
        <v>58.14</v>
      </c>
      <c r="N58" s="129">
        <v>0</v>
      </c>
      <c r="O58" s="128">
        <f t="shared" si="1"/>
        <v>802.5200000000001</v>
      </c>
      <c r="P58" s="146">
        <v>43215</v>
      </c>
      <c r="Q58" s="155" t="s">
        <v>58</v>
      </c>
      <c r="R58" s="203" t="s">
        <v>161</v>
      </c>
    </row>
    <row r="59" spans="1:18" x14ac:dyDescent="0.2">
      <c r="A59" s="138" t="s">
        <v>3</v>
      </c>
      <c r="B59" s="122" t="s">
        <v>96</v>
      </c>
      <c r="C59" s="129">
        <v>1074.6199999999999</v>
      </c>
      <c r="D59" s="129">
        <v>0</v>
      </c>
      <c r="E59" s="129">
        <v>50</v>
      </c>
      <c r="F59" s="129"/>
      <c r="G59" s="129">
        <v>0</v>
      </c>
      <c r="H59" s="128">
        <f t="shared" si="0"/>
        <v>1074.6199999999999</v>
      </c>
      <c r="I59" s="129">
        <v>10.75</v>
      </c>
      <c r="J59" s="129">
        <v>0</v>
      </c>
      <c r="K59" s="129">
        <v>0</v>
      </c>
      <c r="L59" s="129">
        <v>0</v>
      </c>
      <c r="M59" s="129">
        <v>76.3</v>
      </c>
      <c r="N59" s="129">
        <v>0</v>
      </c>
      <c r="O59" s="128">
        <f t="shared" si="1"/>
        <v>1037.57</v>
      </c>
      <c r="P59" s="146">
        <v>43215</v>
      </c>
      <c r="Q59" s="155" t="s">
        <v>58</v>
      </c>
      <c r="R59" s="203" t="s">
        <v>161</v>
      </c>
    </row>
    <row r="60" spans="1:18" x14ac:dyDescent="0.2">
      <c r="A60" s="138" t="s">
        <v>35</v>
      </c>
      <c r="B60" s="122" t="s">
        <v>97</v>
      </c>
      <c r="C60" s="129">
        <v>954.63</v>
      </c>
      <c r="D60" s="129">
        <v>0</v>
      </c>
      <c r="E60" s="129">
        <v>100</v>
      </c>
      <c r="F60" s="129"/>
      <c r="G60" s="129">
        <v>0</v>
      </c>
      <c r="H60" s="128">
        <f t="shared" si="0"/>
        <v>954.63</v>
      </c>
      <c r="I60" s="129">
        <v>9.5500000000000007</v>
      </c>
      <c r="J60" s="129">
        <v>0</v>
      </c>
      <c r="K60" s="129">
        <v>0</v>
      </c>
      <c r="L60" s="129">
        <v>0</v>
      </c>
      <c r="M60" s="129">
        <v>67.78</v>
      </c>
      <c r="N60" s="129">
        <v>0</v>
      </c>
      <c r="O60" s="128">
        <f t="shared" si="1"/>
        <v>977.30000000000018</v>
      </c>
      <c r="P60" s="146">
        <v>43215</v>
      </c>
      <c r="Q60" s="155" t="s">
        <v>58</v>
      </c>
      <c r="R60" s="203" t="s">
        <v>161</v>
      </c>
    </row>
    <row r="61" spans="1:18" x14ac:dyDescent="0.2">
      <c r="A61" s="138" t="s">
        <v>94</v>
      </c>
      <c r="B61" s="122" t="s">
        <v>98</v>
      </c>
      <c r="C61" s="129">
        <v>800</v>
      </c>
      <c r="D61" s="129">
        <v>0</v>
      </c>
      <c r="E61" s="129">
        <v>0</v>
      </c>
      <c r="F61" s="129"/>
      <c r="G61" s="129">
        <v>0</v>
      </c>
      <c r="H61" s="128">
        <f t="shared" si="0"/>
        <v>800</v>
      </c>
      <c r="I61" s="129">
        <v>8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28">
        <f t="shared" si="1"/>
        <v>792</v>
      </c>
      <c r="P61" s="146">
        <v>43215</v>
      </c>
      <c r="Q61" s="155" t="s">
        <v>58</v>
      </c>
      <c r="R61" s="203" t="s">
        <v>161</v>
      </c>
    </row>
    <row r="62" spans="1:18" ht="13.5" thickBot="1" x14ac:dyDescent="0.25">
      <c r="A62" s="139" t="s">
        <v>61</v>
      </c>
      <c r="B62" s="140" t="s">
        <v>99</v>
      </c>
      <c r="C62" s="141">
        <v>1000</v>
      </c>
      <c r="D62" s="141">
        <v>0</v>
      </c>
      <c r="E62" s="141">
        <v>0</v>
      </c>
      <c r="F62" s="141"/>
      <c r="G62" s="141">
        <v>0</v>
      </c>
      <c r="H62" s="207">
        <f t="shared" si="0"/>
        <v>1000</v>
      </c>
      <c r="I62" s="141">
        <v>10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207">
        <f t="shared" si="1"/>
        <v>990</v>
      </c>
      <c r="P62" s="255">
        <v>43215</v>
      </c>
      <c r="Q62" s="260" t="s">
        <v>58</v>
      </c>
      <c r="R62" s="203" t="s">
        <v>161</v>
      </c>
    </row>
    <row r="63" spans="1:18" s="223" customFormat="1" x14ac:dyDescent="0.2">
      <c r="A63" s="257" t="s">
        <v>8</v>
      </c>
      <c r="B63" s="258" t="s">
        <v>183</v>
      </c>
      <c r="C63" s="221">
        <v>13412.11</v>
      </c>
      <c r="D63" s="221"/>
      <c r="E63" s="221"/>
      <c r="F63" s="221"/>
      <c r="G63" s="221">
        <v>4738</v>
      </c>
      <c r="H63" s="128">
        <f t="shared" si="0"/>
        <v>18150.11</v>
      </c>
      <c r="I63" s="221"/>
      <c r="J63" s="221">
        <v>2241.11</v>
      </c>
      <c r="K63" s="221">
        <v>-829</v>
      </c>
      <c r="L63" s="221"/>
      <c r="M63" s="221"/>
      <c r="N63" s="221"/>
      <c r="O63" s="128">
        <f t="shared" si="1"/>
        <v>12000</v>
      </c>
      <c r="P63" s="259"/>
      <c r="Q63" s="261"/>
      <c r="R63" s="262"/>
    </row>
    <row r="64" spans="1:18" s="223" customFormat="1" x14ac:dyDescent="0.2">
      <c r="A64" s="220" t="s">
        <v>30</v>
      </c>
      <c r="B64" s="226" t="s">
        <v>184</v>
      </c>
      <c r="C64" s="224">
        <v>12090.6</v>
      </c>
      <c r="D64" s="224"/>
      <c r="E64" s="224"/>
      <c r="F64" s="224"/>
      <c r="G64" s="224">
        <v>2203</v>
      </c>
      <c r="H64" s="128">
        <f t="shared" si="0"/>
        <v>14293.6</v>
      </c>
      <c r="I64" s="224"/>
      <c r="J64" s="224">
        <v>1400.6</v>
      </c>
      <c r="K64" s="224">
        <v>-310</v>
      </c>
      <c r="L64" s="224"/>
      <c r="M64" s="224"/>
      <c r="N64" s="224"/>
      <c r="O64" s="128">
        <f t="shared" si="1"/>
        <v>11000</v>
      </c>
      <c r="P64" s="222"/>
      <c r="Q64" s="261"/>
      <c r="R64" s="262"/>
    </row>
    <row r="65" spans="1:18" s="223" customFormat="1" ht="13.5" thickBot="1" x14ac:dyDescent="0.25">
      <c r="A65" s="264" t="s">
        <v>6</v>
      </c>
      <c r="B65" s="265" t="s">
        <v>185</v>
      </c>
      <c r="C65" s="225">
        <v>11730.22</v>
      </c>
      <c r="D65" s="225"/>
      <c r="E65" s="225"/>
      <c r="F65" s="225"/>
      <c r="G65" s="225">
        <v>1927.5</v>
      </c>
      <c r="H65" s="128">
        <f t="shared" si="0"/>
        <v>13657.72</v>
      </c>
      <c r="I65" s="225">
        <v>136.58000000000001</v>
      </c>
      <c r="J65" s="225">
        <v>1286.1400000000001</v>
      </c>
      <c r="K65" s="225">
        <v>-620</v>
      </c>
      <c r="L65" s="225">
        <v>1927.5</v>
      </c>
      <c r="M65" s="225"/>
      <c r="N65" s="225"/>
      <c r="O65" s="128">
        <f t="shared" si="1"/>
        <v>9000</v>
      </c>
      <c r="P65" s="222"/>
      <c r="Q65" s="261"/>
      <c r="R65" s="262"/>
    </row>
    <row r="66" spans="1:18" s="202" customFormat="1" ht="13.5" thickBot="1" x14ac:dyDescent="0.25">
      <c r="A66" s="355" t="s">
        <v>0</v>
      </c>
      <c r="B66" s="356"/>
      <c r="C66" s="219">
        <f>SUM(C38:C65)</f>
        <v>71914.78</v>
      </c>
      <c r="D66" s="219">
        <f>SUM(D38:D65)</f>
        <v>2231.8599999999997</v>
      </c>
      <c r="E66" s="219">
        <f>SUM(E38:E65)</f>
        <v>3740</v>
      </c>
      <c r="F66" s="219"/>
      <c r="G66" s="219">
        <f t="shared" ref="G66:O66" si="3">SUM(G38:G65)</f>
        <v>10971.5</v>
      </c>
      <c r="H66" s="219">
        <f t="shared" si="3"/>
        <v>85118.14</v>
      </c>
      <c r="I66" s="219">
        <f t="shared" si="3"/>
        <v>516.33000000000004</v>
      </c>
      <c r="J66" s="219">
        <f t="shared" si="3"/>
        <v>7215.7700000000013</v>
      </c>
      <c r="K66" s="219">
        <f t="shared" si="3"/>
        <v>-2379</v>
      </c>
      <c r="L66" s="219">
        <f t="shared" si="3"/>
        <v>4030.5</v>
      </c>
      <c r="M66" s="219">
        <f t="shared" si="3"/>
        <v>1608.9199999999998</v>
      </c>
      <c r="N66" s="219">
        <f t="shared" si="3"/>
        <v>7705</v>
      </c>
      <c r="O66" s="219">
        <f t="shared" si="3"/>
        <v>59189.119999999995</v>
      </c>
      <c r="P66" s="201"/>
      <c r="Q66" s="201"/>
      <c r="R66" s="200"/>
    </row>
    <row r="67" spans="1:18" s="202" customFormat="1" ht="13.5" thickBot="1" x14ac:dyDescent="0.25">
      <c r="A67" s="362" t="s">
        <v>160</v>
      </c>
      <c r="B67" s="362"/>
      <c r="C67" s="210"/>
      <c r="D67" s="210"/>
      <c r="E67" s="210"/>
      <c r="F67" s="210"/>
      <c r="G67" s="210"/>
      <c r="H67" s="210"/>
      <c r="I67" s="246">
        <f>I66*2</f>
        <v>1032.6600000000001</v>
      </c>
      <c r="J67" s="369">
        <f>SUM(J66:K66)</f>
        <v>4836.7700000000013</v>
      </c>
      <c r="K67" s="358"/>
      <c r="L67" s="210"/>
      <c r="M67" s="210"/>
      <c r="N67" s="210"/>
      <c r="O67" s="210"/>
      <c r="P67" s="201"/>
      <c r="Q67" s="201"/>
      <c r="R67" s="263"/>
    </row>
    <row r="68" spans="1:18" s="202" customFormat="1" ht="13.5" thickBot="1" x14ac:dyDescent="0.25">
      <c r="A68" s="217"/>
      <c r="B68" s="217"/>
      <c r="C68" s="210"/>
      <c r="D68" s="210"/>
      <c r="E68" s="210"/>
      <c r="F68" s="210"/>
      <c r="G68" s="210"/>
      <c r="H68" s="210"/>
      <c r="I68" s="370">
        <f>SUM(I67:K67)</f>
        <v>5869.4300000000012</v>
      </c>
      <c r="J68" s="360"/>
      <c r="K68" s="361"/>
      <c r="L68" s="210"/>
      <c r="M68" s="210"/>
      <c r="N68" s="210"/>
      <c r="O68" s="210"/>
      <c r="P68" s="201"/>
      <c r="Q68" s="201"/>
      <c r="R68" s="212"/>
    </row>
    <row r="69" spans="1:18" s="211" customFormat="1" ht="13.5" thickBot="1" x14ac:dyDescent="0.25">
      <c r="A69" s="200"/>
      <c r="B69" s="20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01"/>
      <c r="Q69" s="201"/>
      <c r="R69" s="200"/>
    </row>
    <row r="70" spans="1:18" s="119" customFormat="1" ht="13.5" thickBot="1" x14ac:dyDescent="0.25">
      <c r="A70" s="365" t="s">
        <v>162</v>
      </c>
      <c r="B70" s="366"/>
      <c r="C70" s="366"/>
      <c r="D70" s="366"/>
      <c r="E70" s="366"/>
      <c r="F70" s="366"/>
      <c r="G70" s="366"/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7"/>
    </row>
    <row r="71" spans="1:18" s="119" customFormat="1" ht="13.5" thickBot="1" x14ac:dyDescent="0.25">
      <c r="A71" s="274" t="s">
        <v>88</v>
      </c>
      <c r="B71" s="275" t="s">
        <v>1</v>
      </c>
      <c r="C71" s="276" t="s">
        <v>80</v>
      </c>
      <c r="D71" s="276" t="s">
        <v>81</v>
      </c>
      <c r="E71" s="276" t="s">
        <v>92</v>
      </c>
      <c r="F71" s="276"/>
      <c r="G71" s="276" t="s">
        <v>86</v>
      </c>
      <c r="H71" s="276" t="s">
        <v>100</v>
      </c>
      <c r="I71" s="276" t="s">
        <v>83</v>
      </c>
      <c r="J71" s="276" t="s">
        <v>84</v>
      </c>
      <c r="K71" s="276" t="s">
        <v>91</v>
      </c>
      <c r="L71" s="276" t="s">
        <v>86</v>
      </c>
      <c r="M71" s="276" t="s">
        <v>82</v>
      </c>
      <c r="N71" s="276" t="s">
        <v>85</v>
      </c>
      <c r="O71" s="276" t="s">
        <v>2</v>
      </c>
      <c r="P71" s="277" t="s">
        <v>90</v>
      </c>
      <c r="Q71" s="278" t="s">
        <v>93</v>
      </c>
      <c r="R71" s="204" t="s">
        <v>158</v>
      </c>
    </row>
    <row r="72" spans="1:18" x14ac:dyDescent="0.2">
      <c r="A72" s="135" t="s">
        <v>28</v>
      </c>
      <c r="B72" s="136" t="s">
        <v>87</v>
      </c>
      <c r="C72" s="137">
        <v>3119</v>
      </c>
      <c r="D72" s="137">
        <v>0</v>
      </c>
      <c r="E72" s="137">
        <v>490</v>
      </c>
      <c r="F72" s="137"/>
      <c r="G72" s="137">
        <v>525.75</v>
      </c>
      <c r="H72" s="137">
        <f t="shared" si="0"/>
        <v>3644.75</v>
      </c>
      <c r="I72" s="137">
        <v>36.450000000000003</v>
      </c>
      <c r="J72" s="137">
        <v>349.53</v>
      </c>
      <c r="K72" s="137">
        <v>-155</v>
      </c>
      <c r="L72" s="137">
        <v>525.75</v>
      </c>
      <c r="M72" s="137">
        <v>200.01</v>
      </c>
      <c r="N72" s="137">
        <v>1125</v>
      </c>
      <c r="O72" s="137">
        <f t="shared" si="1"/>
        <v>1527.2600000000002</v>
      </c>
      <c r="P72" s="145" t="s">
        <v>102</v>
      </c>
      <c r="Q72" s="286" t="s">
        <v>64</v>
      </c>
      <c r="R72" s="203" t="s">
        <v>162</v>
      </c>
    </row>
    <row r="73" spans="1:18" x14ac:dyDescent="0.2">
      <c r="A73" s="138" t="s">
        <v>29</v>
      </c>
      <c r="B73" s="122" t="s">
        <v>95</v>
      </c>
      <c r="C73" s="129">
        <v>818.84</v>
      </c>
      <c r="D73" s="129">
        <v>0</v>
      </c>
      <c r="E73" s="129">
        <v>50</v>
      </c>
      <c r="F73" s="129"/>
      <c r="G73" s="129">
        <v>0</v>
      </c>
      <c r="H73" s="128">
        <f t="shared" si="0"/>
        <v>818.84</v>
      </c>
      <c r="I73" s="129">
        <v>8.19</v>
      </c>
      <c r="J73" s="129">
        <v>0</v>
      </c>
      <c r="K73" s="129">
        <v>0</v>
      </c>
      <c r="L73" s="129">
        <v>0</v>
      </c>
      <c r="M73" s="129">
        <v>58.14</v>
      </c>
      <c r="N73" s="129">
        <v>0</v>
      </c>
      <c r="O73" s="128">
        <f t="shared" si="1"/>
        <v>802.51</v>
      </c>
      <c r="P73" s="146" t="s">
        <v>102</v>
      </c>
      <c r="Q73" s="287" t="s">
        <v>64</v>
      </c>
      <c r="R73" s="203" t="s">
        <v>162</v>
      </c>
    </row>
    <row r="74" spans="1:18" x14ac:dyDescent="0.2">
      <c r="A74" s="138" t="s">
        <v>3</v>
      </c>
      <c r="B74" s="122" t="s">
        <v>96</v>
      </c>
      <c r="C74" s="129">
        <v>1074.6199999999999</v>
      </c>
      <c r="D74" s="129">
        <v>0</v>
      </c>
      <c r="E74" s="129">
        <v>50</v>
      </c>
      <c r="F74" s="129"/>
      <c r="G74" s="129">
        <v>0</v>
      </c>
      <c r="H74" s="128">
        <f t="shared" si="0"/>
        <v>1074.6199999999999</v>
      </c>
      <c r="I74" s="129">
        <v>10.75</v>
      </c>
      <c r="J74" s="129">
        <v>0</v>
      </c>
      <c r="K74" s="129">
        <v>0</v>
      </c>
      <c r="L74" s="129">
        <v>0</v>
      </c>
      <c r="M74" s="129">
        <v>76.3</v>
      </c>
      <c r="N74" s="129">
        <v>0</v>
      </c>
      <c r="O74" s="128">
        <f t="shared" si="1"/>
        <v>1037.57</v>
      </c>
      <c r="P74" s="146" t="s">
        <v>102</v>
      </c>
      <c r="Q74" s="287" t="s">
        <v>64</v>
      </c>
      <c r="R74" s="203" t="s">
        <v>162</v>
      </c>
    </row>
    <row r="75" spans="1:18" x14ac:dyDescent="0.2">
      <c r="A75" s="138" t="s">
        <v>35</v>
      </c>
      <c r="B75" s="122" t="s">
        <v>97</v>
      </c>
      <c r="C75" s="129">
        <v>954.63</v>
      </c>
      <c r="D75" s="129">
        <v>0</v>
      </c>
      <c r="E75" s="129">
        <v>100</v>
      </c>
      <c r="F75" s="129"/>
      <c r="G75" s="129">
        <v>0</v>
      </c>
      <c r="H75" s="128">
        <f t="shared" si="0"/>
        <v>954.63</v>
      </c>
      <c r="I75" s="129">
        <v>9.5500000000000007</v>
      </c>
      <c r="J75" s="129">
        <v>0</v>
      </c>
      <c r="K75" s="129">
        <v>0</v>
      </c>
      <c r="L75" s="129">
        <v>0</v>
      </c>
      <c r="M75" s="129">
        <v>67.78</v>
      </c>
      <c r="N75" s="129">
        <v>0</v>
      </c>
      <c r="O75" s="128">
        <f t="shared" si="1"/>
        <v>977.30000000000018</v>
      </c>
      <c r="P75" s="146" t="s">
        <v>102</v>
      </c>
      <c r="Q75" s="287" t="s">
        <v>64</v>
      </c>
      <c r="R75" s="203" t="s">
        <v>162</v>
      </c>
    </row>
    <row r="76" spans="1:18" x14ac:dyDescent="0.2">
      <c r="A76" s="138" t="s">
        <v>94</v>
      </c>
      <c r="B76" s="122" t="s">
        <v>98</v>
      </c>
      <c r="C76" s="129">
        <v>800</v>
      </c>
      <c r="D76" s="129">
        <v>0</v>
      </c>
      <c r="E76" s="129">
        <v>0</v>
      </c>
      <c r="F76" s="129"/>
      <c r="G76" s="129">
        <v>0</v>
      </c>
      <c r="H76" s="128">
        <f t="shared" si="0"/>
        <v>800</v>
      </c>
      <c r="I76" s="129">
        <v>8</v>
      </c>
      <c r="J76" s="129">
        <v>0</v>
      </c>
      <c r="K76" s="129">
        <v>0</v>
      </c>
      <c r="L76" s="129">
        <v>0</v>
      </c>
      <c r="M76" s="129">
        <v>0</v>
      </c>
      <c r="N76" s="129">
        <v>0</v>
      </c>
      <c r="O76" s="128">
        <f t="shared" si="1"/>
        <v>792</v>
      </c>
      <c r="P76" s="146" t="s">
        <v>102</v>
      </c>
      <c r="Q76" s="287" t="s">
        <v>64</v>
      </c>
      <c r="R76" s="203" t="s">
        <v>162</v>
      </c>
    </row>
    <row r="77" spans="1:18" ht="13.5" thickBot="1" x14ac:dyDescent="0.25">
      <c r="A77" s="139" t="s">
        <v>61</v>
      </c>
      <c r="B77" s="140" t="s">
        <v>99</v>
      </c>
      <c r="C77" s="141">
        <v>1000</v>
      </c>
      <c r="D77" s="141">
        <v>0</v>
      </c>
      <c r="E77" s="141">
        <v>0</v>
      </c>
      <c r="F77" s="141"/>
      <c r="G77" s="141">
        <v>0</v>
      </c>
      <c r="H77" s="207">
        <f t="shared" si="0"/>
        <v>1000</v>
      </c>
      <c r="I77" s="141">
        <v>10</v>
      </c>
      <c r="J77" s="141">
        <v>0</v>
      </c>
      <c r="K77" s="141">
        <v>0</v>
      </c>
      <c r="L77" s="141">
        <v>0</v>
      </c>
      <c r="M77" s="141">
        <v>0</v>
      </c>
      <c r="N77" s="141">
        <v>0</v>
      </c>
      <c r="O77" s="207">
        <f t="shared" si="1"/>
        <v>990</v>
      </c>
      <c r="P77" s="255" t="s">
        <v>102</v>
      </c>
      <c r="Q77" s="288" t="s">
        <v>64</v>
      </c>
      <c r="R77" s="203" t="s">
        <v>162</v>
      </c>
    </row>
    <row r="78" spans="1:18" x14ac:dyDescent="0.2">
      <c r="A78" s="123" t="s">
        <v>28</v>
      </c>
      <c r="B78" s="124" t="s">
        <v>87</v>
      </c>
      <c r="C78" s="128">
        <v>3119</v>
      </c>
      <c r="D78" s="128">
        <v>116.96</v>
      </c>
      <c r="E78" s="128">
        <v>490</v>
      </c>
      <c r="F78" s="128"/>
      <c r="G78" s="128">
        <v>525.75</v>
      </c>
      <c r="H78" s="128">
        <f t="shared" si="0"/>
        <v>3761.71</v>
      </c>
      <c r="I78" s="128">
        <v>37.61</v>
      </c>
      <c r="J78" s="128">
        <v>370.59</v>
      </c>
      <c r="K78" s="128">
        <v>-155</v>
      </c>
      <c r="L78" s="128">
        <v>525.75</v>
      </c>
      <c r="M78" s="128">
        <v>200.01</v>
      </c>
      <c r="N78" s="128">
        <v>1125</v>
      </c>
      <c r="O78" s="128">
        <f t="shared" si="1"/>
        <v>1622</v>
      </c>
      <c r="P78" s="144">
        <v>43229</v>
      </c>
      <c r="Q78" s="280" t="s">
        <v>65</v>
      </c>
      <c r="R78" s="203" t="s">
        <v>162</v>
      </c>
    </row>
    <row r="79" spans="1:18" x14ac:dyDescent="0.2">
      <c r="A79" s="121" t="s">
        <v>29</v>
      </c>
      <c r="B79" s="122" t="s">
        <v>95</v>
      </c>
      <c r="C79" s="129">
        <v>818.84</v>
      </c>
      <c r="D79" s="129">
        <v>0</v>
      </c>
      <c r="E79" s="129">
        <v>50</v>
      </c>
      <c r="F79" s="129"/>
      <c r="G79" s="129">
        <v>0</v>
      </c>
      <c r="H79" s="128">
        <f>C79+D79+G79</f>
        <v>818.84</v>
      </c>
      <c r="I79" s="129">
        <v>8.19</v>
      </c>
      <c r="J79" s="129">
        <v>0</v>
      </c>
      <c r="K79" s="129">
        <v>0</v>
      </c>
      <c r="L79" s="129">
        <v>0</v>
      </c>
      <c r="M79" s="129">
        <v>58.14</v>
      </c>
      <c r="N79" s="129">
        <v>0</v>
      </c>
      <c r="O79" s="128">
        <f t="shared" ref="O79:O134" si="4">C79+D79+E79-I79-J79-K79-L79-M79-N79</f>
        <v>802.51</v>
      </c>
      <c r="P79" s="146">
        <v>43229</v>
      </c>
      <c r="Q79" s="159" t="s">
        <v>65</v>
      </c>
      <c r="R79" s="203" t="s">
        <v>162</v>
      </c>
    </row>
    <row r="80" spans="1:18" x14ac:dyDescent="0.2">
      <c r="A80" s="121" t="s">
        <v>3</v>
      </c>
      <c r="B80" s="122" t="s">
        <v>96</v>
      </c>
      <c r="C80" s="129">
        <v>1074.6199999999999</v>
      </c>
      <c r="D80" s="129">
        <v>0</v>
      </c>
      <c r="E80" s="129">
        <v>50</v>
      </c>
      <c r="F80" s="129"/>
      <c r="G80" s="129">
        <v>0</v>
      </c>
      <c r="H80" s="128">
        <f>C80+D80+G80</f>
        <v>1074.6199999999999</v>
      </c>
      <c r="I80" s="129">
        <v>10.75</v>
      </c>
      <c r="J80" s="129">
        <v>0</v>
      </c>
      <c r="K80" s="129">
        <v>0</v>
      </c>
      <c r="L80" s="129">
        <v>0</v>
      </c>
      <c r="M80" s="129">
        <v>76.3</v>
      </c>
      <c r="N80" s="129">
        <v>0</v>
      </c>
      <c r="O80" s="128">
        <f t="shared" si="4"/>
        <v>1037.57</v>
      </c>
      <c r="P80" s="146">
        <v>43229</v>
      </c>
      <c r="Q80" s="159" t="s">
        <v>65</v>
      </c>
      <c r="R80" s="203" t="s">
        <v>162</v>
      </c>
    </row>
    <row r="81" spans="1:18" x14ac:dyDescent="0.2">
      <c r="A81" s="121" t="s">
        <v>35</v>
      </c>
      <c r="B81" s="122" t="s">
        <v>97</v>
      </c>
      <c r="C81" s="129">
        <v>954.63</v>
      </c>
      <c r="D81" s="129">
        <v>0</v>
      </c>
      <c r="E81" s="129">
        <v>100</v>
      </c>
      <c r="F81" s="129"/>
      <c r="G81" s="129">
        <v>0</v>
      </c>
      <c r="H81" s="128">
        <f>C81+D81+G81</f>
        <v>954.63</v>
      </c>
      <c r="I81" s="129">
        <v>9.5399999999999991</v>
      </c>
      <c r="J81" s="129">
        <v>0</v>
      </c>
      <c r="K81" s="129">
        <v>0</v>
      </c>
      <c r="L81" s="129">
        <v>0</v>
      </c>
      <c r="M81" s="129">
        <v>67.78</v>
      </c>
      <c r="N81" s="129">
        <v>0</v>
      </c>
      <c r="O81" s="128">
        <f t="shared" si="4"/>
        <v>977.31000000000017</v>
      </c>
      <c r="P81" s="146">
        <v>43229</v>
      </c>
      <c r="Q81" s="159" t="s">
        <v>65</v>
      </c>
      <c r="R81" s="203" t="s">
        <v>162</v>
      </c>
    </row>
    <row r="82" spans="1:18" x14ac:dyDescent="0.2">
      <c r="A82" s="121" t="s">
        <v>94</v>
      </c>
      <c r="B82" s="122" t="s">
        <v>98</v>
      </c>
      <c r="C82" s="129">
        <v>800</v>
      </c>
      <c r="D82" s="129">
        <v>0</v>
      </c>
      <c r="E82" s="129">
        <v>0</v>
      </c>
      <c r="F82" s="129"/>
      <c r="G82" s="129">
        <v>0</v>
      </c>
      <c r="H82" s="128">
        <f>C82+D82+G82</f>
        <v>800</v>
      </c>
      <c r="I82" s="129">
        <v>8</v>
      </c>
      <c r="J82" s="129">
        <v>0</v>
      </c>
      <c r="K82" s="129">
        <v>0</v>
      </c>
      <c r="L82" s="129">
        <v>0</v>
      </c>
      <c r="M82" s="129">
        <v>0</v>
      </c>
      <c r="N82" s="129">
        <v>0</v>
      </c>
      <c r="O82" s="128">
        <f t="shared" si="4"/>
        <v>792</v>
      </c>
      <c r="P82" s="146">
        <v>43229</v>
      </c>
      <c r="Q82" s="159" t="s">
        <v>65</v>
      </c>
      <c r="R82" s="203" t="s">
        <v>162</v>
      </c>
    </row>
    <row r="83" spans="1:18" ht="13.5" thickBot="1" x14ac:dyDescent="0.25">
      <c r="A83" s="271" t="s">
        <v>61</v>
      </c>
      <c r="B83" s="134" t="s">
        <v>99</v>
      </c>
      <c r="C83" s="267">
        <v>1000</v>
      </c>
      <c r="D83" s="267">
        <v>37.5</v>
      </c>
      <c r="E83" s="267">
        <v>0</v>
      </c>
      <c r="F83" s="267"/>
      <c r="G83" s="267">
        <v>0</v>
      </c>
      <c r="H83" s="266">
        <f>C83+D83+G83</f>
        <v>1037.5</v>
      </c>
      <c r="I83" s="267">
        <v>10.38</v>
      </c>
      <c r="J83" s="267">
        <v>0</v>
      </c>
      <c r="K83" s="267">
        <v>0</v>
      </c>
      <c r="L83" s="267">
        <v>0</v>
      </c>
      <c r="M83" s="267">
        <v>0</v>
      </c>
      <c r="N83" s="267">
        <v>0</v>
      </c>
      <c r="O83" s="266">
        <f t="shared" si="4"/>
        <v>1027.1199999999999</v>
      </c>
      <c r="P83" s="147">
        <v>43229</v>
      </c>
      <c r="Q83" s="273" t="s">
        <v>65</v>
      </c>
      <c r="R83" s="203" t="s">
        <v>162</v>
      </c>
    </row>
    <row r="84" spans="1:18" x14ac:dyDescent="0.2">
      <c r="A84" s="135" t="s">
        <v>28</v>
      </c>
      <c r="B84" s="136" t="s">
        <v>87</v>
      </c>
      <c r="C84" s="137">
        <v>3119</v>
      </c>
      <c r="D84" s="137">
        <v>0</v>
      </c>
      <c r="E84" s="137">
        <v>490</v>
      </c>
      <c r="F84" s="137"/>
      <c r="G84" s="137">
        <v>525.75</v>
      </c>
      <c r="H84" s="137">
        <f t="shared" ref="H84:H89" si="5">C84+D84+G84</f>
        <v>3644.75</v>
      </c>
      <c r="I84" s="137">
        <v>36.450000000000003</v>
      </c>
      <c r="J84" s="137">
        <v>349.53</v>
      </c>
      <c r="K84" s="137">
        <v>-155</v>
      </c>
      <c r="L84" s="137">
        <v>525.75</v>
      </c>
      <c r="M84" s="137">
        <v>200.01</v>
      </c>
      <c r="N84" s="137">
        <f>100+1125</f>
        <v>1225</v>
      </c>
      <c r="O84" s="137">
        <f t="shared" si="4"/>
        <v>1427.2600000000002</v>
      </c>
      <c r="P84" s="145">
        <v>43236</v>
      </c>
      <c r="Q84" s="283" t="s">
        <v>66</v>
      </c>
      <c r="R84" s="203" t="s">
        <v>162</v>
      </c>
    </row>
    <row r="85" spans="1:18" x14ac:dyDescent="0.2">
      <c r="A85" s="138" t="s">
        <v>29</v>
      </c>
      <c r="B85" s="122" t="s">
        <v>95</v>
      </c>
      <c r="C85" s="129">
        <v>818.84</v>
      </c>
      <c r="D85" s="129">
        <v>0</v>
      </c>
      <c r="E85" s="129">
        <v>50</v>
      </c>
      <c r="F85" s="129"/>
      <c r="G85" s="129">
        <v>0</v>
      </c>
      <c r="H85" s="128">
        <f t="shared" si="5"/>
        <v>818.84</v>
      </c>
      <c r="I85" s="129">
        <v>8.19</v>
      </c>
      <c r="J85" s="129">
        <v>0</v>
      </c>
      <c r="K85" s="129">
        <v>0</v>
      </c>
      <c r="L85" s="129">
        <v>0</v>
      </c>
      <c r="M85" s="129">
        <v>58.14</v>
      </c>
      <c r="N85" s="129">
        <v>200</v>
      </c>
      <c r="O85" s="128">
        <f t="shared" si="4"/>
        <v>602.51</v>
      </c>
      <c r="P85" s="146">
        <v>43236</v>
      </c>
      <c r="Q85" s="284" t="s">
        <v>66</v>
      </c>
      <c r="R85" s="203" t="s">
        <v>162</v>
      </c>
    </row>
    <row r="86" spans="1:18" x14ac:dyDescent="0.2">
      <c r="A86" s="138" t="s">
        <v>3</v>
      </c>
      <c r="B86" s="122" t="s">
        <v>96</v>
      </c>
      <c r="C86" s="129">
        <v>1074.6199999999999</v>
      </c>
      <c r="D86" s="129">
        <v>0</v>
      </c>
      <c r="E86" s="129">
        <v>50</v>
      </c>
      <c r="F86" s="129"/>
      <c r="G86" s="129">
        <v>0</v>
      </c>
      <c r="H86" s="128">
        <f t="shared" si="5"/>
        <v>1074.6199999999999</v>
      </c>
      <c r="I86" s="129">
        <v>10.75</v>
      </c>
      <c r="J86" s="129">
        <v>0</v>
      </c>
      <c r="K86" s="129">
        <v>0</v>
      </c>
      <c r="L86" s="129">
        <v>0</v>
      </c>
      <c r="M86" s="129">
        <v>76.3</v>
      </c>
      <c r="N86" s="129">
        <v>0</v>
      </c>
      <c r="O86" s="128">
        <f t="shared" si="4"/>
        <v>1037.57</v>
      </c>
      <c r="P86" s="146">
        <v>43236</v>
      </c>
      <c r="Q86" s="284" t="s">
        <v>66</v>
      </c>
      <c r="R86" s="203" t="s">
        <v>162</v>
      </c>
    </row>
    <row r="87" spans="1:18" x14ac:dyDescent="0.2">
      <c r="A87" s="138" t="s">
        <v>35</v>
      </c>
      <c r="B87" s="122" t="s">
        <v>97</v>
      </c>
      <c r="C87" s="129">
        <v>954.63</v>
      </c>
      <c r="D87" s="129">
        <v>0</v>
      </c>
      <c r="E87" s="129">
        <v>100</v>
      </c>
      <c r="F87" s="129"/>
      <c r="G87" s="129">
        <v>0</v>
      </c>
      <c r="H87" s="128">
        <f t="shared" si="5"/>
        <v>954.63</v>
      </c>
      <c r="I87" s="129">
        <v>9.5500000000000007</v>
      </c>
      <c r="J87" s="129">
        <v>0</v>
      </c>
      <c r="K87" s="129">
        <v>0</v>
      </c>
      <c r="L87" s="129">
        <v>0</v>
      </c>
      <c r="M87" s="129">
        <v>67.78</v>
      </c>
      <c r="N87" s="129">
        <v>0</v>
      </c>
      <c r="O87" s="128">
        <f t="shared" si="4"/>
        <v>977.30000000000018</v>
      </c>
      <c r="P87" s="146">
        <v>43236</v>
      </c>
      <c r="Q87" s="284" t="s">
        <v>66</v>
      </c>
      <c r="R87" s="203" t="s">
        <v>162</v>
      </c>
    </row>
    <row r="88" spans="1:18" x14ac:dyDescent="0.2">
      <c r="A88" s="138" t="s">
        <v>94</v>
      </c>
      <c r="B88" s="122" t="s">
        <v>98</v>
      </c>
      <c r="C88" s="129">
        <v>800</v>
      </c>
      <c r="D88" s="129">
        <v>0</v>
      </c>
      <c r="E88" s="129">
        <v>0</v>
      </c>
      <c r="F88" s="129"/>
      <c r="G88" s="129">
        <v>0</v>
      </c>
      <c r="H88" s="128">
        <f t="shared" si="5"/>
        <v>800</v>
      </c>
      <c r="I88" s="129">
        <v>8</v>
      </c>
      <c r="J88" s="129">
        <v>0</v>
      </c>
      <c r="K88" s="129">
        <v>0</v>
      </c>
      <c r="L88" s="129">
        <v>0</v>
      </c>
      <c r="M88" s="129">
        <v>0</v>
      </c>
      <c r="N88" s="129">
        <v>0</v>
      </c>
      <c r="O88" s="128">
        <f t="shared" si="4"/>
        <v>792</v>
      </c>
      <c r="P88" s="146">
        <v>43236</v>
      </c>
      <c r="Q88" s="284" t="s">
        <v>66</v>
      </c>
      <c r="R88" s="203" t="s">
        <v>162</v>
      </c>
    </row>
    <row r="89" spans="1:18" ht="13.5" thickBot="1" x14ac:dyDescent="0.25">
      <c r="A89" s="139" t="s">
        <v>61</v>
      </c>
      <c r="B89" s="140" t="s">
        <v>99</v>
      </c>
      <c r="C89" s="141">
        <v>1000</v>
      </c>
      <c r="D89" s="141">
        <v>0</v>
      </c>
      <c r="E89" s="141">
        <v>0</v>
      </c>
      <c r="F89" s="141"/>
      <c r="G89" s="141">
        <v>0</v>
      </c>
      <c r="H89" s="207">
        <f t="shared" si="5"/>
        <v>1000</v>
      </c>
      <c r="I89" s="141">
        <v>10</v>
      </c>
      <c r="J89" s="141">
        <v>0</v>
      </c>
      <c r="K89" s="141">
        <v>0</v>
      </c>
      <c r="L89" s="141">
        <v>0</v>
      </c>
      <c r="M89" s="141">
        <v>0</v>
      </c>
      <c r="N89" s="141">
        <v>0</v>
      </c>
      <c r="O89" s="207">
        <f t="shared" si="4"/>
        <v>990</v>
      </c>
      <c r="P89" s="255">
        <v>43236</v>
      </c>
      <c r="Q89" s="285" t="s">
        <v>66</v>
      </c>
      <c r="R89" s="203" t="s">
        <v>162</v>
      </c>
    </row>
    <row r="90" spans="1:18" x14ac:dyDescent="0.2">
      <c r="A90" s="123" t="s">
        <v>28</v>
      </c>
      <c r="B90" s="124" t="s">
        <v>87</v>
      </c>
      <c r="C90" s="128">
        <v>3119</v>
      </c>
      <c r="D90" s="128">
        <v>0</v>
      </c>
      <c r="E90" s="128">
        <v>490</v>
      </c>
      <c r="F90" s="128"/>
      <c r="G90" s="128">
        <v>525.75</v>
      </c>
      <c r="H90" s="128">
        <f t="shared" ref="H90:H95" si="6">C90+D90+G90</f>
        <v>3644.75</v>
      </c>
      <c r="I90" s="128">
        <v>36.450000000000003</v>
      </c>
      <c r="J90" s="128">
        <v>349.53</v>
      </c>
      <c r="K90" s="128">
        <v>-155</v>
      </c>
      <c r="L90" s="128">
        <v>525.75</v>
      </c>
      <c r="M90" s="128">
        <v>200.01</v>
      </c>
      <c r="N90" s="128">
        <f>100+1125</f>
        <v>1225</v>
      </c>
      <c r="O90" s="128">
        <f t="shared" si="4"/>
        <v>1427.2600000000002</v>
      </c>
      <c r="P90" s="144">
        <v>43243</v>
      </c>
      <c r="Q90" s="279" t="s">
        <v>67</v>
      </c>
      <c r="R90" s="203" t="s">
        <v>162</v>
      </c>
    </row>
    <row r="91" spans="1:18" x14ac:dyDescent="0.2">
      <c r="A91" s="121" t="s">
        <v>29</v>
      </c>
      <c r="B91" s="122" t="s">
        <v>95</v>
      </c>
      <c r="C91" s="129">
        <v>818.84</v>
      </c>
      <c r="D91" s="129">
        <v>0</v>
      </c>
      <c r="E91" s="129">
        <v>50</v>
      </c>
      <c r="F91" s="129"/>
      <c r="G91" s="129">
        <v>0</v>
      </c>
      <c r="H91" s="128">
        <f t="shared" si="6"/>
        <v>818.84</v>
      </c>
      <c r="I91" s="129">
        <v>8.18</v>
      </c>
      <c r="J91" s="129">
        <v>0</v>
      </c>
      <c r="K91" s="129">
        <v>0</v>
      </c>
      <c r="L91" s="129">
        <v>0</v>
      </c>
      <c r="M91" s="129">
        <v>58.14</v>
      </c>
      <c r="N91" s="129">
        <v>0</v>
      </c>
      <c r="O91" s="128">
        <f t="shared" si="4"/>
        <v>802.5200000000001</v>
      </c>
      <c r="P91" s="146">
        <v>43243</v>
      </c>
      <c r="Q91" s="160" t="s">
        <v>67</v>
      </c>
      <c r="R91" s="203" t="s">
        <v>162</v>
      </c>
    </row>
    <row r="92" spans="1:18" x14ac:dyDescent="0.2">
      <c r="A92" s="121" t="s">
        <v>3</v>
      </c>
      <c r="B92" s="122" t="s">
        <v>96</v>
      </c>
      <c r="C92" s="129">
        <v>1074.6199999999999</v>
      </c>
      <c r="D92" s="129">
        <v>0</v>
      </c>
      <c r="E92" s="129">
        <v>50</v>
      </c>
      <c r="F92" s="129"/>
      <c r="G92" s="129">
        <v>0</v>
      </c>
      <c r="H92" s="128">
        <f t="shared" si="6"/>
        <v>1074.6199999999999</v>
      </c>
      <c r="I92" s="129">
        <v>10.74</v>
      </c>
      <c r="J92" s="129">
        <v>0</v>
      </c>
      <c r="K92" s="129">
        <v>0</v>
      </c>
      <c r="L92" s="129">
        <v>0</v>
      </c>
      <c r="M92" s="129">
        <v>76.3</v>
      </c>
      <c r="N92" s="129">
        <v>0</v>
      </c>
      <c r="O92" s="128">
        <f t="shared" si="4"/>
        <v>1037.58</v>
      </c>
      <c r="P92" s="146">
        <v>43243</v>
      </c>
      <c r="Q92" s="160" t="s">
        <v>67</v>
      </c>
      <c r="R92" s="203" t="s">
        <v>162</v>
      </c>
    </row>
    <row r="93" spans="1:18" x14ac:dyDescent="0.2">
      <c r="A93" s="121" t="s">
        <v>35</v>
      </c>
      <c r="B93" s="122" t="s">
        <v>97</v>
      </c>
      <c r="C93" s="129">
        <v>954.63</v>
      </c>
      <c r="D93" s="129">
        <v>0</v>
      </c>
      <c r="E93" s="129">
        <v>100</v>
      </c>
      <c r="F93" s="129"/>
      <c r="G93" s="129">
        <v>0</v>
      </c>
      <c r="H93" s="128">
        <f t="shared" si="6"/>
        <v>954.63</v>
      </c>
      <c r="I93" s="129">
        <v>9.5500000000000007</v>
      </c>
      <c r="J93" s="129">
        <v>0</v>
      </c>
      <c r="K93" s="129">
        <v>0</v>
      </c>
      <c r="L93" s="129">
        <v>0</v>
      </c>
      <c r="M93" s="129">
        <v>67.78</v>
      </c>
      <c r="N93" s="129">
        <v>0</v>
      </c>
      <c r="O93" s="128">
        <f t="shared" si="4"/>
        <v>977.30000000000018</v>
      </c>
      <c r="P93" s="146">
        <v>43243</v>
      </c>
      <c r="Q93" s="160" t="s">
        <v>67</v>
      </c>
      <c r="R93" s="203" t="s">
        <v>162</v>
      </c>
    </row>
    <row r="94" spans="1:18" x14ac:dyDescent="0.2">
      <c r="A94" s="121" t="s">
        <v>94</v>
      </c>
      <c r="B94" s="122" t="s">
        <v>98</v>
      </c>
      <c r="C94" s="129">
        <v>800</v>
      </c>
      <c r="D94" s="129">
        <v>0</v>
      </c>
      <c r="E94" s="129">
        <v>0</v>
      </c>
      <c r="F94" s="129"/>
      <c r="G94" s="129">
        <v>0</v>
      </c>
      <c r="H94" s="128">
        <f t="shared" si="6"/>
        <v>800</v>
      </c>
      <c r="I94" s="129">
        <v>8</v>
      </c>
      <c r="J94" s="129">
        <v>0</v>
      </c>
      <c r="K94" s="129">
        <v>0</v>
      </c>
      <c r="L94" s="129">
        <v>0</v>
      </c>
      <c r="M94" s="129">
        <v>0</v>
      </c>
      <c r="N94" s="129">
        <v>0</v>
      </c>
      <c r="O94" s="128">
        <f t="shared" si="4"/>
        <v>792</v>
      </c>
      <c r="P94" s="146">
        <v>43243</v>
      </c>
      <c r="Q94" s="160" t="s">
        <v>67</v>
      </c>
      <c r="R94" s="203" t="s">
        <v>162</v>
      </c>
    </row>
    <row r="95" spans="1:18" ht="13.5" thickBot="1" x14ac:dyDescent="0.25">
      <c r="A95" s="271" t="s">
        <v>61</v>
      </c>
      <c r="B95" s="134" t="s">
        <v>99</v>
      </c>
      <c r="C95" s="267">
        <v>1000</v>
      </c>
      <c r="D95" s="267">
        <v>0</v>
      </c>
      <c r="E95" s="267">
        <v>0</v>
      </c>
      <c r="F95" s="267"/>
      <c r="G95" s="267">
        <v>0</v>
      </c>
      <c r="H95" s="266">
        <f t="shared" si="6"/>
        <v>1000</v>
      </c>
      <c r="I95" s="267">
        <v>10</v>
      </c>
      <c r="J95" s="267">
        <v>0</v>
      </c>
      <c r="K95" s="267">
        <v>0</v>
      </c>
      <c r="L95" s="267">
        <v>0</v>
      </c>
      <c r="M95" s="267">
        <v>0</v>
      </c>
      <c r="N95" s="267">
        <v>0</v>
      </c>
      <c r="O95" s="266">
        <f t="shared" si="4"/>
        <v>990</v>
      </c>
      <c r="P95" s="147">
        <v>43243</v>
      </c>
      <c r="Q95" s="272" t="s">
        <v>67</v>
      </c>
      <c r="R95" s="203" t="s">
        <v>162</v>
      </c>
    </row>
    <row r="96" spans="1:18" x14ac:dyDescent="0.2">
      <c r="A96" s="135" t="s">
        <v>28</v>
      </c>
      <c r="B96" s="136" t="s">
        <v>87</v>
      </c>
      <c r="C96" s="137">
        <v>3119</v>
      </c>
      <c r="D96" s="137">
        <v>994.18</v>
      </c>
      <c r="E96" s="137">
        <v>490</v>
      </c>
      <c r="F96" s="137"/>
      <c r="G96" s="137">
        <v>0</v>
      </c>
      <c r="H96" s="137">
        <f t="shared" ref="H96:H101" si="7">C96+D96+G96</f>
        <v>4113.18</v>
      </c>
      <c r="I96" s="137">
        <v>1.76</v>
      </c>
      <c r="J96" s="137">
        <v>445.6</v>
      </c>
      <c r="K96" s="137">
        <v>0</v>
      </c>
      <c r="L96" s="137">
        <v>0</v>
      </c>
      <c r="M96" s="137">
        <v>200.01</v>
      </c>
      <c r="N96" s="137">
        <v>100</v>
      </c>
      <c r="O96" s="137">
        <f t="shared" si="4"/>
        <v>3855.8099999999995</v>
      </c>
      <c r="P96" s="145">
        <v>43250</v>
      </c>
      <c r="Q96" s="268" t="s">
        <v>68</v>
      </c>
      <c r="R96" s="203" t="s">
        <v>162</v>
      </c>
    </row>
    <row r="97" spans="1:18" x14ac:dyDescent="0.2">
      <c r="A97" s="138" t="s">
        <v>29</v>
      </c>
      <c r="B97" s="122" t="s">
        <v>95</v>
      </c>
      <c r="C97" s="129">
        <v>818.84</v>
      </c>
      <c r="D97" s="129">
        <v>0</v>
      </c>
      <c r="E97" s="129">
        <v>50</v>
      </c>
      <c r="F97" s="129"/>
      <c r="G97" s="129">
        <v>0</v>
      </c>
      <c r="H97" s="128">
        <f t="shared" si="7"/>
        <v>818.84</v>
      </c>
      <c r="I97" s="129">
        <v>8.19</v>
      </c>
      <c r="J97" s="129">
        <v>0</v>
      </c>
      <c r="K97" s="129">
        <v>0</v>
      </c>
      <c r="L97" s="129">
        <v>0</v>
      </c>
      <c r="M97" s="129">
        <v>58.14</v>
      </c>
      <c r="N97" s="129">
        <v>0</v>
      </c>
      <c r="O97" s="128">
        <f t="shared" si="4"/>
        <v>802.51</v>
      </c>
      <c r="P97" s="146">
        <v>43250</v>
      </c>
      <c r="Q97" s="281" t="s">
        <v>68</v>
      </c>
      <c r="R97" s="203" t="s">
        <v>162</v>
      </c>
    </row>
    <row r="98" spans="1:18" x14ac:dyDescent="0.2">
      <c r="A98" s="138" t="s">
        <v>3</v>
      </c>
      <c r="B98" s="122" t="s">
        <v>96</v>
      </c>
      <c r="C98" s="129">
        <v>1074.6199999999999</v>
      </c>
      <c r="D98" s="129">
        <v>0</v>
      </c>
      <c r="E98" s="129">
        <v>50</v>
      </c>
      <c r="F98" s="129"/>
      <c r="G98" s="129">
        <v>0</v>
      </c>
      <c r="H98" s="128">
        <f t="shared" si="7"/>
        <v>1074.6199999999999</v>
      </c>
      <c r="I98" s="129">
        <v>10.75</v>
      </c>
      <c r="J98" s="129">
        <v>0</v>
      </c>
      <c r="K98" s="129">
        <v>0</v>
      </c>
      <c r="L98" s="129">
        <v>0</v>
      </c>
      <c r="M98" s="129">
        <v>76.3</v>
      </c>
      <c r="N98" s="129">
        <v>0</v>
      </c>
      <c r="O98" s="128">
        <f t="shared" si="4"/>
        <v>1037.57</v>
      </c>
      <c r="P98" s="146">
        <v>43250</v>
      </c>
      <c r="Q98" s="281" t="s">
        <v>68</v>
      </c>
      <c r="R98" s="203" t="s">
        <v>162</v>
      </c>
    </row>
    <row r="99" spans="1:18" x14ac:dyDescent="0.2">
      <c r="A99" s="138" t="s">
        <v>35</v>
      </c>
      <c r="B99" s="122" t="s">
        <v>97</v>
      </c>
      <c r="C99" s="129">
        <v>954.63</v>
      </c>
      <c r="D99" s="129">
        <v>0</v>
      </c>
      <c r="E99" s="129">
        <v>100</v>
      </c>
      <c r="F99" s="129"/>
      <c r="G99" s="129">
        <v>0</v>
      </c>
      <c r="H99" s="128">
        <f t="shared" si="7"/>
        <v>954.63</v>
      </c>
      <c r="I99" s="129">
        <v>9.5399999999999991</v>
      </c>
      <c r="J99" s="129">
        <v>0</v>
      </c>
      <c r="K99" s="129">
        <v>0</v>
      </c>
      <c r="L99" s="129">
        <v>0</v>
      </c>
      <c r="M99" s="129">
        <v>67.78</v>
      </c>
      <c r="N99" s="129">
        <v>0</v>
      </c>
      <c r="O99" s="128">
        <f t="shared" si="4"/>
        <v>977.31000000000017</v>
      </c>
      <c r="P99" s="146">
        <v>43250</v>
      </c>
      <c r="Q99" s="281" t="s">
        <v>68</v>
      </c>
      <c r="R99" s="203" t="s">
        <v>162</v>
      </c>
    </row>
    <row r="100" spans="1:18" x14ac:dyDescent="0.2">
      <c r="A100" s="138" t="s">
        <v>94</v>
      </c>
      <c r="B100" s="122" t="s">
        <v>98</v>
      </c>
      <c r="C100" s="129">
        <v>800</v>
      </c>
      <c r="D100" s="129">
        <v>0</v>
      </c>
      <c r="E100" s="129">
        <v>0</v>
      </c>
      <c r="F100" s="129"/>
      <c r="G100" s="129">
        <v>0</v>
      </c>
      <c r="H100" s="128">
        <f t="shared" si="7"/>
        <v>800</v>
      </c>
      <c r="I100" s="129">
        <v>8</v>
      </c>
      <c r="J100" s="129">
        <v>0</v>
      </c>
      <c r="K100" s="129">
        <v>0</v>
      </c>
      <c r="L100" s="129">
        <v>0</v>
      </c>
      <c r="M100" s="129">
        <v>0</v>
      </c>
      <c r="N100" s="129">
        <v>0</v>
      </c>
      <c r="O100" s="128">
        <f t="shared" si="4"/>
        <v>792</v>
      </c>
      <c r="P100" s="146">
        <v>43250</v>
      </c>
      <c r="Q100" s="281" t="s">
        <v>68</v>
      </c>
      <c r="R100" s="203" t="s">
        <v>162</v>
      </c>
    </row>
    <row r="101" spans="1:18" ht="13.5" thickBot="1" x14ac:dyDescent="0.25">
      <c r="A101" s="139" t="s">
        <v>61</v>
      </c>
      <c r="B101" s="140" t="s">
        <v>99</v>
      </c>
      <c r="C101" s="141">
        <v>1000</v>
      </c>
      <c r="D101" s="141">
        <v>318.75</v>
      </c>
      <c r="E101" s="141">
        <v>0</v>
      </c>
      <c r="F101" s="141"/>
      <c r="G101" s="141">
        <v>0</v>
      </c>
      <c r="H101" s="207">
        <f t="shared" si="7"/>
        <v>1318.75</v>
      </c>
      <c r="I101" s="141">
        <v>13.19</v>
      </c>
      <c r="J101" s="141">
        <v>0</v>
      </c>
      <c r="K101" s="141">
        <v>0</v>
      </c>
      <c r="L101" s="141">
        <v>0</v>
      </c>
      <c r="M101" s="141">
        <v>0</v>
      </c>
      <c r="N101" s="141">
        <v>0</v>
      </c>
      <c r="O101" s="207">
        <f t="shared" si="4"/>
        <v>1305.56</v>
      </c>
      <c r="P101" s="255">
        <v>43250</v>
      </c>
      <c r="Q101" s="282" t="s">
        <v>68</v>
      </c>
      <c r="R101" s="203" t="s">
        <v>162</v>
      </c>
    </row>
    <row r="102" spans="1:18" s="223" customFormat="1" x14ac:dyDescent="0.2">
      <c r="A102" s="257" t="s">
        <v>8</v>
      </c>
      <c r="B102" s="258" t="s">
        <v>183</v>
      </c>
      <c r="C102" s="221">
        <v>13412.12</v>
      </c>
      <c r="D102" s="221"/>
      <c r="E102" s="221"/>
      <c r="F102" s="221"/>
      <c r="G102" s="221">
        <v>4738</v>
      </c>
      <c r="H102" s="128">
        <f t="shared" ref="H102:H104" si="8">C102+D102+G102</f>
        <v>18150.120000000003</v>
      </c>
      <c r="I102" s="221"/>
      <c r="J102" s="221">
        <v>2241.12</v>
      </c>
      <c r="K102" s="221">
        <v>-829</v>
      </c>
      <c r="L102" s="221"/>
      <c r="M102" s="221"/>
      <c r="N102" s="221"/>
      <c r="O102" s="128">
        <f t="shared" si="4"/>
        <v>12000</v>
      </c>
      <c r="P102" s="259"/>
      <c r="Q102" s="261"/>
      <c r="R102" s="262"/>
    </row>
    <row r="103" spans="1:18" s="223" customFormat="1" x14ac:dyDescent="0.2">
      <c r="A103" s="220" t="s">
        <v>30</v>
      </c>
      <c r="B103" s="226" t="s">
        <v>184</v>
      </c>
      <c r="C103" s="224">
        <v>12090.6</v>
      </c>
      <c r="D103" s="224"/>
      <c r="E103" s="224"/>
      <c r="F103" s="224"/>
      <c r="G103" s="224">
        <v>2203</v>
      </c>
      <c r="H103" s="128">
        <f t="shared" si="8"/>
        <v>14293.6</v>
      </c>
      <c r="I103" s="224"/>
      <c r="J103" s="224">
        <v>1400.6</v>
      </c>
      <c r="K103" s="224">
        <v>-310</v>
      </c>
      <c r="L103" s="224"/>
      <c r="M103" s="224"/>
      <c r="N103" s="224"/>
      <c r="O103" s="128">
        <f t="shared" si="4"/>
        <v>11000</v>
      </c>
      <c r="P103" s="222"/>
      <c r="Q103" s="261"/>
      <c r="R103" s="262"/>
    </row>
    <row r="104" spans="1:18" s="223" customFormat="1" ht="13.5" thickBot="1" x14ac:dyDescent="0.25">
      <c r="A104" s="264" t="s">
        <v>6</v>
      </c>
      <c r="B104" s="265" t="s">
        <v>185</v>
      </c>
      <c r="C104" s="225">
        <v>11730.22</v>
      </c>
      <c r="D104" s="225"/>
      <c r="E104" s="225"/>
      <c r="F104" s="225"/>
      <c r="G104" s="225">
        <v>1927.5</v>
      </c>
      <c r="H104" s="128">
        <f t="shared" si="8"/>
        <v>13657.72</v>
      </c>
      <c r="I104" s="225">
        <v>136.58000000000001</v>
      </c>
      <c r="J104" s="225">
        <v>1286.1400000000001</v>
      </c>
      <c r="K104" s="225">
        <v>-620</v>
      </c>
      <c r="L104" s="225">
        <v>1927.5</v>
      </c>
      <c r="M104" s="225"/>
      <c r="N104" s="225"/>
      <c r="O104" s="128">
        <f t="shared" si="4"/>
        <v>9000</v>
      </c>
      <c r="P104" s="222"/>
      <c r="Q104" s="261"/>
      <c r="R104" s="262"/>
    </row>
    <row r="105" spans="1:18" s="202" customFormat="1" ht="13.5" thickBot="1" x14ac:dyDescent="0.25">
      <c r="A105" s="355" t="s">
        <v>0</v>
      </c>
      <c r="B105" s="356"/>
      <c r="C105" s="219">
        <f>SUM(C72:C104)</f>
        <v>76068.39</v>
      </c>
      <c r="D105" s="219">
        <f>SUM(D72:D104)</f>
        <v>1467.3899999999999</v>
      </c>
      <c r="E105" s="219">
        <f>SUM(E72:E104)</f>
        <v>3450</v>
      </c>
      <c r="F105" s="219"/>
      <c r="G105" s="219">
        <f t="shared" ref="G105:O105" si="9">SUM(G72:G104)</f>
        <v>10971.5</v>
      </c>
      <c r="H105" s="219">
        <f t="shared" si="9"/>
        <v>88507.28</v>
      </c>
      <c r="I105" s="219">
        <f t="shared" si="9"/>
        <v>521.28000000000009</v>
      </c>
      <c r="J105" s="219">
        <f t="shared" si="9"/>
        <v>6792.64</v>
      </c>
      <c r="K105" s="219">
        <f t="shared" si="9"/>
        <v>-2379</v>
      </c>
      <c r="L105" s="219">
        <f t="shared" si="9"/>
        <v>4030.5</v>
      </c>
      <c r="M105" s="219">
        <f t="shared" si="9"/>
        <v>2011.1499999999999</v>
      </c>
      <c r="N105" s="219">
        <f t="shared" si="9"/>
        <v>5000</v>
      </c>
      <c r="O105" s="219">
        <f t="shared" si="9"/>
        <v>65009.209999999992</v>
      </c>
      <c r="P105" s="201"/>
      <c r="Q105" s="201"/>
      <c r="R105" s="200"/>
    </row>
    <row r="106" spans="1:18" s="202" customFormat="1" ht="13.5" thickBot="1" x14ac:dyDescent="0.25">
      <c r="A106" s="362" t="s">
        <v>160</v>
      </c>
      <c r="B106" s="362"/>
      <c r="C106" s="210"/>
      <c r="D106" s="210"/>
      <c r="E106" s="210"/>
      <c r="F106" s="210"/>
      <c r="G106" s="210"/>
      <c r="H106" s="210"/>
      <c r="I106" s="246">
        <f>I105*2</f>
        <v>1042.5600000000002</v>
      </c>
      <c r="J106" s="369">
        <f>SUM(J105:K105)</f>
        <v>4413.6400000000003</v>
      </c>
      <c r="K106" s="358"/>
      <c r="L106" s="210"/>
      <c r="M106" s="210"/>
      <c r="N106" s="210"/>
      <c r="O106" s="210"/>
      <c r="P106" s="201"/>
      <c r="Q106" s="201"/>
      <c r="R106" s="263"/>
    </row>
    <row r="107" spans="1:18" s="202" customFormat="1" ht="13.5" thickBot="1" x14ac:dyDescent="0.25">
      <c r="A107" s="217"/>
      <c r="B107" s="217"/>
      <c r="C107" s="210"/>
      <c r="D107" s="210"/>
      <c r="E107" s="210"/>
      <c r="F107" s="210"/>
      <c r="G107" s="210"/>
      <c r="H107" s="210"/>
      <c r="I107" s="370">
        <f>SUM(I106:K106)</f>
        <v>5456.2000000000007</v>
      </c>
      <c r="J107" s="360"/>
      <c r="K107" s="361"/>
      <c r="L107" s="210"/>
      <c r="M107" s="210"/>
      <c r="N107" s="210"/>
      <c r="O107" s="210"/>
      <c r="P107" s="201"/>
      <c r="Q107" s="201"/>
      <c r="R107" s="212"/>
    </row>
    <row r="108" spans="1:18" s="211" customFormat="1" ht="13.5" thickBot="1" x14ac:dyDescent="0.25">
      <c r="A108" s="200"/>
      <c r="B108" s="200"/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01"/>
      <c r="Q108" s="201"/>
      <c r="R108" s="200"/>
    </row>
    <row r="109" spans="1:18" s="119" customFormat="1" ht="13.5" thickBot="1" x14ac:dyDescent="0.25">
      <c r="A109" s="365" t="s">
        <v>163</v>
      </c>
      <c r="B109" s="366"/>
      <c r="C109" s="366"/>
      <c r="D109" s="366"/>
      <c r="E109" s="366"/>
      <c r="F109" s="366"/>
      <c r="G109" s="366"/>
      <c r="H109" s="366"/>
      <c r="I109" s="366"/>
      <c r="J109" s="366"/>
      <c r="K109" s="366"/>
      <c r="L109" s="366"/>
      <c r="M109" s="366"/>
      <c r="N109" s="366"/>
      <c r="O109" s="366"/>
      <c r="P109" s="366"/>
      <c r="Q109" s="366"/>
      <c r="R109" s="367"/>
    </row>
    <row r="110" spans="1:18" s="119" customFormat="1" ht="13.5" thickBot="1" x14ac:dyDescent="0.25">
      <c r="A110" s="125" t="s">
        <v>88</v>
      </c>
      <c r="B110" s="126" t="s">
        <v>1</v>
      </c>
      <c r="C110" s="127" t="s">
        <v>80</v>
      </c>
      <c r="D110" s="127" t="s">
        <v>81</v>
      </c>
      <c r="E110" s="127" t="s">
        <v>92</v>
      </c>
      <c r="F110" s="127"/>
      <c r="G110" s="127" t="s">
        <v>86</v>
      </c>
      <c r="H110" s="127" t="s">
        <v>100</v>
      </c>
      <c r="I110" s="127" t="s">
        <v>83</v>
      </c>
      <c r="J110" s="127" t="s">
        <v>84</v>
      </c>
      <c r="K110" s="127" t="s">
        <v>91</v>
      </c>
      <c r="L110" s="127" t="s">
        <v>86</v>
      </c>
      <c r="M110" s="127" t="s">
        <v>82</v>
      </c>
      <c r="N110" s="127" t="s">
        <v>85</v>
      </c>
      <c r="O110" s="127" t="s">
        <v>2</v>
      </c>
      <c r="P110" s="132" t="s">
        <v>90</v>
      </c>
      <c r="Q110" s="133" t="s">
        <v>93</v>
      </c>
      <c r="R110" s="204" t="s">
        <v>158</v>
      </c>
    </row>
    <row r="111" spans="1:18" x14ac:dyDescent="0.2">
      <c r="A111" s="123" t="s">
        <v>28</v>
      </c>
      <c r="B111" s="124" t="s">
        <v>87</v>
      </c>
      <c r="C111" s="129">
        <v>3119</v>
      </c>
      <c r="D111" s="129">
        <v>994.18</v>
      </c>
      <c r="E111" s="129">
        <v>490</v>
      </c>
      <c r="F111" s="129"/>
      <c r="G111" s="129">
        <v>525.75</v>
      </c>
      <c r="H111" s="128">
        <f t="shared" ref="H111:H116" si="10">C111+D111+G111</f>
        <v>4638.93</v>
      </c>
      <c r="I111" s="129">
        <v>46.39</v>
      </c>
      <c r="J111" s="129">
        <v>582.29</v>
      </c>
      <c r="K111" s="129">
        <v>-155</v>
      </c>
      <c r="L111" s="129">
        <v>525.75</v>
      </c>
      <c r="M111" s="129">
        <v>200.01</v>
      </c>
      <c r="N111" s="129">
        <f>100+1125</f>
        <v>1225</v>
      </c>
      <c r="O111" s="128">
        <f t="shared" si="4"/>
        <v>2178.7399999999998</v>
      </c>
      <c r="P111" s="146">
        <v>43257</v>
      </c>
      <c r="Q111" s="158" t="s">
        <v>72</v>
      </c>
      <c r="R111" s="203" t="s">
        <v>163</v>
      </c>
    </row>
    <row r="112" spans="1:18" x14ac:dyDescent="0.2">
      <c r="A112" s="121" t="s">
        <v>29</v>
      </c>
      <c r="B112" s="122" t="s">
        <v>95</v>
      </c>
      <c r="C112" s="129">
        <v>818.84</v>
      </c>
      <c r="D112" s="129">
        <v>0</v>
      </c>
      <c r="E112" s="129">
        <v>50</v>
      </c>
      <c r="F112" s="129"/>
      <c r="G112" s="129">
        <v>0</v>
      </c>
      <c r="H112" s="128">
        <f t="shared" si="10"/>
        <v>818.84</v>
      </c>
      <c r="I112" s="129">
        <v>8.19</v>
      </c>
      <c r="J112" s="129">
        <v>0</v>
      </c>
      <c r="K112" s="129">
        <v>0</v>
      </c>
      <c r="L112" s="129">
        <v>0</v>
      </c>
      <c r="M112" s="129">
        <v>58.14</v>
      </c>
      <c r="N112" s="129">
        <v>0</v>
      </c>
      <c r="O112" s="128">
        <f t="shared" si="4"/>
        <v>802.51</v>
      </c>
      <c r="P112" s="146">
        <v>43257</v>
      </c>
      <c r="Q112" s="158" t="s">
        <v>72</v>
      </c>
      <c r="R112" s="203" t="s">
        <v>163</v>
      </c>
    </row>
    <row r="113" spans="1:18" x14ac:dyDescent="0.2">
      <c r="A113" s="121" t="s">
        <v>3</v>
      </c>
      <c r="B113" s="122" t="s">
        <v>96</v>
      </c>
      <c r="C113" s="129">
        <v>1074.6199999999999</v>
      </c>
      <c r="D113" s="129">
        <v>0</v>
      </c>
      <c r="E113" s="129">
        <v>50</v>
      </c>
      <c r="F113" s="129"/>
      <c r="G113" s="129">
        <v>0</v>
      </c>
      <c r="H113" s="128">
        <f t="shared" si="10"/>
        <v>1074.6199999999999</v>
      </c>
      <c r="I113" s="129">
        <v>10.75</v>
      </c>
      <c r="J113" s="129">
        <v>0</v>
      </c>
      <c r="K113" s="129">
        <v>0</v>
      </c>
      <c r="L113" s="129">
        <v>0</v>
      </c>
      <c r="M113" s="129">
        <v>76.3</v>
      </c>
      <c r="N113" s="129">
        <v>0</v>
      </c>
      <c r="O113" s="128">
        <f t="shared" si="4"/>
        <v>1037.57</v>
      </c>
      <c r="P113" s="146">
        <v>43257</v>
      </c>
      <c r="Q113" s="158" t="s">
        <v>72</v>
      </c>
      <c r="R113" s="203" t="s">
        <v>163</v>
      </c>
    </row>
    <row r="114" spans="1:18" x14ac:dyDescent="0.2">
      <c r="A114" s="121" t="s">
        <v>35</v>
      </c>
      <c r="B114" s="122" t="s">
        <v>97</v>
      </c>
      <c r="C114" s="129">
        <v>954.63</v>
      </c>
      <c r="D114" s="129">
        <v>0</v>
      </c>
      <c r="E114" s="129">
        <v>100</v>
      </c>
      <c r="F114" s="129"/>
      <c r="G114" s="129">
        <v>0</v>
      </c>
      <c r="H114" s="128">
        <f t="shared" si="10"/>
        <v>954.63</v>
      </c>
      <c r="I114" s="129">
        <v>9.5500000000000007</v>
      </c>
      <c r="J114" s="129">
        <v>0</v>
      </c>
      <c r="K114" s="129">
        <v>0</v>
      </c>
      <c r="L114" s="129">
        <v>0</v>
      </c>
      <c r="M114" s="129">
        <v>67.78</v>
      </c>
      <c r="N114" s="129">
        <v>0</v>
      </c>
      <c r="O114" s="128">
        <f t="shared" si="4"/>
        <v>977.30000000000018</v>
      </c>
      <c r="P114" s="146">
        <v>43257</v>
      </c>
      <c r="Q114" s="158" t="s">
        <v>72</v>
      </c>
      <c r="R114" s="203" t="s">
        <v>163</v>
      </c>
    </row>
    <row r="115" spans="1:18" x14ac:dyDescent="0.2">
      <c r="A115" s="121" t="s">
        <v>94</v>
      </c>
      <c r="B115" s="122" t="s">
        <v>98</v>
      </c>
      <c r="C115" s="129">
        <v>800</v>
      </c>
      <c r="D115" s="129">
        <v>0</v>
      </c>
      <c r="E115" s="129">
        <v>0</v>
      </c>
      <c r="F115" s="129"/>
      <c r="G115" s="129">
        <v>0</v>
      </c>
      <c r="H115" s="128">
        <f t="shared" si="10"/>
        <v>800</v>
      </c>
      <c r="I115" s="129">
        <v>8</v>
      </c>
      <c r="J115" s="129">
        <v>0</v>
      </c>
      <c r="K115" s="129">
        <v>0</v>
      </c>
      <c r="L115" s="129">
        <v>0</v>
      </c>
      <c r="M115" s="129">
        <v>0</v>
      </c>
      <c r="N115" s="129">
        <v>0</v>
      </c>
      <c r="O115" s="128">
        <f t="shared" si="4"/>
        <v>792</v>
      </c>
      <c r="P115" s="146">
        <v>43257</v>
      </c>
      <c r="Q115" s="158" t="s">
        <v>72</v>
      </c>
      <c r="R115" s="203" t="s">
        <v>163</v>
      </c>
    </row>
    <row r="116" spans="1:18" ht="13.5" thickBot="1" x14ac:dyDescent="0.25">
      <c r="A116" s="271" t="s">
        <v>61</v>
      </c>
      <c r="B116" s="134" t="s">
        <v>99</v>
      </c>
      <c r="C116" s="267">
        <v>1000</v>
      </c>
      <c r="D116" s="267">
        <v>318.75</v>
      </c>
      <c r="E116" s="267">
        <v>0</v>
      </c>
      <c r="F116" s="267"/>
      <c r="G116" s="267">
        <v>0</v>
      </c>
      <c r="H116" s="266">
        <f t="shared" si="10"/>
        <v>1318.75</v>
      </c>
      <c r="I116" s="267">
        <v>13.19</v>
      </c>
      <c r="J116" s="267">
        <v>0</v>
      </c>
      <c r="K116" s="267">
        <v>0</v>
      </c>
      <c r="L116" s="267">
        <v>0</v>
      </c>
      <c r="M116" s="267">
        <v>0</v>
      </c>
      <c r="N116" s="267">
        <v>0</v>
      </c>
      <c r="O116" s="266">
        <f t="shared" si="4"/>
        <v>1305.56</v>
      </c>
      <c r="P116" s="147">
        <v>43257</v>
      </c>
      <c r="Q116" s="290" t="s">
        <v>72</v>
      </c>
      <c r="R116" s="203" t="s">
        <v>163</v>
      </c>
    </row>
    <row r="117" spans="1:18" x14ac:dyDescent="0.2">
      <c r="A117" s="135" t="s">
        <v>28</v>
      </c>
      <c r="B117" s="136" t="s">
        <v>87</v>
      </c>
      <c r="C117" s="137">
        <v>3119</v>
      </c>
      <c r="D117" s="137">
        <v>0</v>
      </c>
      <c r="E117" s="137">
        <v>490</v>
      </c>
      <c r="F117" s="137"/>
      <c r="G117" s="137">
        <v>525.75</v>
      </c>
      <c r="H117" s="137">
        <f t="shared" ref="H117:H122" si="11">C117+D117+G117</f>
        <v>3644.75</v>
      </c>
      <c r="I117" s="137">
        <v>36.450000000000003</v>
      </c>
      <c r="J117" s="137">
        <v>349.53</v>
      </c>
      <c r="K117" s="137">
        <v>-155</v>
      </c>
      <c r="L117" s="137">
        <v>525.75</v>
      </c>
      <c r="M117" s="137">
        <v>200.01</v>
      </c>
      <c r="N117" s="137">
        <f>100+1125</f>
        <v>1225</v>
      </c>
      <c r="O117" s="137">
        <f t="shared" si="4"/>
        <v>1427.2600000000002</v>
      </c>
      <c r="P117" s="145">
        <v>43264</v>
      </c>
      <c r="Q117" s="286" t="s">
        <v>73</v>
      </c>
      <c r="R117" s="203" t="s">
        <v>163</v>
      </c>
    </row>
    <row r="118" spans="1:18" x14ac:dyDescent="0.2">
      <c r="A118" s="138" t="s">
        <v>29</v>
      </c>
      <c r="B118" s="122" t="s">
        <v>95</v>
      </c>
      <c r="C118" s="129">
        <v>818.84</v>
      </c>
      <c r="D118" s="129">
        <v>0</v>
      </c>
      <c r="E118" s="129">
        <v>50</v>
      </c>
      <c r="F118" s="129"/>
      <c r="G118" s="129">
        <v>0</v>
      </c>
      <c r="H118" s="128">
        <f t="shared" si="11"/>
        <v>818.84</v>
      </c>
      <c r="I118" s="129">
        <v>8.19</v>
      </c>
      <c r="J118" s="129">
        <v>0</v>
      </c>
      <c r="K118" s="129">
        <v>0</v>
      </c>
      <c r="L118" s="129">
        <v>0</v>
      </c>
      <c r="M118" s="129">
        <v>58.14</v>
      </c>
      <c r="N118" s="129">
        <v>0</v>
      </c>
      <c r="O118" s="128">
        <f t="shared" si="4"/>
        <v>802.51</v>
      </c>
      <c r="P118" s="146">
        <v>43264</v>
      </c>
      <c r="Q118" s="287" t="s">
        <v>73</v>
      </c>
      <c r="R118" s="203" t="s">
        <v>163</v>
      </c>
    </row>
    <row r="119" spans="1:18" x14ac:dyDescent="0.2">
      <c r="A119" s="138" t="s">
        <v>3</v>
      </c>
      <c r="B119" s="122" t="s">
        <v>96</v>
      </c>
      <c r="C119" s="129">
        <v>1074.6199999999999</v>
      </c>
      <c r="D119" s="129">
        <v>0</v>
      </c>
      <c r="E119" s="129">
        <v>50</v>
      </c>
      <c r="F119" s="129"/>
      <c r="G119" s="129">
        <v>0</v>
      </c>
      <c r="H119" s="128">
        <f t="shared" si="11"/>
        <v>1074.6199999999999</v>
      </c>
      <c r="I119" s="129">
        <v>10.74</v>
      </c>
      <c r="J119" s="129">
        <v>0</v>
      </c>
      <c r="K119" s="129">
        <v>0</v>
      </c>
      <c r="L119" s="129">
        <v>0</v>
      </c>
      <c r="M119" s="129">
        <v>76.3</v>
      </c>
      <c r="N119" s="129">
        <v>0</v>
      </c>
      <c r="O119" s="128">
        <f t="shared" si="4"/>
        <v>1037.58</v>
      </c>
      <c r="P119" s="146">
        <v>43264</v>
      </c>
      <c r="Q119" s="287" t="s">
        <v>73</v>
      </c>
      <c r="R119" s="203" t="s">
        <v>163</v>
      </c>
    </row>
    <row r="120" spans="1:18" x14ac:dyDescent="0.2">
      <c r="A120" s="138" t="s">
        <v>35</v>
      </c>
      <c r="B120" s="122" t="s">
        <v>97</v>
      </c>
      <c r="C120" s="129">
        <v>954.63</v>
      </c>
      <c r="D120" s="129">
        <v>0</v>
      </c>
      <c r="E120" s="129">
        <v>100</v>
      </c>
      <c r="F120" s="129"/>
      <c r="G120" s="129">
        <v>0</v>
      </c>
      <c r="H120" s="128">
        <f t="shared" si="11"/>
        <v>954.63</v>
      </c>
      <c r="I120" s="129">
        <v>9.5399999999999991</v>
      </c>
      <c r="J120" s="129">
        <v>0</v>
      </c>
      <c r="K120" s="129">
        <v>0</v>
      </c>
      <c r="L120" s="129">
        <v>0</v>
      </c>
      <c r="M120" s="129">
        <v>67.78</v>
      </c>
      <c r="N120" s="129">
        <v>0</v>
      </c>
      <c r="O120" s="128">
        <f t="shared" si="4"/>
        <v>977.31000000000017</v>
      </c>
      <c r="P120" s="146">
        <v>43264</v>
      </c>
      <c r="Q120" s="287" t="s">
        <v>73</v>
      </c>
      <c r="R120" s="203" t="s">
        <v>163</v>
      </c>
    </row>
    <row r="121" spans="1:18" x14ac:dyDescent="0.2">
      <c r="A121" s="138" t="s">
        <v>94</v>
      </c>
      <c r="B121" s="122" t="s">
        <v>98</v>
      </c>
      <c r="C121" s="129">
        <v>800</v>
      </c>
      <c r="D121" s="129">
        <v>0</v>
      </c>
      <c r="E121" s="129">
        <v>0</v>
      </c>
      <c r="F121" s="129"/>
      <c r="G121" s="129">
        <v>0</v>
      </c>
      <c r="H121" s="128">
        <f t="shared" si="11"/>
        <v>800</v>
      </c>
      <c r="I121" s="129">
        <v>8</v>
      </c>
      <c r="J121" s="129">
        <v>0</v>
      </c>
      <c r="K121" s="129">
        <v>0</v>
      </c>
      <c r="L121" s="129">
        <v>0</v>
      </c>
      <c r="M121" s="129">
        <v>0</v>
      </c>
      <c r="N121" s="129">
        <v>0</v>
      </c>
      <c r="O121" s="128">
        <f t="shared" si="4"/>
        <v>792</v>
      </c>
      <c r="P121" s="146">
        <v>43264</v>
      </c>
      <c r="Q121" s="287" t="s">
        <v>73</v>
      </c>
      <c r="R121" s="203" t="s">
        <v>163</v>
      </c>
    </row>
    <row r="122" spans="1:18" ht="13.5" thickBot="1" x14ac:dyDescent="0.25">
      <c r="A122" s="139" t="s">
        <v>61</v>
      </c>
      <c r="B122" s="140" t="s">
        <v>99</v>
      </c>
      <c r="C122" s="141">
        <v>1000</v>
      </c>
      <c r="D122" s="141">
        <v>0</v>
      </c>
      <c r="E122" s="141">
        <v>0</v>
      </c>
      <c r="F122" s="141"/>
      <c r="G122" s="141">
        <v>0</v>
      </c>
      <c r="H122" s="207">
        <f t="shared" si="11"/>
        <v>1000</v>
      </c>
      <c r="I122" s="141">
        <v>10</v>
      </c>
      <c r="J122" s="141">
        <v>0</v>
      </c>
      <c r="K122" s="141">
        <v>0</v>
      </c>
      <c r="L122" s="141">
        <v>0</v>
      </c>
      <c r="M122" s="141">
        <v>0</v>
      </c>
      <c r="N122" s="141">
        <v>0</v>
      </c>
      <c r="O122" s="207">
        <f t="shared" si="4"/>
        <v>990</v>
      </c>
      <c r="P122" s="255">
        <v>43264</v>
      </c>
      <c r="Q122" s="288" t="s">
        <v>73</v>
      </c>
      <c r="R122" s="203" t="s">
        <v>163</v>
      </c>
    </row>
    <row r="123" spans="1:18" x14ac:dyDescent="0.2">
      <c r="A123" s="123" t="s">
        <v>28</v>
      </c>
      <c r="B123" s="124" t="s">
        <v>87</v>
      </c>
      <c r="C123" s="128">
        <v>3119</v>
      </c>
      <c r="D123" s="128">
        <v>467.85</v>
      </c>
      <c r="E123" s="128">
        <v>490</v>
      </c>
      <c r="F123" s="128"/>
      <c r="G123" s="128">
        <v>525.75</v>
      </c>
      <c r="H123" s="128">
        <f t="shared" ref="H123:H128" si="12">C123+D123+G123</f>
        <v>4112.6000000000004</v>
      </c>
      <c r="I123" s="128">
        <v>41.12</v>
      </c>
      <c r="J123" s="128">
        <v>445.45</v>
      </c>
      <c r="K123" s="128">
        <v>-155</v>
      </c>
      <c r="L123" s="128">
        <v>525.75</v>
      </c>
      <c r="M123" s="128">
        <v>200.01</v>
      </c>
      <c r="N123" s="128">
        <f>100+1125</f>
        <v>1225</v>
      </c>
      <c r="O123" s="128">
        <f t="shared" si="4"/>
        <v>1794.5200000000004</v>
      </c>
      <c r="P123" s="144">
        <v>43271</v>
      </c>
      <c r="Q123" s="280" t="s">
        <v>74</v>
      </c>
      <c r="R123" s="203" t="s">
        <v>163</v>
      </c>
    </row>
    <row r="124" spans="1:18" x14ac:dyDescent="0.2">
      <c r="A124" s="121" t="s">
        <v>29</v>
      </c>
      <c r="B124" s="122" t="s">
        <v>95</v>
      </c>
      <c r="C124" s="129">
        <v>818.84</v>
      </c>
      <c r="D124" s="129">
        <v>0</v>
      </c>
      <c r="E124" s="129">
        <v>50</v>
      </c>
      <c r="F124" s="129"/>
      <c r="G124" s="129">
        <v>0</v>
      </c>
      <c r="H124" s="128">
        <f t="shared" si="12"/>
        <v>818.84</v>
      </c>
      <c r="I124" s="129">
        <v>8.19</v>
      </c>
      <c r="J124" s="129">
        <v>0</v>
      </c>
      <c r="K124" s="129">
        <v>0</v>
      </c>
      <c r="L124" s="129">
        <v>0</v>
      </c>
      <c r="M124" s="129">
        <v>58.14</v>
      </c>
      <c r="N124" s="129">
        <v>0</v>
      </c>
      <c r="O124" s="128">
        <f t="shared" si="4"/>
        <v>802.51</v>
      </c>
      <c r="P124" s="146">
        <v>43271</v>
      </c>
      <c r="Q124" s="159" t="s">
        <v>74</v>
      </c>
      <c r="R124" s="203" t="s">
        <v>163</v>
      </c>
    </row>
    <row r="125" spans="1:18" x14ac:dyDescent="0.2">
      <c r="A125" s="121" t="s">
        <v>3</v>
      </c>
      <c r="B125" s="122" t="s">
        <v>96</v>
      </c>
      <c r="C125" s="129">
        <v>1074.6199999999999</v>
      </c>
      <c r="D125" s="129">
        <v>0</v>
      </c>
      <c r="E125" s="129">
        <v>50</v>
      </c>
      <c r="F125" s="129"/>
      <c r="G125" s="129">
        <v>0</v>
      </c>
      <c r="H125" s="128">
        <f t="shared" si="12"/>
        <v>1074.6199999999999</v>
      </c>
      <c r="I125" s="129">
        <v>10.75</v>
      </c>
      <c r="J125" s="129">
        <v>0</v>
      </c>
      <c r="K125" s="129">
        <v>0</v>
      </c>
      <c r="L125" s="129">
        <v>0</v>
      </c>
      <c r="M125" s="129">
        <v>76.3</v>
      </c>
      <c r="N125" s="129">
        <v>0</v>
      </c>
      <c r="O125" s="128">
        <f t="shared" si="4"/>
        <v>1037.57</v>
      </c>
      <c r="P125" s="146">
        <v>43271</v>
      </c>
      <c r="Q125" s="159" t="s">
        <v>74</v>
      </c>
      <c r="R125" s="203" t="s">
        <v>163</v>
      </c>
    </row>
    <row r="126" spans="1:18" x14ac:dyDescent="0.2">
      <c r="A126" s="121" t="s">
        <v>35</v>
      </c>
      <c r="B126" s="122" t="s">
        <v>97</v>
      </c>
      <c r="C126" s="129">
        <v>954.63</v>
      </c>
      <c r="D126" s="129">
        <v>0</v>
      </c>
      <c r="E126" s="129">
        <v>100</v>
      </c>
      <c r="F126" s="129"/>
      <c r="G126" s="129">
        <v>0</v>
      </c>
      <c r="H126" s="128">
        <f t="shared" si="12"/>
        <v>954.63</v>
      </c>
      <c r="I126" s="129">
        <v>9.5500000000000007</v>
      </c>
      <c r="J126" s="129">
        <v>0</v>
      </c>
      <c r="K126" s="129">
        <v>0</v>
      </c>
      <c r="L126" s="129">
        <v>0</v>
      </c>
      <c r="M126" s="129">
        <v>67.78</v>
      </c>
      <c r="N126" s="129">
        <v>0</v>
      </c>
      <c r="O126" s="128">
        <f t="shared" si="4"/>
        <v>977.30000000000018</v>
      </c>
      <c r="P126" s="146">
        <v>43271</v>
      </c>
      <c r="Q126" s="159" t="s">
        <v>74</v>
      </c>
      <c r="R126" s="203" t="s">
        <v>163</v>
      </c>
    </row>
    <row r="127" spans="1:18" x14ac:dyDescent="0.2">
      <c r="A127" s="121" t="s">
        <v>94</v>
      </c>
      <c r="B127" s="122" t="s">
        <v>98</v>
      </c>
      <c r="C127" s="129">
        <v>800</v>
      </c>
      <c r="D127" s="129">
        <v>0</v>
      </c>
      <c r="E127" s="129">
        <v>0</v>
      </c>
      <c r="F127" s="129"/>
      <c r="G127" s="129">
        <v>0</v>
      </c>
      <c r="H127" s="128">
        <f t="shared" si="12"/>
        <v>800</v>
      </c>
      <c r="I127" s="129">
        <v>8</v>
      </c>
      <c r="J127" s="129">
        <v>0</v>
      </c>
      <c r="K127" s="129">
        <v>0</v>
      </c>
      <c r="L127" s="129">
        <v>0</v>
      </c>
      <c r="M127" s="129">
        <v>0</v>
      </c>
      <c r="N127" s="129">
        <v>0</v>
      </c>
      <c r="O127" s="128">
        <f t="shared" si="4"/>
        <v>792</v>
      </c>
      <c r="P127" s="146">
        <v>43271</v>
      </c>
      <c r="Q127" s="159" t="s">
        <v>74</v>
      </c>
      <c r="R127" s="203" t="s">
        <v>163</v>
      </c>
    </row>
    <row r="128" spans="1:18" ht="13.5" thickBot="1" x14ac:dyDescent="0.25">
      <c r="A128" s="271" t="s">
        <v>61</v>
      </c>
      <c r="B128" s="134" t="s">
        <v>99</v>
      </c>
      <c r="C128" s="267">
        <v>1000</v>
      </c>
      <c r="D128" s="267">
        <v>150</v>
      </c>
      <c r="E128" s="267">
        <v>0</v>
      </c>
      <c r="F128" s="267"/>
      <c r="G128" s="267">
        <v>0</v>
      </c>
      <c r="H128" s="266">
        <f t="shared" si="12"/>
        <v>1150</v>
      </c>
      <c r="I128" s="267">
        <v>11.5</v>
      </c>
      <c r="J128" s="267">
        <v>0</v>
      </c>
      <c r="K128" s="267">
        <v>0</v>
      </c>
      <c r="L128" s="267">
        <v>0</v>
      </c>
      <c r="M128" s="267">
        <v>0</v>
      </c>
      <c r="N128" s="267">
        <v>0</v>
      </c>
      <c r="O128" s="266">
        <f t="shared" si="4"/>
        <v>1138.5</v>
      </c>
      <c r="P128" s="147">
        <v>43271</v>
      </c>
      <c r="Q128" s="273" t="s">
        <v>74</v>
      </c>
      <c r="R128" s="203" t="s">
        <v>163</v>
      </c>
    </row>
    <row r="129" spans="1:18" x14ac:dyDescent="0.2">
      <c r="A129" s="135" t="s">
        <v>28</v>
      </c>
      <c r="B129" s="136" t="s">
        <v>87</v>
      </c>
      <c r="C129" s="137">
        <v>3119</v>
      </c>
      <c r="D129" s="137"/>
      <c r="E129" s="137">
        <v>490</v>
      </c>
      <c r="F129" s="137"/>
      <c r="G129" s="137">
        <v>525.75</v>
      </c>
      <c r="H129" s="137">
        <f t="shared" ref="H129:H134" si="13">C129+D129+G129</f>
        <v>3644.75</v>
      </c>
      <c r="I129" s="137">
        <v>24.76</v>
      </c>
      <c r="J129" s="137">
        <v>349.53</v>
      </c>
      <c r="K129" s="137">
        <v>-155</v>
      </c>
      <c r="L129" s="137">
        <v>525.75</v>
      </c>
      <c r="M129" s="137">
        <v>200.01</v>
      </c>
      <c r="N129" s="137">
        <f>100+1125</f>
        <v>1225</v>
      </c>
      <c r="O129" s="137">
        <f t="shared" si="4"/>
        <v>1438.9499999999998</v>
      </c>
      <c r="P129" s="145">
        <v>43278</v>
      </c>
      <c r="Q129" s="283" t="s">
        <v>76</v>
      </c>
      <c r="R129" s="203" t="s">
        <v>163</v>
      </c>
    </row>
    <row r="130" spans="1:18" x14ac:dyDescent="0.2">
      <c r="A130" s="138" t="s">
        <v>29</v>
      </c>
      <c r="B130" s="122" t="s">
        <v>95</v>
      </c>
      <c r="C130" s="129">
        <v>818.84</v>
      </c>
      <c r="D130" s="129">
        <v>0</v>
      </c>
      <c r="E130" s="129">
        <v>50</v>
      </c>
      <c r="F130" s="129"/>
      <c r="G130" s="129">
        <v>0</v>
      </c>
      <c r="H130" s="128">
        <f t="shared" si="13"/>
        <v>818.84</v>
      </c>
      <c r="I130" s="129">
        <v>8.18</v>
      </c>
      <c r="J130" s="129">
        <v>0</v>
      </c>
      <c r="K130" s="129">
        <v>0</v>
      </c>
      <c r="L130" s="129">
        <v>0</v>
      </c>
      <c r="M130" s="129">
        <v>58.14</v>
      </c>
      <c r="N130" s="129">
        <v>100</v>
      </c>
      <c r="O130" s="128">
        <f t="shared" si="4"/>
        <v>702.5200000000001</v>
      </c>
      <c r="P130" s="146">
        <v>43278</v>
      </c>
      <c r="Q130" s="284" t="s">
        <v>76</v>
      </c>
      <c r="R130" s="203" t="s">
        <v>163</v>
      </c>
    </row>
    <row r="131" spans="1:18" x14ac:dyDescent="0.2">
      <c r="A131" s="138" t="s">
        <v>3</v>
      </c>
      <c r="B131" s="122" t="s">
        <v>96</v>
      </c>
      <c r="C131" s="129">
        <v>1074.6199999999999</v>
      </c>
      <c r="D131" s="129">
        <v>0</v>
      </c>
      <c r="E131" s="129">
        <v>50</v>
      </c>
      <c r="F131" s="129"/>
      <c r="G131" s="129">
        <v>0</v>
      </c>
      <c r="H131" s="128">
        <f t="shared" si="13"/>
        <v>1074.6199999999999</v>
      </c>
      <c r="I131" s="129">
        <v>10.74</v>
      </c>
      <c r="J131" s="129">
        <v>0</v>
      </c>
      <c r="K131" s="129">
        <v>0</v>
      </c>
      <c r="L131" s="129">
        <v>0</v>
      </c>
      <c r="M131" s="129">
        <v>76.3</v>
      </c>
      <c r="N131" s="129">
        <v>0</v>
      </c>
      <c r="O131" s="128">
        <f t="shared" si="4"/>
        <v>1037.58</v>
      </c>
      <c r="P131" s="146">
        <v>43278</v>
      </c>
      <c r="Q131" s="284" t="s">
        <v>76</v>
      </c>
      <c r="R131" s="203" t="s">
        <v>163</v>
      </c>
    </row>
    <row r="132" spans="1:18" x14ac:dyDescent="0.2">
      <c r="A132" s="138" t="s">
        <v>35</v>
      </c>
      <c r="B132" s="122" t="s">
        <v>97</v>
      </c>
      <c r="C132" s="129">
        <v>954.63</v>
      </c>
      <c r="D132" s="129">
        <v>0</v>
      </c>
      <c r="E132" s="129">
        <v>100</v>
      </c>
      <c r="F132" s="129"/>
      <c r="G132" s="129">
        <v>0</v>
      </c>
      <c r="H132" s="128">
        <f t="shared" si="13"/>
        <v>954.63</v>
      </c>
      <c r="I132" s="129">
        <v>9.5500000000000007</v>
      </c>
      <c r="J132" s="129">
        <v>0</v>
      </c>
      <c r="K132" s="129">
        <v>0</v>
      </c>
      <c r="L132" s="129">
        <v>0</v>
      </c>
      <c r="M132" s="129">
        <v>67.78</v>
      </c>
      <c r="N132" s="129">
        <v>0</v>
      </c>
      <c r="O132" s="128">
        <f t="shared" si="4"/>
        <v>977.30000000000018</v>
      </c>
      <c r="P132" s="146">
        <v>43278</v>
      </c>
      <c r="Q132" s="284" t="s">
        <v>76</v>
      </c>
      <c r="R132" s="203" t="s">
        <v>163</v>
      </c>
    </row>
    <row r="133" spans="1:18" x14ac:dyDescent="0.2">
      <c r="A133" s="138" t="s">
        <v>94</v>
      </c>
      <c r="B133" s="122" t="s">
        <v>98</v>
      </c>
      <c r="C133" s="129">
        <v>800</v>
      </c>
      <c r="D133" s="129">
        <v>0</v>
      </c>
      <c r="E133" s="129">
        <v>0</v>
      </c>
      <c r="F133" s="129"/>
      <c r="G133" s="129">
        <v>0</v>
      </c>
      <c r="H133" s="128">
        <f t="shared" si="13"/>
        <v>800</v>
      </c>
      <c r="I133" s="129">
        <v>8</v>
      </c>
      <c r="J133" s="129">
        <v>0</v>
      </c>
      <c r="K133" s="129">
        <v>0</v>
      </c>
      <c r="L133" s="129">
        <v>0</v>
      </c>
      <c r="M133" s="129">
        <v>0</v>
      </c>
      <c r="N133" s="129">
        <v>0</v>
      </c>
      <c r="O133" s="128">
        <f t="shared" si="4"/>
        <v>792</v>
      </c>
      <c r="P133" s="146">
        <v>43278</v>
      </c>
      <c r="Q133" s="284" t="s">
        <v>76</v>
      </c>
      <c r="R133" s="203" t="s">
        <v>163</v>
      </c>
    </row>
    <row r="134" spans="1:18" ht="13.5" thickBot="1" x14ac:dyDescent="0.25">
      <c r="A134" s="139" t="s">
        <v>61</v>
      </c>
      <c r="B134" s="140" t="s">
        <v>99</v>
      </c>
      <c r="C134" s="141">
        <v>1000</v>
      </c>
      <c r="D134" s="141">
        <v>0</v>
      </c>
      <c r="E134" s="141">
        <v>0</v>
      </c>
      <c r="F134" s="141"/>
      <c r="G134" s="141">
        <v>0</v>
      </c>
      <c r="H134" s="207">
        <f t="shared" si="13"/>
        <v>1000</v>
      </c>
      <c r="I134" s="141">
        <v>10</v>
      </c>
      <c r="J134" s="141">
        <v>0</v>
      </c>
      <c r="K134" s="141">
        <v>0</v>
      </c>
      <c r="L134" s="141">
        <v>0</v>
      </c>
      <c r="M134" s="141">
        <v>0</v>
      </c>
      <c r="N134" s="141">
        <v>0</v>
      </c>
      <c r="O134" s="207">
        <f t="shared" si="4"/>
        <v>990</v>
      </c>
      <c r="P134" s="255">
        <v>43278</v>
      </c>
      <c r="Q134" s="285" t="s">
        <v>76</v>
      </c>
      <c r="R134" s="203" t="s">
        <v>163</v>
      </c>
    </row>
    <row r="135" spans="1:18" s="223" customFormat="1" x14ac:dyDescent="0.2">
      <c r="A135" s="257" t="s">
        <v>8</v>
      </c>
      <c r="B135" s="258" t="s">
        <v>183</v>
      </c>
      <c r="C135" s="221">
        <v>13415</v>
      </c>
      <c r="D135" s="221"/>
      <c r="E135" s="221"/>
      <c r="F135" s="221"/>
      <c r="G135" s="221">
        <v>4738</v>
      </c>
      <c r="H135" s="128">
        <f t="shared" ref="H135:H137" si="14">C135+D135+G135</f>
        <v>18153</v>
      </c>
      <c r="I135" s="221"/>
      <c r="J135" s="221">
        <v>2244</v>
      </c>
      <c r="K135" s="221">
        <v>-829</v>
      </c>
      <c r="L135" s="221"/>
      <c r="M135" s="221"/>
      <c r="N135" s="221"/>
      <c r="O135" s="128">
        <f t="shared" ref="O135:O137" si="15">C135+D135+E135-I135-J135-K135-L135-M135-N135</f>
        <v>12000</v>
      </c>
      <c r="P135" s="259"/>
      <c r="Q135" s="261"/>
      <c r="R135" s="262"/>
    </row>
    <row r="136" spans="1:18" s="223" customFormat="1" x14ac:dyDescent="0.2">
      <c r="A136" s="220" t="s">
        <v>30</v>
      </c>
      <c r="B136" s="226" t="s">
        <v>184</v>
      </c>
      <c r="C136" s="224">
        <v>12089</v>
      </c>
      <c r="D136" s="224"/>
      <c r="E136" s="224"/>
      <c r="F136" s="224"/>
      <c r="G136" s="224">
        <v>2203</v>
      </c>
      <c r="H136" s="128">
        <f t="shared" si="14"/>
        <v>14292</v>
      </c>
      <c r="I136" s="224"/>
      <c r="J136" s="224">
        <v>1399</v>
      </c>
      <c r="K136" s="224">
        <v>-310</v>
      </c>
      <c r="L136" s="224"/>
      <c r="M136" s="224"/>
      <c r="N136" s="224"/>
      <c r="O136" s="128">
        <f t="shared" si="15"/>
        <v>11000</v>
      </c>
      <c r="P136" s="222"/>
      <c r="Q136" s="261"/>
      <c r="R136" s="262"/>
    </row>
    <row r="137" spans="1:18" s="223" customFormat="1" ht="13.5" thickBot="1" x14ac:dyDescent="0.25">
      <c r="A137" s="264" t="s">
        <v>6</v>
      </c>
      <c r="B137" s="265" t="s">
        <v>185</v>
      </c>
      <c r="C137" s="225">
        <v>11733.11</v>
      </c>
      <c r="D137" s="225"/>
      <c r="E137" s="225"/>
      <c r="F137" s="225"/>
      <c r="G137" s="225">
        <v>1927.5</v>
      </c>
      <c r="H137" s="128">
        <f t="shared" si="14"/>
        <v>13660.61</v>
      </c>
      <c r="I137" s="225">
        <v>136.61000000000001</v>
      </c>
      <c r="J137" s="225">
        <v>1289</v>
      </c>
      <c r="K137" s="225">
        <v>-620</v>
      </c>
      <c r="L137" s="225">
        <v>1927.5</v>
      </c>
      <c r="M137" s="225"/>
      <c r="N137" s="225"/>
      <c r="O137" s="128">
        <f t="shared" si="15"/>
        <v>9000</v>
      </c>
      <c r="P137" s="222"/>
      <c r="Q137" s="261"/>
      <c r="R137" s="262"/>
    </row>
    <row r="138" spans="1:18" s="202" customFormat="1" ht="13.5" thickBot="1" x14ac:dyDescent="0.25">
      <c r="A138" s="355" t="s">
        <v>0</v>
      </c>
      <c r="B138" s="356"/>
      <c r="C138" s="289">
        <f>SUM(C111:C137)</f>
        <v>68305.47</v>
      </c>
      <c r="D138" s="289">
        <f>SUM(D111:D137)</f>
        <v>1930.7799999999997</v>
      </c>
      <c r="E138" s="289">
        <f>SUM(E111:E137)</f>
        <v>2760</v>
      </c>
      <c r="F138" s="289"/>
      <c r="G138" s="289">
        <f t="shared" ref="G138:O138" si="16">SUM(G111:G137)</f>
        <v>10971.5</v>
      </c>
      <c r="H138" s="289">
        <f t="shared" si="16"/>
        <v>81207.75</v>
      </c>
      <c r="I138" s="289">
        <f t="shared" si="16"/>
        <v>475.94000000000005</v>
      </c>
      <c r="J138" s="289">
        <f t="shared" si="16"/>
        <v>6658.8</v>
      </c>
      <c r="K138" s="289">
        <f t="shared" si="16"/>
        <v>-2379</v>
      </c>
      <c r="L138" s="289">
        <f t="shared" si="16"/>
        <v>4030.5</v>
      </c>
      <c r="M138" s="289">
        <f t="shared" si="16"/>
        <v>1608.9199999999998</v>
      </c>
      <c r="N138" s="289">
        <f t="shared" si="16"/>
        <v>5000</v>
      </c>
      <c r="O138" s="289">
        <f t="shared" si="16"/>
        <v>57601.09</v>
      </c>
      <c r="P138" s="201"/>
      <c r="Q138" s="201"/>
      <c r="R138" s="200"/>
    </row>
    <row r="139" spans="1:18" s="202" customFormat="1" ht="13.5" thickBot="1" x14ac:dyDescent="0.25">
      <c r="A139" s="362" t="s">
        <v>160</v>
      </c>
      <c r="B139" s="362"/>
      <c r="C139" s="210"/>
      <c r="D139" s="210"/>
      <c r="E139" s="210"/>
      <c r="F139" s="210"/>
      <c r="G139" s="210"/>
      <c r="H139" s="210"/>
      <c r="I139" s="246">
        <f>I138*2</f>
        <v>951.88000000000011</v>
      </c>
      <c r="J139" s="357">
        <f>SUM(J138:K138)</f>
        <v>4279.8</v>
      </c>
      <c r="K139" s="358"/>
      <c r="L139" s="210"/>
      <c r="M139" s="210"/>
      <c r="N139" s="210"/>
      <c r="O139" s="210"/>
      <c r="P139" s="201"/>
      <c r="Q139" s="201"/>
      <c r="R139" s="263"/>
    </row>
    <row r="140" spans="1:18" s="202" customFormat="1" ht="13.5" thickBot="1" x14ac:dyDescent="0.25">
      <c r="A140" s="217"/>
      <c r="B140" s="217"/>
      <c r="C140" s="210"/>
      <c r="D140" s="210"/>
      <c r="E140" s="210"/>
      <c r="F140" s="210"/>
      <c r="G140" s="210"/>
      <c r="H140" s="210"/>
      <c r="I140" s="359">
        <f>SUM(I139:K139)</f>
        <v>5231.68</v>
      </c>
      <c r="J140" s="360"/>
      <c r="K140" s="361"/>
      <c r="L140" s="210"/>
      <c r="M140" s="210"/>
      <c r="N140" s="210"/>
      <c r="O140" s="210"/>
      <c r="P140" s="201"/>
      <c r="Q140" s="201"/>
      <c r="R140" s="212"/>
    </row>
    <row r="141" spans="1:18" s="211" customFormat="1" ht="13.5" thickBot="1" x14ac:dyDescent="0.25">
      <c r="A141" s="200"/>
      <c r="B141" s="200"/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01"/>
      <c r="Q141" s="201"/>
      <c r="R141" s="200"/>
    </row>
    <row r="142" spans="1:18" s="119" customFormat="1" ht="13.5" thickBot="1" x14ac:dyDescent="0.25">
      <c r="A142" s="365" t="s">
        <v>164</v>
      </c>
      <c r="B142" s="366"/>
      <c r="C142" s="366"/>
      <c r="D142" s="366"/>
      <c r="E142" s="366"/>
      <c r="F142" s="366"/>
      <c r="G142" s="366"/>
      <c r="H142" s="366"/>
      <c r="I142" s="366"/>
      <c r="J142" s="366"/>
      <c r="K142" s="366"/>
      <c r="L142" s="366"/>
      <c r="M142" s="366"/>
      <c r="N142" s="366"/>
      <c r="O142" s="366"/>
      <c r="P142" s="366"/>
      <c r="Q142" s="366"/>
      <c r="R142" s="367"/>
    </row>
    <row r="143" spans="1:18" s="119" customFormat="1" ht="13.5" thickBot="1" x14ac:dyDescent="0.25">
      <c r="A143" s="125" t="s">
        <v>88</v>
      </c>
      <c r="B143" s="126" t="s">
        <v>1</v>
      </c>
      <c r="C143" s="127" t="s">
        <v>80</v>
      </c>
      <c r="D143" s="127" t="s">
        <v>81</v>
      </c>
      <c r="E143" s="127" t="s">
        <v>92</v>
      </c>
      <c r="F143" s="127"/>
      <c r="G143" s="127" t="s">
        <v>86</v>
      </c>
      <c r="H143" s="127" t="s">
        <v>100</v>
      </c>
      <c r="I143" s="127" t="s">
        <v>83</v>
      </c>
      <c r="J143" s="127" t="s">
        <v>84</v>
      </c>
      <c r="K143" s="127" t="s">
        <v>91</v>
      </c>
      <c r="L143" s="127" t="s">
        <v>86</v>
      </c>
      <c r="M143" s="127" t="s">
        <v>82</v>
      </c>
      <c r="N143" s="127" t="s">
        <v>85</v>
      </c>
      <c r="O143" s="127" t="s">
        <v>2</v>
      </c>
      <c r="P143" s="132" t="s">
        <v>90</v>
      </c>
      <c r="Q143" s="133" t="s">
        <v>93</v>
      </c>
      <c r="R143" s="204" t="s">
        <v>158</v>
      </c>
    </row>
    <row r="144" spans="1:18" x14ac:dyDescent="0.2">
      <c r="A144" s="123" t="s">
        <v>28</v>
      </c>
      <c r="B144" s="124" t="s">
        <v>87</v>
      </c>
      <c r="C144" s="129">
        <v>3119</v>
      </c>
      <c r="D144" s="129"/>
      <c r="E144" s="129">
        <v>490</v>
      </c>
      <c r="F144" s="129"/>
      <c r="G144" s="129">
        <v>525.75</v>
      </c>
      <c r="H144" s="128">
        <f t="shared" ref="H144:H149" si="17">C144+D144+G144</f>
        <v>3644.75</v>
      </c>
      <c r="I144" s="129">
        <v>27.25</v>
      </c>
      <c r="J144" s="129">
        <v>349.53</v>
      </c>
      <c r="K144" s="129">
        <v>-155</v>
      </c>
      <c r="L144" s="129">
        <v>525.75</v>
      </c>
      <c r="M144" s="129">
        <v>200.01</v>
      </c>
      <c r="N144" s="129">
        <f>100+1125</f>
        <v>1225</v>
      </c>
      <c r="O144" s="128">
        <f t="shared" ref="O144:O149" si="18">C144+D144+E144-I144-J144-K144-L144-M144-N144</f>
        <v>1436.46</v>
      </c>
      <c r="P144" s="146">
        <v>43285</v>
      </c>
      <c r="Q144" s="158" t="s">
        <v>77</v>
      </c>
      <c r="R144" s="203" t="s">
        <v>164</v>
      </c>
    </row>
    <row r="145" spans="1:18" x14ac:dyDescent="0.2">
      <c r="A145" s="121" t="s">
        <v>29</v>
      </c>
      <c r="B145" s="122" t="s">
        <v>95</v>
      </c>
      <c r="C145" s="129">
        <v>818.8</v>
      </c>
      <c r="D145" s="129">
        <v>0</v>
      </c>
      <c r="E145" s="129">
        <v>50</v>
      </c>
      <c r="F145" s="129"/>
      <c r="G145" s="129">
        <v>0</v>
      </c>
      <c r="H145" s="128">
        <f t="shared" si="17"/>
        <v>818.8</v>
      </c>
      <c r="I145" s="129">
        <v>8.19</v>
      </c>
      <c r="J145" s="129">
        <v>0</v>
      </c>
      <c r="K145" s="129">
        <v>0</v>
      </c>
      <c r="L145" s="129">
        <v>0</v>
      </c>
      <c r="M145" s="129">
        <v>58.14</v>
      </c>
      <c r="N145" s="129">
        <v>100</v>
      </c>
      <c r="O145" s="128">
        <f t="shared" si="18"/>
        <v>702.46999999999991</v>
      </c>
      <c r="P145" s="146">
        <v>43285</v>
      </c>
      <c r="Q145" s="158" t="s">
        <v>77</v>
      </c>
      <c r="R145" s="203" t="s">
        <v>164</v>
      </c>
    </row>
    <row r="146" spans="1:18" x14ac:dyDescent="0.2">
      <c r="A146" s="121" t="s">
        <v>3</v>
      </c>
      <c r="B146" s="122" t="s">
        <v>96</v>
      </c>
      <c r="C146" s="129">
        <v>1074.8</v>
      </c>
      <c r="D146" s="129">
        <v>0</v>
      </c>
      <c r="E146" s="129">
        <v>50</v>
      </c>
      <c r="F146" s="129"/>
      <c r="G146" s="129">
        <v>0</v>
      </c>
      <c r="H146" s="128">
        <f t="shared" si="17"/>
        <v>1074.8</v>
      </c>
      <c r="I146" s="129">
        <v>10.75</v>
      </c>
      <c r="J146" s="129">
        <v>0</v>
      </c>
      <c r="K146" s="129">
        <v>0</v>
      </c>
      <c r="L146" s="129">
        <v>0</v>
      </c>
      <c r="M146" s="129">
        <v>76.3</v>
      </c>
      <c r="N146" s="129">
        <v>0</v>
      </c>
      <c r="O146" s="128">
        <f t="shared" si="18"/>
        <v>1037.75</v>
      </c>
      <c r="P146" s="146">
        <v>43285</v>
      </c>
      <c r="Q146" s="158" t="s">
        <v>77</v>
      </c>
      <c r="R146" s="203" t="s">
        <v>164</v>
      </c>
    </row>
    <row r="147" spans="1:18" x14ac:dyDescent="0.2">
      <c r="A147" s="121" t="s">
        <v>35</v>
      </c>
      <c r="B147" s="122" t="s">
        <v>97</v>
      </c>
      <c r="C147" s="129">
        <v>954.8</v>
      </c>
      <c r="D147" s="129">
        <v>0</v>
      </c>
      <c r="E147" s="129">
        <v>100</v>
      </c>
      <c r="F147" s="129"/>
      <c r="G147" s="129">
        <v>0</v>
      </c>
      <c r="H147" s="128">
        <f t="shared" si="17"/>
        <v>954.8</v>
      </c>
      <c r="I147" s="129">
        <v>9.5500000000000007</v>
      </c>
      <c r="J147" s="129">
        <v>0</v>
      </c>
      <c r="K147" s="129">
        <v>0</v>
      </c>
      <c r="L147" s="129">
        <v>0</v>
      </c>
      <c r="M147" s="129">
        <v>67.78</v>
      </c>
      <c r="N147" s="129">
        <v>0</v>
      </c>
      <c r="O147" s="128">
        <f t="shared" si="18"/>
        <v>977.47</v>
      </c>
      <c r="P147" s="146">
        <v>43285</v>
      </c>
      <c r="Q147" s="158" t="s">
        <v>77</v>
      </c>
      <c r="R147" s="203" t="s">
        <v>164</v>
      </c>
    </row>
    <row r="148" spans="1:18" x14ac:dyDescent="0.2">
      <c r="A148" s="121" t="s">
        <v>94</v>
      </c>
      <c r="B148" s="122" t="s">
        <v>98</v>
      </c>
      <c r="C148" s="129">
        <v>800</v>
      </c>
      <c r="D148" s="129">
        <v>0</v>
      </c>
      <c r="E148" s="129">
        <v>0</v>
      </c>
      <c r="F148" s="129"/>
      <c r="G148" s="129">
        <v>0</v>
      </c>
      <c r="H148" s="128">
        <f t="shared" si="17"/>
        <v>800</v>
      </c>
      <c r="I148" s="129">
        <v>8</v>
      </c>
      <c r="J148" s="129">
        <v>0</v>
      </c>
      <c r="K148" s="129">
        <v>0</v>
      </c>
      <c r="L148" s="129">
        <v>0</v>
      </c>
      <c r="M148" s="129">
        <v>0</v>
      </c>
      <c r="N148" s="129">
        <v>0</v>
      </c>
      <c r="O148" s="128">
        <f t="shared" si="18"/>
        <v>792</v>
      </c>
      <c r="P148" s="146">
        <v>43285</v>
      </c>
      <c r="Q148" s="158" t="s">
        <v>77</v>
      </c>
      <c r="R148" s="203" t="s">
        <v>164</v>
      </c>
    </row>
    <row r="149" spans="1:18" ht="13.5" thickBot="1" x14ac:dyDescent="0.25">
      <c r="A149" s="271" t="s">
        <v>61</v>
      </c>
      <c r="B149" s="134" t="s">
        <v>99</v>
      </c>
      <c r="C149" s="267">
        <v>1000</v>
      </c>
      <c r="D149" s="267"/>
      <c r="E149" s="267"/>
      <c r="F149" s="267"/>
      <c r="G149" s="267"/>
      <c r="H149" s="266">
        <f t="shared" si="17"/>
        <v>1000</v>
      </c>
      <c r="I149" s="267">
        <v>10</v>
      </c>
      <c r="J149" s="267"/>
      <c r="K149" s="267"/>
      <c r="L149" s="267"/>
      <c r="M149" s="267"/>
      <c r="N149" s="267"/>
      <c r="O149" s="266">
        <f t="shared" si="18"/>
        <v>990</v>
      </c>
      <c r="P149" s="147">
        <v>43285</v>
      </c>
      <c r="Q149" s="290" t="s">
        <v>77</v>
      </c>
      <c r="R149" s="203" t="s">
        <v>164</v>
      </c>
    </row>
    <row r="150" spans="1:18" x14ac:dyDescent="0.2">
      <c r="A150" s="135" t="s">
        <v>28</v>
      </c>
      <c r="B150" s="136" t="s">
        <v>87</v>
      </c>
      <c r="C150" s="137">
        <v>3119.2</v>
      </c>
      <c r="D150" s="137">
        <v>0</v>
      </c>
      <c r="E150" s="137">
        <v>490</v>
      </c>
      <c r="F150" s="137"/>
      <c r="G150" s="137">
        <v>525.75</v>
      </c>
      <c r="H150" s="137">
        <f t="shared" ref="H150:H155" si="19">C150+D150+G150</f>
        <v>3644.95</v>
      </c>
      <c r="I150" s="137">
        <v>36.450000000000003</v>
      </c>
      <c r="J150" s="137">
        <v>349.53</v>
      </c>
      <c r="K150" s="137">
        <v>-155</v>
      </c>
      <c r="L150" s="137">
        <v>525.75</v>
      </c>
      <c r="M150" s="137">
        <v>200.01</v>
      </c>
      <c r="N150" s="137">
        <f>100+1125</f>
        <v>1225</v>
      </c>
      <c r="O150" s="137">
        <f t="shared" ref="O150:O155" si="20">C150+D150+E150-I150-J150-K150-L150-M150-N150</f>
        <v>1427.46</v>
      </c>
      <c r="P150" s="145">
        <v>43292</v>
      </c>
      <c r="Q150" s="292" t="s">
        <v>78</v>
      </c>
      <c r="R150" s="203" t="s">
        <v>164</v>
      </c>
    </row>
    <row r="151" spans="1:18" x14ac:dyDescent="0.2">
      <c r="A151" s="138" t="s">
        <v>29</v>
      </c>
      <c r="B151" s="122" t="s">
        <v>95</v>
      </c>
      <c r="C151" s="129">
        <v>818.8</v>
      </c>
      <c r="D151" s="129"/>
      <c r="E151" s="129">
        <v>50</v>
      </c>
      <c r="F151" s="129"/>
      <c r="G151" s="129"/>
      <c r="H151" s="128">
        <f t="shared" si="19"/>
        <v>818.8</v>
      </c>
      <c r="I151" s="129">
        <v>8.19</v>
      </c>
      <c r="J151" s="129"/>
      <c r="K151" s="129"/>
      <c r="L151" s="129"/>
      <c r="M151" s="129">
        <v>58.14</v>
      </c>
      <c r="N151" s="129">
        <v>100</v>
      </c>
      <c r="O151" s="128">
        <f t="shared" si="20"/>
        <v>702.46999999999991</v>
      </c>
      <c r="P151" s="146">
        <v>43292</v>
      </c>
      <c r="Q151" s="293" t="s">
        <v>78</v>
      </c>
      <c r="R151" s="203" t="s">
        <v>164</v>
      </c>
    </row>
    <row r="152" spans="1:18" x14ac:dyDescent="0.2">
      <c r="A152" s="138" t="s">
        <v>3</v>
      </c>
      <c r="B152" s="122" t="s">
        <v>96</v>
      </c>
      <c r="C152" s="129">
        <v>1074.8</v>
      </c>
      <c r="D152" s="129"/>
      <c r="E152" s="129">
        <v>50</v>
      </c>
      <c r="F152" s="129"/>
      <c r="G152" s="129"/>
      <c r="H152" s="128">
        <f t="shared" si="19"/>
        <v>1074.8</v>
      </c>
      <c r="I152" s="129">
        <v>10.75</v>
      </c>
      <c r="J152" s="129"/>
      <c r="K152" s="129"/>
      <c r="L152" s="129"/>
      <c r="M152" s="129">
        <v>76.3</v>
      </c>
      <c r="N152" s="129"/>
      <c r="O152" s="128">
        <f t="shared" si="20"/>
        <v>1037.75</v>
      </c>
      <c r="P152" s="146">
        <v>43292</v>
      </c>
      <c r="Q152" s="293" t="s">
        <v>78</v>
      </c>
      <c r="R152" s="203" t="s">
        <v>164</v>
      </c>
    </row>
    <row r="153" spans="1:18" x14ac:dyDescent="0.2">
      <c r="A153" s="138" t="s">
        <v>35</v>
      </c>
      <c r="B153" s="122" t="s">
        <v>97</v>
      </c>
      <c r="C153" s="129">
        <v>954.8</v>
      </c>
      <c r="D153" s="129"/>
      <c r="E153" s="129">
        <v>100</v>
      </c>
      <c r="F153" s="129"/>
      <c r="G153" s="129"/>
      <c r="H153" s="128">
        <f t="shared" si="19"/>
        <v>954.8</v>
      </c>
      <c r="I153" s="129">
        <v>9.5500000000000007</v>
      </c>
      <c r="J153" s="129"/>
      <c r="K153" s="129"/>
      <c r="L153" s="129"/>
      <c r="M153" s="129">
        <v>67.78</v>
      </c>
      <c r="N153" s="129"/>
      <c r="O153" s="128">
        <f t="shared" si="20"/>
        <v>977.47</v>
      </c>
      <c r="P153" s="146">
        <v>43292</v>
      </c>
      <c r="Q153" s="293" t="s">
        <v>78</v>
      </c>
      <c r="R153" s="203" t="s">
        <v>164</v>
      </c>
    </row>
    <row r="154" spans="1:18" x14ac:dyDescent="0.2">
      <c r="A154" s="138" t="s">
        <v>94</v>
      </c>
      <c r="B154" s="122" t="s">
        <v>98</v>
      </c>
      <c r="C154" s="129">
        <v>800</v>
      </c>
      <c r="D154" s="129"/>
      <c r="E154" s="129"/>
      <c r="F154" s="129"/>
      <c r="G154" s="129"/>
      <c r="H154" s="128">
        <f t="shared" si="19"/>
        <v>800</v>
      </c>
      <c r="I154" s="129">
        <v>8</v>
      </c>
      <c r="J154" s="129"/>
      <c r="K154" s="129"/>
      <c r="L154" s="129"/>
      <c r="M154" s="129"/>
      <c r="N154" s="129"/>
      <c r="O154" s="128">
        <f t="shared" si="20"/>
        <v>792</v>
      </c>
      <c r="P154" s="146">
        <v>43292</v>
      </c>
      <c r="Q154" s="293" t="s">
        <v>78</v>
      </c>
      <c r="R154" s="203" t="s">
        <v>164</v>
      </c>
    </row>
    <row r="155" spans="1:18" ht="13.5" thickBot="1" x14ac:dyDescent="0.25">
      <c r="A155" s="139" t="s">
        <v>61</v>
      </c>
      <c r="B155" s="140" t="s">
        <v>99</v>
      </c>
      <c r="C155" s="141">
        <v>1000</v>
      </c>
      <c r="D155" s="141"/>
      <c r="E155" s="141"/>
      <c r="F155" s="141"/>
      <c r="G155" s="141"/>
      <c r="H155" s="207">
        <f t="shared" si="19"/>
        <v>1000</v>
      </c>
      <c r="I155" s="141">
        <v>10</v>
      </c>
      <c r="J155" s="141"/>
      <c r="K155" s="141"/>
      <c r="L155" s="141"/>
      <c r="M155" s="141"/>
      <c r="N155" s="141"/>
      <c r="O155" s="207">
        <f t="shared" si="20"/>
        <v>990</v>
      </c>
      <c r="P155" s="255">
        <v>43292</v>
      </c>
      <c r="Q155" s="294" t="s">
        <v>78</v>
      </c>
      <c r="R155" s="203" t="s">
        <v>164</v>
      </c>
    </row>
    <row r="156" spans="1:18" x14ac:dyDescent="0.2">
      <c r="A156" s="123" t="s">
        <v>28</v>
      </c>
      <c r="B156" s="124" t="s">
        <v>87</v>
      </c>
      <c r="C156" s="128">
        <v>3119.2</v>
      </c>
      <c r="D156" s="128">
        <v>0</v>
      </c>
      <c r="E156" s="128">
        <v>490</v>
      </c>
      <c r="F156" s="128"/>
      <c r="G156" s="128">
        <v>525.75</v>
      </c>
      <c r="H156" s="128">
        <f t="shared" ref="H156:H161" si="21">C156+D156+G156</f>
        <v>3644.95</v>
      </c>
      <c r="I156" s="128">
        <v>36.450000000000003</v>
      </c>
      <c r="J156" s="128">
        <v>349.53</v>
      </c>
      <c r="K156" s="128">
        <v>-155</v>
      </c>
      <c r="L156" s="128">
        <v>525.75</v>
      </c>
      <c r="M156" s="128">
        <v>200.01</v>
      </c>
      <c r="N156" s="128">
        <v>1125</v>
      </c>
      <c r="O156" s="128">
        <f t="shared" ref="O156:O161" si="22">C156+D156+E156-I156-J156-K156-L156-M156-N156</f>
        <v>1527.46</v>
      </c>
      <c r="P156" s="144">
        <v>43299</v>
      </c>
      <c r="Q156" s="280" t="s">
        <v>79</v>
      </c>
      <c r="R156" s="203" t="s">
        <v>164</v>
      </c>
    </row>
    <row r="157" spans="1:18" x14ac:dyDescent="0.2">
      <c r="A157" s="121" t="s">
        <v>29</v>
      </c>
      <c r="B157" s="122" t="s">
        <v>95</v>
      </c>
      <c r="C157" s="129">
        <v>818.8</v>
      </c>
      <c r="D157" s="129"/>
      <c r="E157" s="129">
        <v>50</v>
      </c>
      <c r="F157" s="129"/>
      <c r="G157" s="129"/>
      <c r="H157" s="128">
        <f t="shared" si="21"/>
        <v>818.8</v>
      </c>
      <c r="I157" s="129">
        <v>8.19</v>
      </c>
      <c r="J157" s="129"/>
      <c r="K157" s="129"/>
      <c r="L157" s="129"/>
      <c r="M157" s="129">
        <v>58.14</v>
      </c>
      <c r="N157" s="129">
        <v>100</v>
      </c>
      <c r="O157" s="128">
        <f t="shared" si="22"/>
        <v>702.46999999999991</v>
      </c>
      <c r="P157" s="146">
        <v>43299</v>
      </c>
      <c r="Q157" s="159" t="s">
        <v>79</v>
      </c>
      <c r="R157" s="203" t="s">
        <v>164</v>
      </c>
    </row>
    <row r="158" spans="1:18" x14ac:dyDescent="0.2">
      <c r="A158" s="121" t="s">
        <v>3</v>
      </c>
      <c r="B158" s="122" t="s">
        <v>96</v>
      </c>
      <c r="C158" s="129">
        <v>1074.8</v>
      </c>
      <c r="D158" s="129"/>
      <c r="E158" s="129">
        <v>50</v>
      </c>
      <c r="F158" s="129"/>
      <c r="G158" s="129"/>
      <c r="H158" s="128">
        <f t="shared" si="21"/>
        <v>1074.8</v>
      </c>
      <c r="I158" s="129">
        <v>10.75</v>
      </c>
      <c r="J158" s="129"/>
      <c r="K158" s="129"/>
      <c r="L158" s="129"/>
      <c r="M158" s="129">
        <v>76.3</v>
      </c>
      <c r="N158" s="129"/>
      <c r="O158" s="128">
        <f t="shared" si="22"/>
        <v>1037.75</v>
      </c>
      <c r="P158" s="146">
        <v>43299</v>
      </c>
      <c r="Q158" s="159" t="s">
        <v>79</v>
      </c>
      <c r="R158" s="203" t="s">
        <v>164</v>
      </c>
    </row>
    <row r="159" spans="1:18" x14ac:dyDescent="0.2">
      <c r="A159" s="121" t="s">
        <v>35</v>
      </c>
      <c r="B159" s="122" t="s">
        <v>97</v>
      </c>
      <c r="C159" s="129">
        <v>954.8</v>
      </c>
      <c r="D159" s="129"/>
      <c r="E159" s="129">
        <v>100</v>
      </c>
      <c r="F159" s="129"/>
      <c r="G159" s="129"/>
      <c r="H159" s="128">
        <f t="shared" si="21"/>
        <v>954.8</v>
      </c>
      <c r="I159" s="129">
        <v>9.5500000000000007</v>
      </c>
      <c r="J159" s="129"/>
      <c r="K159" s="129"/>
      <c r="L159" s="129"/>
      <c r="M159" s="129">
        <v>67.78</v>
      </c>
      <c r="N159" s="129"/>
      <c r="O159" s="128">
        <f t="shared" si="22"/>
        <v>977.47</v>
      </c>
      <c r="P159" s="146">
        <v>43299</v>
      </c>
      <c r="Q159" s="159" t="s">
        <v>79</v>
      </c>
      <c r="R159" s="203" t="s">
        <v>164</v>
      </c>
    </row>
    <row r="160" spans="1:18" x14ac:dyDescent="0.2">
      <c r="A160" s="121" t="s">
        <v>94</v>
      </c>
      <c r="B160" s="122" t="s">
        <v>98</v>
      </c>
      <c r="C160" s="129">
        <v>800</v>
      </c>
      <c r="D160" s="129"/>
      <c r="E160" s="129"/>
      <c r="F160" s="129"/>
      <c r="G160" s="129"/>
      <c r="H160" s="128">
        <f t="shared" si="21"/>
        <v>800</v>
      </c>
      <c r="I160" s="129">
        <v>8</v>
      </c>
      <c r="J160" s="129"/>
      <c r="K160" s="129"/>
      <c r="L160" s="129"/>
      <c r="M160" s="129"/>
      <c r="N160" s="129"/>
      <c r="O160" s="128">
        <f t="shared" si="22"/>
        <v>792</v>
      </c>
      <c r="P160" s="146">
        <v>43299</v>
      </c>
      <c r="Q160" s="159" t="s">
        <v>79</v>
      </c>
      <c r="R160" s="203" t="s">
        <v>164</v>
      </c>
    </row>
    <row r="161" spans="1:18" ht="13.5" thickBot="1" x14ac:dyDescent="0.25">
      <c r="A161" s="271" t="s">
        <v>61</v>
      </c>
      <c r="B161" s="134" t="s">
        <v>99</v>
      </c>
      <c r="C161" s="267">
        <v>1000</v>
      </c>
      <c r="D161" s="267"/>
      <c r="E161" s="267"/>
      <c r="F161" s="267"/>
      <c r="G161" s="267"/>
      <c r="H161" s="266">
        <f t="shared" si="21"/>
        <v>1000</v>
      </c>
      <c r="I161" s="267">
        <v>10</v>
      </c>
      <c r="J161" s="267"/>
      <c r="K161" s="267"/>
      <c r="L161" s="267"/>
      <c r="M161" s="267"/>
      <c r="N161" s="267"/>
      <c r="O161" s="266">
        <f t="shared" si="22"/>
        <v>990</v>
      </c>
      <c r="P161" s="147">
        <v>43299</v>
      </c>
      <c r="Q161" s="273" t="s">
        <v>79</v>
      </c>
      <c r="R161" s="203" t="s">
        <v>164</v>
      </c>
    </row>
    <row r="162" spans="1:18" x14ac:dyDescent="0.2">
      <c r="A162" s="135" t="s">
        <v>28</v>
      </c>
      <c r="B162" s="136" t="s">
        <v>87</v>
      </c>
      <c r="C162" s="137">
        <v>3119.2</v>
      </c>
      <c r="D162" s="137">
        <v>1579.1</v>
      </c>
      <c r="E162" s="137">
        <v>490</v>
      </c>
      <c r="F162" s="137"/>
      <c r="G162" s="137">
        <v>525.75</v>
      </c>
      <c r="H162" s="137">
        <f t="shared" ref="H162:H168" si="23">C162+D162+G162</f>
        <v>5224.0499999999993</v>
      </c>
      <c r="I162" s="137">
        <v>52.24</v>
      </c>
      <c r="J162" s="137">
        <v>650</v>
      </c>
      <c r="K162" s="137">
        <v>-155</v>
      </c>
      <c r="L162" s="137">
        <v>525.75</v>
      </c>
      <c r="M162" s="137">
        <v>200.01</v>
      </c>
      <c r="N162" s="137">
        <v>1125</v>
      </c>
      <c r="O162" s="137">
        <f t="shared" ref="O162:O168" si="24">C162+D162+E162-I162-J162-K162-L162-M162-N162</f>
        <v>2790.2999999999993</v>
      </c>
      <c r="P162" s="145">
        <v>43306</v>
      </c>
      <c r="Q162" s="295" t="s">
        <v>103</v>
      </c>
      <c r="R162" s="203" t="s">
        <v>164</v>
      </c>
    </row>
    <row r="163" spans="1:18" x14ac:dyDescent="0.2">
      <c r="A163" s="138" t="s">
        <v>29</v>
      </c>
      <c r="B163" s="122" t="s">
        <v>95</v>
      </c>
      <c r="C163" s="129">
        <v>818.8</v>
      </c>
      <c r="D163" s="129"/>
      <c r="E163" s="129">
        <v>50</v>
      </c>
      <c r="F163" s="129"/>
      <c r="G163" s="129"/>
      <c r="H163" s="128">
        <f t="shared" si="23"/>
        <v>818.8</v>
      </c>
      <c r="I163" s="129">
        <v>8.19</v>
      </c>
      <c r="J163" s="129"/>
      <c r="K163" s="129"/>
      <c r="L163" s="129"/>
      <c r="M163" s="129">
        <v>58.14</v>
      </c>
      <c r="N163" s="129">
        <v>200</v>
      </c>
      <c r="O163" s="128">
        <f t="shared" si="24"/>
        <v>602.46999999999991</v>
      </c>
      <c r="P163" s="146">
        <v>43306</v>
      </c>
      <c r="Q163" s="296" t="s">
        <v>103</v>
      </c>
      <c r="R163" s="203" t="s">
        <v>164</v>
      </c>
    </row>
    <row r="164" spans="1:18" x14ac:dyDescent="0.2">
      <c r="A164" s="138" t="s">
        <v>3</v>
      </c>
      <c r="B164" s="122" t="s">
        <v>96</v>
      </c>
      <c r="C164" s="129">
        <v>1074.8</v>
      </c>
      <c r="D164" s="129"/>
      <c r="E164" s="129">
        <v>50</v>
      </c>
      <c r="F164" s="129"/>
      <c r="G164" s="129"/>
      <c r="H164" s="128">
        <f t="shared" si="23"/>
        <v>1074.8</v>
      </c>
      <c r="I164" s="129">
        <v>10.75</v>
      </c>
      <c r="J164" s="129"/>
      <c r="K164" s="129"/>
      <c r="L164" s="129"/>
      <c r="M164" s="129">
        <v>76.3</v>
      </c>
      <c r="N164" s="129"/>
      <c r="O164" s="128">
        <f t="shared" si="24"/>
        <v>1037.75</v>
      </c>
      <c r="P164" s="146">
        <v>43306</v>
      </c>
      <c r="Q164" s="296" t="s">
        <v>103</v>
      </c>
      <c r="R164" s="203" t="s">
        <v>164</v>
      </c>
    </row>
    <row r="165" spans="1:18" x14ac:dyDescent="0.2">
      <c r="A165" s="138" t="s">
        <v>35</v>
      </c>
      <c r="B165" s="122" t="s">
        <v>97</v>
      </c>
      <c r="C165" s="129">
        <v>954.8</v>
      </c>
      <c r="D165" s="129">
        <v>286.44</v>
      </c>
      <c r="E165" s="129">
        <v>100</v>
      </c>
      <c r="F165" s="129"/>
      <c r="G165" s="129"/>
      <c r="H165" s="128">
        <f t="shared" si="23"/>
        <v>1241.24</v>
      </c>
      <c r="I165" s="129">
        <v>12.41</v>
      </c>
      <c r="J165" s="129"/>
      <c r="K165" s="129"/>
      <c r="L165" s="129"/>
      <c r="M165" s="129">
        <v>67.78</v>
      </c>
      <c r="N165" s="129"/>
      <c r="O165" s="128">
        <f t="shared" si="24"/>
        <v>1261.05</v>
      </c>
      <c r="P165" s="146">
        <v>43306</v>
      </c>
      <c r="Q165" s="296" t="s">
        <v>103</v>
      </c>
      <c r="R165" s="203" t="s">
        <v>164</v>
      </c>
    </row>
    <row r="166" spans="1:18" x14ac:dyDescent="0.2">
      <c r="A166" s="138" t="s">
        <v>94</v>
      </c>
      <c r="B166" s="122" t="s">
        <v>98</v>
      </c>
      <c r="C166" s="129">
        <v>800</v>
      </c>
      <c r="D166" s="129"/>
      <c r="E166" s="129"/>
      <c r="F166" s="129"/>
      <c r="G166" s="129"/>
      <c r="H166" s="128">
        <f t="shared" si="23"/>
        <v>800</v>
      </c>
      <c r="I166" s="129">
        <v>8</v>
      </c>
      <c r="J166" s="129"/>
      <c r="K166" s="129"/>
      <c r="L166" s="129"/>
      <c r="M166" s="129"/>
      <c r="N166" s="129"/>
      <c r="O166" s="128">
        <f t="shared" si="24"/>
        <v>792</v>
      </c>
      <c r="P166" s="146">
        <v>43306</v>
      </c>
      <c r="Q166" s="296" t="s">
        <v>103</v>
      </c>
      <c r="R166" s="203" t="s">
        <v>164</v>
      </c>
    </row>
    <row r="167" spans="1:18" x14ac:dyDescent="0.2">
      <c r="A167" s="138" t="s">
        <v>61</v>
      </c>
      <c r="B167" s="122" t="s">
        <v>99</v>
      </c>
      <c r="C167" s="129">
        <v>1000</v>
      </c>
      <c r="D167" s="129">
        <v>300</v>
      </c>
      <c r="E167" s="129"/>
      <c r="F167" s="129"/>
      <c r="G167" s="129"/>
      <c r="H167" s="128">
        <f t="shared" si="23"/>
        <v>1300</v>
      </c>
      <c r="I167" s="129">
        <v>13</v>
      </c>
      <c r="J167" s="129"/>
      <c r="K167" s="129"/>
      <c r="L167" s="129"/>
      <c r="M167" s="129"/>
      <c r="N167" s="129"/>
      <c r="O167" s="128">
        <f t="shared" si="24"/>
        <v>1287</v>
      </c>
      <c r="P167" s="146">
        <v>43306</v>
      </c>
      <c r="Q167" s="296" t="s">
        <v>103</v>
      </c>
      <c r="R167" s="203" t="s">
        <v>164</v>
      </c>
    </row>
    <row r="168" spans="1:18" ht="13.5" thickBot="1" x14ac:dyDescent="0.25">
      <c r="A168" s="139" t="s">
        <v>157</v>
      </c>
      <c r="B168" s="140" t="s">
        <v>178</v>
      </c>
      <c r="C168" s="141">
        <v>480</v>
      </c>
      <c r="D168" s="141"/>
      <c r="E168" s="141"/>
      <c r="F168" s="141"/>
      <c r="G168" s="141"/>
      <c r="H168" s="207">
        <f t="shared" si="23"/>
        <v>480</v>
      </c>
      <c r="I168" s="141">
        <v>4.8</v>
      </c>
      <c r="J168" s="141"/>
      <c r="K168" s="141"/>
      <c r="L168" s="141"/>
      <c r="M168" s="141"/>
      <c r="N168" s="141"/>
      <c r="O168" s="207">
        <f t="shared" si="24"/>
        <v>475.2</v>
      </c>
      <c r="P168" s="255">
        <v>43306</v>
      </c>
      <c r="Q168" s="297" t="s">
        <v>103</v>
      </c>
      <c r="R168" s="203" t="s">
        <v>164</v>
      </c>
    </row>
    <row r="169" spans="1:18" s="223" customFormat="1" x14ac:dyDescent="0.2">
      <c r="A169" s="257" t="s">
        <v>8</v>
      </c>
      <c r="B169" s="258" t="s">
        <v>183</v>
      </c>
      <c r="C169" s="221">
        <v>13415</v>
      </c>
      <c r="D169" s="221"/>
      <c r="E169" s="221"/>
      <c r="F169" s="221"/>
      <c r="G169" s="221">
        <v>4738</v>
      </c>
      <c r="H169" s="128">
        <f t="shared" ref="H169:H171" si="25">C169+D169+G169</f>
        <v>18153</v>
      </c>
      <c r="I169" s="221"/>
      <c r="J169" s="221">
        <v>2244</v>
      </c>
      <c r="K169" s="221">
        <v>-829</v>
      </c>
      <c r="L169" s="221"/>
      <c r="M169" s="221"/>
      <c r="N169" s="221"/>
      <c r="O169" s="128">
        <f t="shared" ref="O169:O171" si="26">C169+D169+E169-I169-J169-K169-L169-M169-N169</f>
        <v>12000</v>
      </c>
      <c r="P169" s="259"/>
      <c r="Q169" s="261"/>
      <c r="R169" s="262"/>
    </row>
    <row r="170" spans="1:18" s="223" customFormat="1" x14ac:dyDescent="0.2">
      <c r="A170" s="220" t="s">
        <v>30</v>
      </c>
      <c r="B170" s="226" t="s">
        <v>184</v>
      </c>
      <c r="C170" s="224">
        <v>12089</v>
      </c>
      <c r="D170" s="224"/>
      <c r="E170" s="224"/>
      <c r="F170" s="224"/>
      <c r="G170" s="224">
        <v>2203</v>
      </c>
      <c r="H170" s="128">
        <f t="shared" si="25"/>
        <v>14292</v>
      </c>
      <c r="I170" s="224"/>
      <c r="J170" s="224">
        <v>1399</v>
      </c>
      <c r="K170" s="224">
        <v>-310</v>
      </c>
      <c r="L170" s="224"/>
      <c r="M170" s="224"/>
      <c r="N170" s="224"/>
      <c r="O170" s="128">
        <f t="shared" si="26"/>
        <v>11000</v>
      </c>
      <c r="P170" s="222"/>
      <c r="Q170" s="261"/>
      <c r="R170" s="262"/>
    </row>
    <row r="171" spans="1:18" s="223" customFormat="1" ht="13.5" thickBot="1" x14ac:dyDescent="0.25">
      <c r="A171" s="264" t="s">
        <v>6</v>
      </c>
      <c r="B171" s="265" t="s">
        <v>185</v>
      </c>
      <c r="C171" s="225">
        <v>11733.11</v>
      </c>
      <c r="D171" s="225"/>
      <c r="E171" s="225"/>
      <c r="F171" s="225"/>
      <c r="G171" s="225">
        <v>1927.5</v>
      </c>
      <c r="H171" s="128">
        <f t="shared" si="25"/>
        <v>13660.61</v>
      </c>
      <c r="I171" s="225">
        <v>136.61000000000001</v>
      </c>
      <c r="J171" s="225">
        <v>1289</v>
      </c>
      <c r="K171" s="225">
        <v>-620</v>
      </c>
      <c r="L171" s="225">
        <v>1927.5</v>
      </c>
      <c r="M171" s="225"/>
      <c r="N171" s="225"/>
      <c r="O171" s="128">
        <f t="shared" si="26"/>
        <v>9000</v>
      </c>
      <c r="P171" s="222"/>
      <c r="Q171" s="261"/>
      <c r="R171" s="262"/>
    </row>
    <row r="172" spans="1:18" s="202" customFormat="1" ht="13.5" thickBot="1" x14ac:dyDescent="0.25">
      <c r="A172" s="355" t="s">
        <v>0</v>
      </c>
      <c r="B172" s="356"/>
      <c r="C172" s="289">
        <f>SUM(C144:C171)</f>
        <v>68787.31</v>
      </c>
      <c r="D172" s="289">
        <f>SUM(D144:D171)</f>
        <v>2165.54</v>
      </c>
      <c r="E172" s="289">
        <f>SUM(E144:E171)</f>
        <v>2760</v>
      </c>
      <c r="F172" s="289"/>
      <c r="G172" s="289">
        <f t="shared" ref="G172:O172" si="27">SUM(G144:G171)</f>
        <v>10971.5</v>
      </c>
      <c r="H172" s="289">
        <f t="shared" si="27"/>
        <v>81924.349999999991</v>
      </c>
      <c r="I172" s="289">
        <f t="shared" si="27"/>
        <v>485.62000000000006</v>
      </c>
      <c r="J172" s="289">
        <f t="shared" si="27"/>
        <v>6630.59</v>
      </c>
      <c r="K172" s="289">
        <f t="shared" si="27"/>
        <v>-2379</v>
      </c>
      <c r="L172" s="289">
        <f t="shared" si="27"/>
        <v>4030.5</v>
      </c>
      <c r="M172" s="289">
        <f t="shared" si="27"/>
        <v>1608.9199999999998</v>
      </c>
      <c r="N172" s="289">
        <f t="shared" si="27"/>
        <v>5200</v>
      </c>
      <c r="O172" s="289">
        <f t="shared" si="27"/>
        <v>58136.22</v>
      </c>
      <c r="P172" s="201"/>
      <c r="Q172" s="201"/>
      <c r="R172" s="200"/>
    </row>
    <row r="173" spans="1:18" s="202" customFormat="1" ht="13.5" thickBot="1" x14ac:dyDescent="0.25">
      <c r="A173" s="362" t="s">
        <v>160</v>
      </c>
      <c r="B173" s="362"/>
      <c r="C173" s="210"/>
      <c r="D173" s="210"/>
      <c r="E173" s="210"/>
      <c r="F173" s="210"/>
      <c r="G173" s="210"/>
      <c r="H173" s="210"/>
      <c r="I173" s="246">
        <f>I172*2</f>
        <v>971.24000000000012</v>
      </c>
      <c r="J173" s="357">
        <f>SUM(J172:K172)</f>
        <v>4251.59</v>
      </c>
      <c r="K173" s="358"/>
      <c r="L173" s="210"/>
      <c r="M173" s="210"/>
      <c r="N173" s="210"/>
      <c r="O173" s="210"/>
      <c r="P173" s="201"/>
      <c r="Q173" s="201"/>
      <c r="R173" s="263"/>
    </row>
    <row r="174" spans="1:18" s="202" customFormat="1" ht="13.5" thickBot="1" x14ac:dyDescent="0.25">
      <c r="A174" s="218"/>
      <c r="B174" s="218"/>
      <c r="C174" s="210"/>
      <c r="D174" s="210"/>
      <c r="E174" s="210"/>
      <c r="F174" s="210"/>
      <c r="G174" s="210"/>
      <c r="H174" s="210"/>
      <c r="I174" s="359">
        <f>SUM(I173:K173)</f>
        <v>5222.83</v>
      </c>
      <c r="J174" s="360"/>
      <c r="K174" s="361"/>
      <c r="L174" s="210"/>
      <c r="M174" s="210"/>
      <c r="N174" s="210"/>
      <c r="O174" s="210"/>
      <c r="P174" s="201"/>
      <c r="Q174" s="201"/>
      <c r="R174" s="212"/>
    </row>
    <row r="175" spans="1:18" ht="13.5" thickBot="1" x14ac:dyDescent="0.25"/>
    <row r="176" spans="1:18" s="119" customFormat="1" ht="13.5" thickBot="1" x14ac:dyDescent="0.25">
      <c r="A176" s="365" t="s">
        <v>165</v>
      </c>
      <c r="B176" s="366"/>
      <c r="C176" s="366"/>
      <c r="D176" s="366"/>
      <c r="E176" s="366"/>
      <c r="F176" s="366"/>
      <c r="G176" s="366"/>
      <c r="H176" s="366"/>
      <c r="I176" s="366"/>
      <c r="J176" s="366"/>
      <c r="K176" s="366"/>
      <c r="L176" s="366"/>
      <c r="M176" s="366"/>
      <c r="N176" s="366"/>
      <c r="O176" s="366"/>
      <c r="P176" s="366"/>
      <c r="Q176" s="366"/>
      <c r="R176" s="367"/>
    </row>
    <row r="177" spans="1:18" s="119" customFormat="1" ht="13.5" thickBot="1" x14ac:dyDescent="0.25">
      <c r="A177" s="125" t="s">
        <v>88</v>
      </c>
      <c r="B177" s="126" t="s">
        <v>1</v>
      </c>
      <c r="C177" s="127" t="s">
        <v>80</v>
      </c>
      <c r="D177" s="127" t="s">
        <v>81</v>
      </c>
      <c r="E177" s="127" t="s">
        <v>92</v>
      </c>
      <c r="F177" s="127"/>
      <c r="G177" s="127" t="s">
        <v>86</v>
      </c>
      <c r="H177" s="127" t="s">
        <v>100</v>
      </c>
      <c r="I177" s="127" t="s">
        <v>83</v>
      </c>
      <c r="J177" s="127" t="s">
        <v>84</v>
      </c>
      <c r="K177" s="127" t="s">
        <v>91</v>
      </c>
      <c r="L177" s="127" t="s">
        <v>86</v>
      </c>
      <c r="M177" s="127" t="s">
        <v>82</v>
      </c>
      <c r="N177" s="127" t="s">
        <v>85</v>
      </c>
      <c r="O177" s="127" t="s">
        <v>2</v>
      </c>
      <c r="P177" s="132" t="s">
        <v>90</v>
      </c>
      <c r="Q177" s="133" t="s">
        <v>93</v>
      </c>
      <c r="R177" s="204" t="s">
        <v>158</v>
      </c>
    </row>
    <row r="178" spans="1:18" x14ac:dyDescent="0.2">
      <c r="A178" s="123" t="s">
        <v>28</v>
      </c>
      <c r="B178" s="124" t="s">
        <v>87</v>
      </c>
      <c r="C178" s="129">
        <v>3119.2</v>
      </c>
      <c r="D178" s="129">
        <v>935.76</v>
      </c>
      <c r="E178" s="129">
        <v>490</v>
      </c>
      <c r="F178" s="129"/>
      <c r="G178" s="129">
        <v>525.75</v>
      </c>
      <c r="H178" s="128">
        <f t="shared" ref="H178:H184" si="28">C178+D178+G178</f>
        <v>4580.71</v>
      </c>
      <c r="I178" s="129">
        <v>45.81</v>
      </c>
      <c r="J178" s="129">
        <v>484</v>
      </c>
      <c r="K178" s="129">
        <v>-155</v>
      </c>
      <c r="L178" s="129">
        <v>525.75</v>
      </c>
      <c r="M178" s="129">
        <v>200.01</v>
      </c>
      <c r="N178" s="129">
        <v>1125</v>
      </c>
      <c r="O178" s="128">
        <f t="shared" ref="O178:O184" si="29">C178+D178+E178-I178-J178-K178-L178-M178-N178</f>
        <v>2319.3899999999994</v>
      </c>
      <c r="P178" s="146">
        <v>43313</v>
      </c>
      <c r="Q178" s="158" t="s">
        <v>108</v>
      </c>
      <c r="R178" s="203" t="s">
        <v>165</v>
      </c>
    </row>
    <row r="179" spans="1:18" x14ac:dyDescent="0.2">
      <c r="A179" s="121" t="s">
        <v>29</v>
      </c>
      <c r="B179" s="122" t="s">
        <v>95</v>
      </c>
      <c r="C179" s="129">
        <v>818.8</v>
      </c>
      <c r="D179" s="129"/>
      <c r="E179" s="129">
        <v>50</v>
      </c>
      <c r="F179" s="129"/>
      <c r="G179" s="129"/>
      <c r="H179" s="128">
        <f t="shared" si="28"/>
        <v>818.8</v>
      </c>
      <c r="I179" s="129">
        <v>8.19</v>
      </c>
      <c r="J179" s="129"/>
      <c r="K179" s="129"/>
      <c r="L179" s="129"/>
      <c r="M179" s="129">
        <v>58.14</v>
      </c>
      <c r="N179" s="129"/>
      <c r="O179" s="128">
        <f t="shared" si="29"/>
        <v>802.46999999999991</v>
      </c>
      <c r="P179" s="146">
        <v>43313</v>
      </c>
      <c r="Q179" s="158" t="s">
        <v>108</v>
      </c>
      <c r="R179" s="203" t="s">
        <v>165</v>
      </c>
    </row>
    <row r="180" spans="1:18" x14ac:dyDescent="0.2">
      <c r="A180" s="121" t="s">
        <v>3</v>
      </c>
      <c r="B180" s="122" t="s">
        <v>96</v>
      </c>
      <c r="C180" s="129">
        <v>1074.8</v>
      </c>
      <c r="D180" s="129"/>
      <c r="E180" s="129">
        <v>50</v>
      </c>
      <c r="F180" s="129"/>
      <c r="G180" s="129"/>
      <c r="H180" s="128">
        <f t="shared" si="28"/>
        <v>1074.8</v>
      </c>
      <c r="I180" s="129">
        <v>10.75</v>
      </c>
      <c r="J180" s="129"/>
      <c r="K180" s="129"/>
      <c r="L180" s="129"/>
      <c r="M180" s="129">
        <v>76.3</v>
      </c>
      <c r="N180" s="129"/>
      <c r="O180" s="128">
        <f t="shared" si="29"/>
        <v>1037.75</v>
      </c>
      <c r="P180" s="146">
        <v>43313</v>
      </c>
      <c r="Q180" s="158" t="s">
        <v>108</v>
      </c>
      <c r="R180" s="203" t="s">
        <v>165</v>
      </c>
    </row>
    <row r="181" spans="1:18" x14ac:dyDescent="0.2">
      <c r="A181" s="121" t="s">
        <v>35</v>
      </c>
      <c r="B181" s="122" t="s">
        <v>97</v>
      </c>
      <c r="C181" s="129">
        <v>954.8</v>
      </c>
      <c r="D181" s="129"/>
      <c r="E181" s="129">
        <v>100</v>
      </c>
      <c r="F181" s="129"/>
      <c r="G181" s="129"/>
      <c r="H181" s="128">
        <f t="shared" si="28"/>
        <v>954.8</v>
      </c>
      <c r="I181" s="129">
        <v>9.5500000000000007</v>
      </c>
      <c r="J181" s="129"/>
      <c r="K181" s="129"/>
      <c r="L181" s="129"/>
      <c r="M181" s="129">
        <v>67.78</v>
      </c>
      <c r="N181" s="129"/>
      <c r="O181" s="128">
        <f t="shared" si="29"/>
        <v>977.47</v>
      </c>
      <c r="P181" s="146">
        <v>43313</v>
      </c>
      <c r="Q181" s="158" t="s">
        <v>108</v>
      </c>
      <c r="R181" s="203" t="s">
        <v>165</v>
      </c>
    </row>
    <row r="182" spans="1:18" x14ac:dyDescent="0.2">
      <c r="A182" s="121" t="s">
        <v>94</v>
      </c>
      <c r="B182" s="122" t="s">
        <v>98</v>
      </c>
      <c r="C182" s="129">
        <v>800</v>
      </c>
      <c r="D182" s="129"/>
      <c r="E182" s="129"/>
      <c r="F182" s="129"/>
      <c r="G182" s="129"/>
      <c r="H182" s="128">
        <f t="shared" si="28"/>
        <v>800</v>
      </c>
      <c r="I182" s="129">
        <v>8</v>
      </c>
      <c r="J182" s="129"/>
      <c r="K182" s="129"/>
      <c r="L182" s="129"/>
      <c r="M182" s="129"/>
      <c r="N182" s="129"/>
      <c r="O182" s="128">
        <f t="shared" si="29"/>
        <v>792</v>
      </c>
      <c r="P182" s="146">
        <v>43313</v>
      </c>
      <c r="Q182" s="158" t="s">
        <v>108</v>
      </c>
      <c r="R182" s="203" t="s">
        <v>165</v>
      </c>
    </row>
    <row r="183" spans="1:18" x14ac:dyDescent="0.2">
      <c r="A183" s="121" t="s">
        <v>61</v>
      </c>
      <c r="B183" s="122" t="s">
        <v>99</v>
      </c>
      <c r="C183" s="129">
        <v>1000</v>
      </c>
      <c r="D183" s="129">
        <v>300</v>
      </c>
      <c r="E183" s="129"/>
      <c r="F183" s="129"/>
      <c r="G183" s="129"/>
      <c r="H183" s="128">
        <f t="shared" si="28"/>
        <v>1300</v>
      </c>
      <c r="I183" s="129">
        <v>13</v>
      </c>
      <c r="J183" s="129"/>
      <c r="K183" s="129"/>
      <c r="L183" s="129"/>
      <c r="M183" s="129"/>
      <c r="N183" s="129"/>
      <c r="O183" s="128">
        <f t="shared" si="29"/>
        <v>1287</v>
      </c>
      <c r="P183" s="146">
        <v>43313</v>
      </c>
      <c r="Q183" s="158" t="s">
        <v>108</v>
      </c>
      <c r="R183" s="203" t="s">
        <v>165</v>
      </c>
    </row>
    <row r="184" spans="1:18" ht="13.5" thickBot="1" x14ac:dyDescent="0.25">
      <c r="A184" s="271" t="s">
        <v>157</v>
      </c>
      <c r="B184" s="134" t="s">
        <v>178</v>
      </c>
      <c r="C184" s="267">
        <v>800</v>
      </c>
      <c r="D184" s="267"/>
      <c r="E184" s="267"/>
      <c r="F184" s="267"/>
      <c r="G184" s="267"/>
      <c r="H184" s="266">
        <f t="shared" si="28"/>
        <v>800</v>
      </c>
      <c r="I184" s="267">
        <v>8</v>
      </c>
      <c r="J184" s="267"/>
      <c r="K184" s="267"/>
      <c r="L184" s="267"/>
      <c r="M184" s="267"/>
      <c r="N184" s="267"/>
      <c r="O184" s="266">
        <f t="shared" si="29"/>
        <v>792</v>
      </c>
      <c r="P184" s="147">
        <v>43313</v>
      </c>
      <c r="Q184" s="290" t="s">
        <v>108</v>
      </c>
      <c r="R184" s="203" t="s">
        <v>165</v>
      </c>
    </row>
    <row r="185" spans="1:18" x14ac:dyDescent="0.2">
      <c r="A185" s="135" t="s">
        <v>28</v>
      </c>
      <c r="B185" s="136" t="s">
        <v>87</v>
      </c>
      <c r="C185" s="137">
        <v>3119.2</v>
      </c>
      <c r="D185" s="137">
        <v>1052.73</v>
      </c>
      <c r="E185" s="137">
        <v>490</v>
      </c>
      <c r="F185" s="137"/>
      <c r="G185" s="137">
        <v>525.75</v>
      </c>
      <c r="H185" s="137">
        <f t="shared" ref="H185:H191" si="30">C185+D185+G185</f>
        <v>4697.68</v>
      </c>
      <c r="I185" s="137">
        <v>46.98</v>
      </c>
      <c r="J185" s="137">
        <v>513</v>
      </c>
      <c r="K185" s="137">
        <v>-155</v>
      </c>
      <c r="L185" s="137">
        <v>525.75</v>
      </c>
      <c r="M185" s="137">
        <v>200.01</v>
      </c>
      <c r="N185" s="137">
        <v>1125</v>
      </c>
      <c r="O185" s="137">
        <f t="shared" ref="O185:O191" si="31">C185+D185+E185-I185-J185-K185-L185-M185-N185</f>
        <v>2406.1900000000005</v>
      </c>
      <c r="P185" s="145">
        <v>43320</v>
      </c>
      <c r="Q185" s="292" t="s">
        <v>110</v>
      </c>
      <c r="R185" s="203" t="s">
        <v>165</v>
      </c>
    </row>
    <row r="186" spans="1:18" x14ac:dyDescent="0.2">
      <c r="A186" s="138" t="s">
        <v>29</v>
      </c>
      <c r="B186" s="122" t="s">
        <v>95</v>
      </c>
      <c r="C186" s="129">
        <v>818.8</v>
      </c>
      <c r="D186" s="129"/>
      <c r="E186" s="129">
        <v>50</v>
      </c>
      <c r="F186" s="129"/>
      <c r="G186" s="129"/>
      <c r="H186" s="128">
        <f t="shared" si="30"/>
        <v>818.8</v>
      </c>
      <c r="I186" s="129">
        <v>8.19</v>
      </c>
      <c r="J186" s="129"/>
      <c r="K186" s="129"/>
      <c r="L186" s="129"/>
      <c r="M186" s="129">
        <v>58.14</v>
      </c>
      <c r="N186" s="129">
        <v>200</v>
      </c>
      <c r="O186" s="128">
        <f t="shared" si="31"/>
        <v>602.46999999999991</v>
      </c>
      <c r="P186" s="146">
        <v>43320</v>
      </c>
      <c r="Q186" s="293" t="s">
        <v>110</v>
      </c>
      <c r="R186" s="203" t="s">
        <v>165</v>
      </c>
    </row>
    <row r="187" spans="1:18" x14ac:dyDescent="0.2">
      <c r="A187" s="138" t="s">
        <v>3</v>
      </c>
      <c r="B187" s="122" t="s">
        <v>96</v>
      </c>
      <c r="C187" s="129">
        <v>1074.8</v>
      </c>
      <c r="D187" s="129"/>
      <c r="E187" s="129">
        <v>50</v>
      </c>
      <c r="F187" s="129"/>
      <c r="G187" s="129"/>
      <c r="H187" s="128">
        <f t="shared" si="30"/>
        <v>1074.8</v>
      </c>
      <c r="I187" s="129">
        <v>10.75</v>
      </c>
      <c r="J187" s="129"/>
      <c r="K187" s="129"/>
      <c r="L187" s="129"/>
      <c r="M187" s="129">
        <v>76.3</v>
      </c>
      <c r="N187" s="129">
        <v>200</v>
      </c>
      <c r="O187" s="128">
        <f t="shared" si="31"/>
        <v>837.75</v>
      </c>
      <c r="P187" s="146">
        <v>43320</v>
      </c>
      <c r="Q187" s="293" t="s">
        <v>110</v>
      </c>
      <c r="R187" s="203" t="s">
        <v>165</v>
      </c>
    </row>
    <row r="188" spans="1:18" x14ac:dyDescent="0.2">
      <c r="A188" s="138" t="s">
        <v>35</v>
      </c>
      <c r="B188" s="122" t="s">
        <v>97</v>
      </c>
      <c r="C188" s="129">
        <v>954.8</v>
      </c>
      <c r="D188" s="129"/>
      <c r="E188" s="129">
        <v>100</v>
      </c>
      <c r="F188" s="129"/>
      <c r="G188" s="129"/>
      <c r="H188" s="128">
        <f t="shared" si="30"/>
        <v>954.8</v>
      </c>
      <c r="I188" s="129">
        <v>9.5500000000000007</v>
      </c>
      <c r="J188" s="129"/>
      <c r="K188" s="129"/>
      <c r="L188" s="129"/>
      <c r="M188" s="129">
        <v>67.78</v>
      </c>
      <c r="N188" s="129"/>
      <c r="O188" s="128">
        <f t="shared" si="31"/>
        <v>977.47</v>
      </c>
      <c r="P188" s="146">
        <v>43320</v>
      </c>
      <c r="Q188" s="293" t="s">
        <v>110</v>
      </c>
      <c r="R188" s="203" t="s">
        <v>165</v>
      </c>
    </row>
    <row r="189" spans="1:18" x14ac:dyDescent="0.2">
      <c r="A189" s="138" t="s">
        <v>94</v>
      </c>
      <c r="B189" s="122" t="s">
        <v>98</v>
      </c>
      <c r="C189" s="129">
        <v>800</v>
      </c>
      <c r="D189" s="129"/>
      <c r="E189" s="129"/>
      <c r="F189" s="129"/>
      <c r="G189" s="129"/>
      <c r="H189" s="128">
        <f t="shared" si="30"/>
        <v>800</v>
      </c>
      <c r="I189" s="129">
        <v>8</v>
      </c>
      <c r="J189" s="129"/>
      <c r="K189" s="129"/>
      <c r="L189" s="129"/>
      <c r="M189" s="129"/>
      <c r="N189" s="129"/>
      <c r="O189" s="128">
        <f t="shared" si="31"/>
        <v>792</v>
      </c>
      <c r="P189" s="146">
        <v>43320</v>
      </c>
      <c r="Q189" s="293" t="s">
        <v>110</v>
      </c>
      <c r="R189" s="203" t="s">
        <v>165</v>
      </c>
    </row>
    <row r="190" spans="1:18" x14ac:dyDescent="0.2">
      <c r="A190" s="138" t="s">
        <v>61</v>
      </c>
      <c r="B190" s="122" t="s">
        <v>99</v>
      </c>
      <c r="C190" s="129">
        <v>1000</v>
      </c>
      <c r="D190" s="129">
        <v>337.5</v>
      </c>
      <c r="E190" s="129"/>
      <c r="F190" s="129"/>
      <c r="G190" s="129"/>
      <c r="H190" s="128">
        <f t="shared" si="30"/>
        <v>1337.5</v>
      </c>
      <c r="I190" s="129">
        <v>13.38</v>
      </c>
      <c r="J190" s="129"/>
      <c r="K190" s="129"/>
      <c r="L190" s="129"/>
      <c r="M190" s="129"/>
      <c r="N190" s="129"/>
      <c r="O190" s="128">
        <f t="shared" si="31"/>
        <v>1324.12</v>
      </c>
      <c r="P190" s="146">
        <v>43320</v>
      </c>
      <c r="Q190" s="293" t="s">
        <v>110</v>
      </c>
      <c r="R190" s="203" t="s">
        <v>165</v>
      </c>
    </row>
    <row r="191" spans="1:18" ht="13.5" thickBot="1" x14ac:dyDescent="0.25">
      <c r="A191" s="139" t="s">
        <v>157</v>
      </c>
      <c r="B191" s="140" t="s">
        <v>178</v>
      </c>
      <c r="C191" s="141">
        <v>800</v>
      </c>
      <c r="D191" s="141"/>
      <c r="E191" s="141"/>
      <c r="F191" s="141"/>
      <c r="G191" s="141"/>
      <c r="H191" s="207">
        <f t="shared" si="30"/>
        <v>800</v>
      </c>
      <c r="I191" s="141">
        <v>8</v>
      </c>
      <c r="J191" s="141"/>
      <c r="K191" s="141"/>
      <c r="L191" s="141"/>
      <c r="M191" s="141"/>
      <c r="N191" s="141"/>
      <c r="O191" s="207">
        <f t="shared" si="31"/>
        <v>792</v>
      </c>
      <c r="P191" s="255">
        <v>43320</v>
      </c>
      <c r="Q191" s="294" t="s">
        <v>110</v>
      </c>
      <c r="R191" s="203" t="s">
        <v>165</v>
      </c>
    </row>
    <row r="192" spans="1:18" x14ac:dyDescent="0.2">
      <c r="A192" s="123" t="s">
        <v>28</v>
      </c>
      <c r="B192" s="124" t="s">
        <v>87</v>
      </c>
      <c r="C192" s="128">
        <v>3119.2</v>
      </c>
      <c r="D192" s="128">
        <v>935.76</v>
      </c>
      <c r="E192" s="128">
        <v>490</v>
      </c>
      <c r="F192" s="128"/>
      <c r="G192" s="128">
        <v>525.75</v>
      </c>
      <c r="H192" s="128">
        <f t="shared" ref="H192:H198" si="32">C192+D192+G192</f>
        <v>4580.71</v>
      </c>
      <c r="I192" s="128">
        <v>45.81</v>
      </c>
      <c r="J192" s="128">
        <v>484</v>
      </c>
      <c r="K192" s="128">
        <v>-155</v>
      </c>
      <c r="L192" s="128">
        <v>525.75</v>
      </c>
      <c r="M192" s="128">
        <v>200.01</v>
      </c>
      <c r="N192" s="128">
        <v>1125</v>
      </c>
      <c r="O192" s="128">
        <f t="shared" ref="O192:O198" si="33">C192+D192+E192-I192-J192-K192-L192-M192-N192</f>
        <v>2319.3899999999994</v>
      </c>
      <c r="P192" s="144">
        <v>43327</v>
      </c>
      <c r="Q192" s="280" t="s">
        <v>111</v>
      </c>
      <c r="R192" s="203" t="s">
        <v>165</v>
      </c>
    </row>
    <row r="193" spans="1:18" x14ac:dyDescent="0.2">
      <c r="A193" s="121" t="s">
        <v>29</v>
      </c>
      <c r="B193" s="122" t="s">
        <v>95</v>
      </c>
      <c r="C193" s="129">
        <v>818.8</v>
      </c>
      <c r="D193" s="129">
        <v>30.71</v>
      </c>
      <c r="E193" s="129">
        <v>50</v>
      </c>
      <c r="F193" s="129"/>
      <c r="G193" s="129">
        <v>0</v>
      </c>
      <c r="H193" s="128">
        <f t="shared" si="32"/>
        <v>849.51</v>
      </c>
      <c r="I193" s="129">
        <v>8.5</v>
      </c>
      <c r="J193" s="129">
        <v>0</v>
      </c>
      <c r="K193" s="129">
        <v>0</v>
      </c>
      <c r="L193" s="129">
        <v>0</v>
      </c>
      <c r="M193" s="129">
        <v>58.14</v>
      </c>
      <c r="N193" s="129">
        <v>200</v>
      </c>
      <c r="O193" s="128">
        <f t="shared" si="33"/>
        <v>632.87</v>
      </c>
      <c r="P193" s="146">
        <v>43327</v>
      </c>
      <c r="Q193" s="159" t="s">
        <v>111</v>
      </c>
      <c r="R193" s="203" t="s">
        <v>165</v>
      </c>
    </row>
    <row r="194" spans="1:18" x14ac:dyDescent="0.2">
      <c r="A194" s="121" t="s">
        <v>3</v>
      </c>
      <c r="B194" s="122" t="s">
        <v>96</v>
      </c>
      <c r="C194" s="129">
        <v>1074.8</v>
      </c>
      <c r="D194" s="129"/>
      <c r="E194" s="129">
        <v>50</v>
      </c>
      <c r="F194" s="129"/>
      <c r="G194" s="129"/>
      <c r="H194" s="128">
        <f t="shared" si="32"/>
        <v>1074.8</v>
      </c>
      <c r="I194" s="129">
        <v>10.75</v>
      </c>
      <c r="J194" s="129"/>
      <c r="K194" s="129"/>
      <c r="L194" s="129"/>
      <c r="M194" s="129">
        <v>76.3</v>
      </c>
      <c r="N194" s="129">
        <v>200</v>
      </c>
      <c r="O194" s="128">
        <f t="shared" si="33"/>
        <v>837.75</v>
      </c>
      <c r="P194" s="146">
        <v>43327</v>
      </c>
      <c r="Q194" s="159" t="s">
        <v>111</v>
      </c>
      <c r="R194" s="203" t="s">
        <v>165</v>
      </c>
    </row>
    <row r="195" spans="1:18" x14ac:dyDescent="0.2">
      <c r="A195" s="121" t="s">
        <v>35</v>
      </c>
      <c r="B195" s="122" t="s">
        <v>97</v>
      </c>
      <c r="C195" s="129">
        <v>954.8</v>
      </c>
      <c r="D195" s="129"/>
      <c r="E195" s="129">
        <v>100</v>
      </c>
      <c r="F195" s="129"/>
      <c r="G195" s="129"/>
      <c r="H195" s="128">
        <f t="shared" si="32"/>
        <v>954.8</v>
      </c>
      <c r="I195" s="129">
        <v>9.5500000000000007</v>
      </c>
      <c r="J195" s="129"/>
      <c r="K195" s="129"/>
      <c r="L195" s="129"/>
      <c r="M195" s="129">
        <v>67.78</v>
      </c>
      <c r="N195" s="129"/>
      <c r="O195" s="128">
        <f t="shared" si="33"/>
        <v>977.47</v>
      </c>
      <c r="P195" s="146">
        <v>43327</v>
      </c>
      <c r="Q195" s="159" t="s">
        <v>111</v>
      </c>
      <c r="R195" s="203" t="s">
        <v>165</v>
      </c>
    </row>
    <row r="196" spans="1:18" x14ac:dyDescent="0.2">
      <c r="A196" s="121" t="s">
        <v>94</v>
      </c>
      <c r="B196" s="122" t="s">
        <v>98</v>
      </c>
      <c r="C196" s="129">
        <v>800</v>
      </c>
      <c r="D196" s="129"/>
      <c r="E196" s="129"/>
      <c r="F196" s="129"/>
      <c r="G196" s="129"/>
      <c r="H196" s="128">
        <f t="shared" si="32"/>
        <v>800</v>
      </c>
      <c r="I196" s="129">
        <v>8</v>
      </c>
      <c r="J196" s="129"/>
      <c r="K196" s="129"/>
      <c r="L196" s="129"/>
      <c r="M196" s="129"/>
      <c r="N196" s="129">
        <v>100</v>
      </c>
      <c r="O196" s="128">
        <f t="shared" si="33"/>
        <v>692</v>
      </c>
      <c r="P196" s="146">
        <v>43327</v>
      </c>
      <c r="Q196" s="159" t="s">
        <v>111</v>
      </c>
      <c r="R196" s="203" t="s">
        <v>165</v>
      </c>
    </row>
    <row r="197" spans="1:18" x14ac:dyDescent="0.2">
      <c r="A197" s="121" t="s">
        <v>61</v>
      </c>
      <c r="B197" s="122" t="s">
        <v>99</v>
      </c>
      <c r="C197" s="129">
        <v>1000</v>
      </c>
      <c r="D197" s="129">
        <v>300</v>
      </c>
      <c r="E197" s="129"/>
      <c r="F197" s="129"/>
      <c r="G197" s="129"/>
      <c r="H197" s="128">
        <f t="shared" si="32"/>
        <v>1300</v>
      </c>
      <c r="I197" s="129">
        <v>13</v>
      </c>
      <c r="J197" s="129"/>
      <c r="K197" s="129"/>
      <c r="L197" s="129"/>
      <c r="M197" s="129"/>
      <c r="N197" s="129"/>
      <c r="O197" s="128">
        <f t="shared" si="33"/>
        <v>1287</v>
      </c>
      <c r="P197" s="146">
        <v>43327</v>
      </c>
      <c r="Q197" s="159" t="s">
        <v>111</v>
      </c>
      <c r="R197" s="203" t="s">
        <v>165</v>
      </c>
    </row>
    <row r="198" spans="1:18" ht="13.5" thickBot="1" x14ac:dyDescent="0.25">
      <c r="A198" s="271" t="s">
        <v>157</v>
      </c>
      <c r="B198" s="134" t="s">
        <v>178</v>
      </c>
      <c r="C198" s="267">
        <v>800</v>
      </c>
      <c r="D198" s="267"/>
      <c r="E198" s="267"/>
      <c r="F198" s="267"/>
      <c r="G198" s="267"/>
      <c r="H198" s="266">
        <f t="shared" si="32"/>
        <v>800</v>
      </c>
      <c r="I198" s="267">
        <v>8</v>
      </c>
      <c r="J198" s="267"/>
      <c r="K198" s="267"/>
      <c r="L198" s="267"/>
      <c r="M198" s="267"/>
      <c r="N198" s="267"/>
      <c r="O198" s="266">
        <f t="shared" si="33"/>
        <v>792</v>
      </c>
      <c r="P198" s="147">
        <v>43327</v>
      </c>
      <c r="Q198" s="273" t="s">
        <v>111</v>
      </c>
      <c r="R198" s="203" t="s">
        <v>165</v>
      </c>
    </row>
    <row r="199" spans="1:18" x14ac:dyDescent="0.2">
      <c r="A199" s="135" t="s">
        <v>28</v>
      </c>
      <c r="B199" s="136" t="s">
        <v>87</v>
      </c>
      <c r="C199" s="137">
        <v>3119.2</v>
      </c>
      <c r="D199" s="137">
        <v>935.76</v>
      </c>
      <c r="E199" s="137">
        <v>490</v>
      </c>
      <c r="F199" s="137"/>
      <c r="G199" s="137">
        <v>525.75</v>
      </c>
      <c r="H199" s="137">
        <f t="shared" ref="H199:H206" si="34">C199+D199+G199</f>
        <v>4580.71</v>
      </c>
      <c r="I199" s="137">
        <v>45.81</v>
      </c>
      <c r="J199" s="137">
        <v>484</v>
      </c>
      <c r="K199" s="137">
        <v>-155</v>
      </c>
      <c r="L199" s="137">
        <v>525.75</v>
      </c>
      <c r="M199" s="137">
        <v>200.01</v>
      </c>
      <c r="N199" s="137">
        <v>1125</v>
      </c>
      <c r="O199" s="137">
        <f t="shared" ref="O199:O206" si="35">C199+D199+E199-I199-J199-K199-L199-M199-N199</f>
        <v>2319.3899999999994</v>
      </c>
      <c r="P199" s="145">
        <v>43334</v>
      </c>
      <c r="Q199" s="295" t="s">
        <v>112</v>
      </c>
      <c r="R199" s="203" t="s">
        <v>165</v>
      </c>
    </row>
    <row r="200" spans="1:18" x14ac:dyDescent="0.2">
      <c r="A200" s="138" t="s">
        <v>29</v>
      </c>
      <c r="B200" s="122" t="s">
        <v>95</v>
      </c>
      <c r="C200" s="129">
        <v>818.8</v>
      </c>
      <c r="D200" s="129">
        <v>0</v>
      </c>
      <c r="E200" s="129">
        <v>50</v>
      </c>
      <c r="F200" s="129"/>
      <c r="G200" s="129">
        <v>0</v>
      </c>
      <c r="H200" s="128">
        <f t="shared" si="34"/>
        <v>818.8</v>
      </c>
      <c r="I200" s="129">
        <v>8.19</v>
      </c>
      <c r="J200" s="129">
        <v>0</v>
      </c>
      <c r="K200" s="129">
        <v>0</v>
      </c>
      <c r="L200" s="129">
        <v>0</v>
      </c>
      <c r="M200" s="129">
        <v>58.14</v>
      </c>
      <c r="N200" s="129">
        <v>200</v>
      </c>
      <c r="O200" s="128">
        <f t="shared" si="35"/>
        <v>602.46999999999991</v>
      </c>
      <c r="P200" s="146">
        <v>43334</v>
      </c>
      <c r="Q200" s="296" t="s">
        <v>112</v>
      </c>
      <c r="R200" s="203" t="s">
        <v>165</v>
      </c>
    </row>
    <row r="201" spans="1:18" x14ac:dyDescent="0.2">
      <c r="A201" s="138" t="s">
        <v>3</v>
      </c>
      <c r="B201" s="122" t="s">
        <v>96</v>
      </c>
      <c r="C201" s="129">
        <v>1074.8</v>
      </c>
      <c r="D201" s="129"/>
      <c r="E201" s="129">
        <v>50</v>
      </c>
      <c r="F201" s="129"/>
      <c r="G201" s="129"/>
      <c r="H201" s="128">
        <f t="shared" si="34"/>
        <v>1074.8</v>
      </c>
      <c r="I201" s="129">
        <v>10.75</v>
      </c>
      <c r="J201" s="129"/>
      <c r="K201" s="129"/>
      <c r="L201" s="129"/>
      <c r="M201" s="129">
        <v>76.3</v>
      </c>
      <c r="N201" s="129">
        <v>200</v>
      </c>
      <c r="O201" s="128">
        <f t="shared" si="35"/>
        <v>837.75</v>
      </c>
      <c r="P201" s="146">
        <v>43334</v>
      </c>
      <c r="Q201" s="296" t="s">
        <v>112</v>
      </c>
      <c r="R201" s="203" t="s">
        <v>165</v>
      </c>
    </row>
    <row r="202" spans="1:18" x14ac:dyDescent="0.2">
      <c r="A202" s="138" t="s">
        <v>35</v>
      </c>
      <c r="B202" s="122" t="s">
        <v>97</v>
      </c>
      <c r="C202" s="129">
        <v>954.8</v>
      </c>
      <c r="D202" s="129"/>
      <c r="E202" s="129">
        <v>100</v>
      </c>
      <c r="F202" s="129"/>
      <c r="G202" s="129"/>
      <c r="H202" s="128">
        <f t="shared" si="34"/>
        <v>954.8</v>
      </c>
      <c r="I202" s="129">
        <v>9.5500000000000007</v>
      </c>
      <c r="J202" s="129"/>
      <c r="K202" s="129"/>
      <c r="L202" s="129"/>
      <c r="M202" s="129">
        <v>67.78</v>
      </c>
      <c r="N202" s="129"/>
      <c r="O202" s="128">
        <f t="shared" si="35"/>
        <v>977.47</v>
      </c>
      <c r="P202" s="146">
        <v>43334</v>
      </c>
      <c r="Q202" s="296" t="s">
        <v>112</v>
      </c>
      <c r="R202" s="203" t="s">
        <v>165</v>
      </c>
    </row>
    <row r="203" spans="1:18" x14ac:dyDescent="0.2">
      <c r="A203" s="138" t="s">
        <v>94</v>
      </c>
      <c r="B203" s="122" t="s">
        <v>98</v>
      </c>
      <c r="C203" s="129">
        <v>800</v>
      </c>
      <c r="D203" s="129"/>
      <c r="E203" s="129"/>
      <c r="F203" s="129"/>
      <c r="G203" s="129"/>
      <c r="H203" s="128">
        <f t="shared" si="34"/>
        <v>800</v>
      </c>
      <c r="I203" s="129">
        <v>8</v>
      </c>
      <c r="J203" s="129"/>
      <c r="K203" s="129"/>
      <c r="L203" s="129"/>
      <c r="M203" s="129"/>
      <c r="N203" s="129">
        <v>100</v>
      </c>
      <c r="O203" s="128">
        <f t="shared" si="35"/>
        <v>692</v>
      </c>
      <c r="P203" s="146">
        <v>43334</v>
      </c>
      <c r="Q203" s="296" t="s">
        <v>112</v>
      </c>
      <c r="R203" s="203" t="s">
        <v>165</v>
      </c>
    </row>
    <row r="204" spans="1:18" x14ac:dyDescent="0.2">
      <c r="A204" s="138" t="s">
        <v>61</v>
      </c>
      <c r="B204" s="122" t="s">
        <v>99</v>
      </c>
      <c r="C204" s="129">
        <v>1200</v>
      </c>
      <c r="D204" s="129">
        <v>300</v>
      </c>
      <c r="E204" s="129"/>
      <c r="F204" s="129"/>
      <c r="G204" s="129"/>
      <c r="H204" s="128">
        <f t="shared" si="34"/>
        <v>1500</v>
      </c>
      <c r="I204" s="129">
        <v>15</v>
      </c>
      <c r="J204" s="129"/>
      <c r="K204" s="129"/>
      <c r="L204" s="129"/>
      <c r="M204" s="129"/>
      <c r="N204" s="129"/>
      <c r="O204" s="128">
        <f t="shared" si="35"/>
        <v>1485</v>
      </c>
      <c r="P204" s="146">
        <v>43334</v>
      </c>
      <c r="Q204" s="296" t="s">
        <v>112</v>
      </c>
      <c r="R204" s="203" t="s">
        <v>165</v>
      </c>
    </row>
    <row r="205" spans="1:18" x14ac:dyDescent="0.2">
      <c r="A205" s="138" t="s">
        <v>157</v>
      </c>
      <c r="B205" s="122" t="s">
        <v>178</v>
      </c>
      <c r="C205" s="129">
        <v>800</v>
      </c>
      <c r="D205" s="129"/>
      <c r="E205" s="129"/>
      <c r="F205" s="129"/>
      <c r="G205" s="129"/>
      <c r="H205" s="128">
        <f t="shared" si="34"/>
        <v>800</v>
      </c>
      <c r="I205" s="129">
        <v>8</v>
      </c>
      <c r="J205" s="129"/>
      <c r="K205" s="129"/>
      <c r="L205" s="129"/>
      <c r="M205" s="129"/>
      <c r="N205" s="129"/>
      <c r="O205" s="128">
        <f t="shared" si="35"/>
        <v>792</v>
      </c>
      <c r="P205" s="146">
        <v>43334</v>
      </c>
      <c r="Q205" s="296" t="s">
        <v>112</v>
      </c>
      <c r="R205" s="203" t="s">
        <v>165</v>
      </c>
    </row>
    <row r="206" spans="1:18" ht="13.5" thickBot="1" x14ac:dyDescent="0.25">
      <c r="A206" s="139" t="s">
        <v>115</v>
      </c>
      <c r="B206" s="140" t="s">
        <v>172</v>
      </c>
      <c r="C206" s="141">
        <v>600</v>
      </c>
      <c r="D206" s="141"/>
      <c r="E206" s="141"/>
      <c r="F206" s="141"/>
      <c r="G206" s="141"/>
      <c r="H206" s="207">
        <f t="shared" si="34"/>
        <v>600</v>
      </c>
      <c r="I206" s="141">
        <v>6</v>
      </c>
      <c r="J206" s="141"/>
      <c r="K206" s="141"/>
      <c r="L206" s="141"/>
      <c r="M206" s="141"/>
      <c r="N206" s="141"/>
      <c r="O206" s="207">
        <f t="shared" si="35"/>
        <v>594</v>
      </c>
      <c r="P206" s="255">
        <v>43334</v>
      </c>
      <c r="Q206" s="297" t="s">
        <v>112</v>
      </c>
      <c r="R206" s="203" t="s">
        <v>165</v>
      </c>
    </row>
    <row r="207" spans="1:18" x14ac:dyDescent="0.2">
      <c r="A207" s="135" t="s">
        <v>28</v>
      </c>
      <c r="B207" s="136" t="s">
        <v>87</v>
      </c>
      <c r="C207" s="137">
        <v>3119.2</v>
      </c>
      <c r="D207" s="137">
        <v>1637.58</v>
      </c>
      <c r="E207" s="137">
        <v>490</v>
      </c>
      <c r="F207" s="137"/>
      <c r="G207" s="137">
        <v>0</v>
      </c>
      <c r="H207" s="137">
        <f t="shared" ref="H207:H214" si="36">C207+D207+G207</f>
        <v>4756.78</v>
      </c>
      <c r="I207" s="137">
        <v>47.57</v>
      </c>
      <c r="J207" s="137">
        <v>667</v>
      </c>
      <c r="K207" s="137">
        <v>0</v>
      </c>
      <c r="L207" s="137">
        <v>0</v>
      </c>
      <c r="M207" s="137">
        <v>200.01</v>
      </c>
      <c r="N207" s="137">
        <v>0</v>
      </c>
      <c r="O207" s="137">
        <f t="shared" ref="O207:O214" si="37">C207+D207+E207-I207-J207-K207-L207-M207-N207</f>
        <v>4332.2</v>
      </c>
      <c r="P207" s="145">
        <v>43341</v>
      </c>
      <c r="Q207" s="295" t="s">
        <v>119</v>
      </c>
      <c r="R207" s="203" t="s">
        <v>165</v>
      </c>
    </row>
    <row r="208" spans="1:18" x14ac:dyDescent="0.2">
      <c r="A208" s="138" t="s">
        <v>29</v>
      </c>
      <c r="B208" s="122" t="s">
        <v>95</v>
      </c>
      <c r="C208" s="129">
        <v>818.8</v>
      </c>
      <c r="D208" s="129">
        <v>0</v>
      </c>
      <c r="E208" s="129">
        <v>50</v>
      </c>
      <c r="F208" s="129"/>
      <c r="G208" s="129">
        <v>0</v>
      </c>
      <c r="H208" s="128">
        <f t="shared" si="36"/>
        <v>818.8</v>
      </c>
      <c r="I208" s="129">
        <v>8.19</v>
      </c>
      <c r="J208" s="129">
        <v>0</v>
      </c>
      <c r="K208" s="129">
        <v>0</v>
      </c>
      <c r="L208" s="129">
        <v>0</v>
      </c>
      <c r="M208" s="129">
        <v>58.14</v>
      </c>
      <c r="N208" s="129">
        <v>0</v>
      </c>
      <c r="O208" s="128">
        <f t="shared" si="37"/>
        <v>802.46999999999991</v>
      </c>
      <c r="P208" s="146">
        <v>43341</v>
      </c>
      <c r="Q208" s="296" t="s">
        <v>119</v>
      </c>
      <c r="R208" s="203" t="s">
        <v>165</v>
      </c>
    </row>
    <row r="209" spans="1:18" x14ac:dyDescent="0.2">
      <c r="A209" s="138" t="s">
        <v>3</v>
      </c>
      <c r="B209" s="122" t="s">
        <v>96</v>
      </c>
      <c r="C209" s="129">
        <v>1074.8</v>
      </c>
      <c r="D209" s="129"/>
      <c r="E209" s="129">
        <v>50</v>
      </c>
      <c r="F209" s="129"/>
      <c r="G209" s="129"/>
      <c r="H209" s="128">
        <f t="shared" si="36"/>
        <v>1074.8</v>
      </c>
      <c r="I209" s="129">
        <v>10.75</v>
      </c>
      <c r="J209" s="129"/>
      <c r="K209" s="129"/>
      <c r="L209" s="129"/>
      <c r="M209" s="129">
        <v>76.3</v>
      </c>
      <c r="N209" s="129">
        <v>200</v>
      </c>
      <c r="O209" s="128">
        <f t="shared" si="37"/>
        <v>837.75</v>
      </c>
      <c r="P209" s="146">
        <v>43341</v>
      </c>
      <c r="Q209" s="296" t="s">
        <v>119</v>
      </c>
      <c r="R209" s="203" t="s">
        <v>165</v>
      </c>
    </row>
    <row r="210" spans="1:18" x14ac:dyDescent="0.2">
      <c r="A210" s="138" t="s">
        <v>35</v>
      </c>
      <c r="B210" s="122" t="s">
        <v>97</v>
      </c>
      <c r="C210" s="129">
        <v>954.8</v>
      </c>
      <c r="D210" s="129"/>
      <c r="E210" s="129">
        <v>100</v>
      </c>
      <c r="F210" s="129"/>
      <c r="G210" s="129"/>
      <c r="H210" s="128">
        <f t="shared" si="36"/>
        <v>954.8</v>
      </c>
      <c r="I210" s="129">
        <v>9.5500000000000007</v>
      </c>
      <c r="J210" s="129"/>
      <c r="K210" s="129"/>
      <c r="L210" s="129"/>
      <c r="M210" s="129">
        <v>67.78</v>
      </c>
      <c r="N210" s="129"/>
      <c r="O210" s="128">
        <f t="shared" si="37"/>
        <v>977.47</v>
      </c>
      <c r="P210" s="146">
        <v>43341</v>
      </c>
      <c r="Q210" s="296" t="s">
        <v>119</v>
      </c>
      <c r="R210" s="203" t="s">
        <v>165</v>
      </c>
    </row>
    <row r="211" spans="1:18" x14ac:dyDescent="0.2">
      <c r="A211" s="138" t="s">
        <v>94</v>
      </c>
      <c r="B211" s="122" t="s">
        <v>98</v>
      </c>
      <c r="C211" s="129">
        <v>800</v>
      </c>
      <c r="D211" s="129"/>
      <c r="E211" s="129"/>
      <c r="F211" s="129"/>
      <c r="G211" s="129"/>
      <c r="H211" s="128">
        <f t="shared" si="36"/>
        <v>800</v>
      </c>
      <c r="I211" s="129">
        <v>8</v>
      </c>
      <c r="J211" s="129"/>
      <c r="K211" s="129"/>
      <c r="L211" s="129"/>
      <c r="M211" s="129"/>
      <c r="N211" s="129">
        <v>100</v>
      </c>
      <c r="O211" s="128">
        <f t="shared" si="37"/>
        <v>692</v>
      </c>
      <c r="P211" s="146">
        <v>43341</v>
      </c>
      <c r="Q211" s="296" t="s">
        <v>119</v>
      </c>
      <c r="R211" s="203" t="s">
        <v>165</v>
      </c>
    </row>
    <row r="212" spans="1:18" x14ac:dyDescent="0.2">
      <c r="A212" s="138" t="s">
        <v>61</v>
      </c>
      <c r="B212" s="122" t="s">
        <v>99</v>
      </c>
      <c r="C212" s="129">
        <v>1000</v>
      </c>
      <c r="D212" s="129">
        <v>328.13</v>
      </c>
      <c r="E212" s="129"/>
      <c r="F212" s="129"/>
      <c r="G212" s="129"/>
      <c r="H212" s="128">
        <f t="shared" si="36"/>
        <v>1328.13</v>
      </c>
      <c r="I212" s="129">
        <v>13.28</v>
      </c>
      <c r="J212" s="129"/>
      <c r="K212" s="129"/>
      <c r="L212" s="129"/>
      <c r="M212" s="129"/>
      <c r="N212" s="129"/>
      <c r="O212" s="128">
        <f t="shared" si="37"/>
        <v>1314.8500000000001</v>
      </c>
      <c r="P212" s="146">
        <v>43341</v>
      </c>
      <c r="Q212" s="296" t="s">
        <v>119</v>
      </c>
      <c r="R212" s="203" t="s">
        <v>165</v>
      </c>
    </row>
    <row r="213" spans="1:18" x14ac:dyDescent="0.2">
      <c r="A213" s="138" t="s">
        <v>157</v>
      </c>
      <c r="B213" s="122" t="s">
        <v>178</v>
      </c>
      <c r="C213" s="129">
        <v>800</v>
      </c>
      <c r="D213" s="129"/>
      <c r="E213" s="129"/>
      <c r="F213" s="129"/>
      <c r="G213" s="129"/>
      <c r="H213" s="128">
        <f t="shared" si="36"/>
        <v>800</v>
      </c>
      <c r="I213" s="129">
        <v>8</v>
      </c>
      <c r="J213" s="129"/>
      <c r="K213" s="129"/>
      <c r="L213" s="129"/>
      <c r="M213" s="129"/>
      <c r="N213" s="129"/>
      <c r="O213" s="128">
        <f>C213+D213+E213-I213-J213-K213-L213-M213-N213</f>
        <v>792</v>
      </c>
      <c r="P213" s="146">
        <v>43341</v>
      </c>
      <c r="Q213" s="296" t="s">
        <v>119</v>
      </c>
      <c r="R213" s="203" t="s">
        <v>165</v>
      </c>
    </row>
    <row r="214" spans="1:18" ht="13.5" thickBot="1" x14ac:dyDescent="0.25">
      <c r="A214" s="139" t="s">
        <v>115</v>
      </c>
      <c r="B214" s="140" t="s">
        <v>172</v>
      </c>
      <c r="C214" s="141">
        <v>1000</v>
      </c>
      <c r="D214" s="141">
        <v>525</v>
      </c>
      <c r="E214" s="141"/>
      <c r="F214" s="141"/>
      <c r="G214" s="141"/>
      <c r="H214" s="207">
        <f t="shared" si="36"/>
        <v>1525</v>
      </c>
      <c r="I214" s="141">
        <v>15.25</v>
      </c>
      <c r="J214" s="141"/>
      <c r="K214" s="141"/>
      <c r="L214" s="141"/>
      <c r="M214" s="141"/>
      <c r="N214" s="141"/>
      <c r="O214" s="207">
        <f t="shared" si="37"/>
        <v>1509.75</v>
      </c>
      <c r="P214" s="255">
        <v>43341</v>
      </c>
      <c r="Q214" s="297" t="s">
        <v>119</v>
      </c>
      <c r="R214" s="203" t="s">
        <v>165</v>
      </c>
    </row>
    <row r="215" spans="1:18" s="223" customFormat="1" x14ac:dyDescent="0.2">
      <c r="A215" s="257" t="s">
        <v>8</v>
      </c>
      <c r="B215" s="258" t="s">
        <v>183</v>
      </c>
      <c r="C215" s="221">
        <v>13415</v>
      </c>
      <c r="D215" s="221"/>
      <c r="E215" s="221"/>
      <c r="F215" s="221"/>
      <c r="G215" s="221">
        <v>4738</v>
      </c>
      <c r="H215" s="128">
        <f t="shared" ref="H215:H217" si="38">C215+D215+G215</f>
        <v>18153</v>
      </c>
      <c r="I215" s="221"/>
      <c r="J215" s="221">
        <v>2244</v>
      </c>
      <c r="K215" s="221">
        <v>-829</v>
      </c>
      <c r="L215" s="221"/>
      <c r="M215" s="221"/>
      <c r="N215" s="221"/>
      <c r="O215" s="128">
        <f t="shared" ref="O215:O217" si="39">C215+D215+E215-I215-J215-K215-L215-M215-N215</f>
        <v>12000</v>
      </c>
      <c r="P215" s="259"/>
      <c r="Q215" s="261"/>
      <c r="R215" s="262"/>
    </row>
    <row r="216" spans="1:18" s="223" customFormat="1" x14ac:dyDescent="0.2">
      <c r="A216" s="220" t="s">
        <v>30</v>
      </c>
      <c r="B216" s="226" t="s">
        <v>184</v>
      </c>
      <c r="C216" s="224">
        <v>12089</v>
      </c>
      <c r="D216" s="224"/>
      <c r="E216" s="224"/>
      <c r="F216" s="224"/>
      <c r="G216" s="224">
        <v>2203</v>
      </c>
      <c r="H216" s="128">
        <f t="shared" si="38"/>
        <v>14292</v>
      </c>
      <c r="I216" s="224"/>
      <c r="J216" s="224">
        <v>1399</v>
      </c>
      <c r="K216" s="224">
        <v>-310</v>
      </c>
      <c r="L216" s="224"/>
      <c r="M216" s="224"/>
      <c r="N216" s="224"/>
      <c r="O216" s="128">
        <f t="shared" si="39"/>
        <v>11000</v>
      </c>
      <c r="P216" s="222"/>
      <c r="Q216" s="261"/>
      <c r="R216" s="262"/>
    </row>
    <row r="217" spans="1:18" s="223" customFormat="1" ht="13.5" thickBot="1" x14ac:dyDescent="0.25">
      <c r="A217" s="264" t="s">
        <v>6</v>
      </c>
      <c r="B217" s="265" t="s">
        <v>185</v>
      </c>
      <c r="C217" s="225">
        <v>11733.11</v>
      </c>
      <c r="D217" s="225"/>
      <c r="E217" s="225"/>
      <c r="F217" s="225"/>
      <c r="G217" s="225">
        <v>1927.5</v>
      </c>
      <c r="H217" s="128">
        <f t="shared" si="38"/>
        <v>13660.61</v>
      </c>
      <c r="I217" s="225">
        <v>136.61000000000001</v>
      </c>
      <c r="J217" s="225">
        <v>1289</v>
      </c>
      <c r="K217" s="225">
        <v>-620</v>
      </c>
      <c r="L217" s="225">
        <v>1927.5</v>
      </c>
      <c r="M217" s="225"/>
      <c r="N217" s="225"/>
      <c r="O217" s="128">
        <f t="shared" si="39"/>
        <v>9000</v>
      </c>
      <c r="P217" s="222"/>
      <c r="Q217" s="261"/>
      <c r="R217" s="262"/>
    </row>
    <row r="218" spans="1:18" s="202" customFormat="1" ht="13.5" thickBot="1" x14ac:dyDescent="0.25">
      <c r="A218" s="355" t="s">
        <v>0</v>
      </c>
      <c r="B218" s="356"/>
      <c r="C218" s="289">
        <f>SUM(C178:C217)</f>
        <v>81875.11</v>
      </c>
      <c r="D218" s="289">
        <f>SUM(D178:D217)</f>
        <v>7618.93</v>
      </c>
      <c r="E218" s="289">
        <f>SUM(E178:E217)</f>
        <v>3450</v>
      </c>
      <c r="F218" s="289"/>
      <c r="G218" s="289">
        <f t="shared" ref="G218:O218" si="40">SUM(G178:G217)</f>
        <v>10971.5</v>
      </c>
      <c r="H218" s="289">
        <f t="shared" si="40"/>
        <v>100465.54000000001</v>
      </c>
      <c r="I218" s="289">
        <f t="shared" si="40"/>
        <v>680.2600000000001</v>
      </c>
      <c r="J218" s="289">
        <f t="shared" si="40"/>
        <v>7564</v>
      </c>
      <c r="K218" s="289">
        <f t="shared" si="40"/>
        <v>-2379</v>
      </c>
      <c r="L218" s="289">
        <f t="shared" si="40"/>
        <v>4030.5</v>
      </c>
      <c r="M218" s="289">
        <f t="shared" si="40"/>
        <v>2011.1499999999999</v>
      </c>
      <c r="N218" s="289">
        <f t="shared" si="40"/>
        <v>6200</v>
      </c>
      <c r="O218" s="289">
        <f t="shared" si="40"/>
        <v>74837.13</v>
      </c>
      <c r="P218" s="201"/>
      <c r="Q218" s="201"/>
      <c r="R218" s="200"/>
    </row>
    <row r="219" spans="1:18" s="202" customFormat="1" ht="13.5" thickBot="1" x14ac:dyDescent="0.25">
      <c r="A219" s="362" t="s">
        <v>160</v>
      </c>
      <c r="B219" s="362"/>
      <c r="C219" s="210"/>
      <c r="D219" s="210"/>
      <c r="E219" s="210"/>
      <c r="F219" s="210"/>
      <c r="G219" s="210"/>
      <c r="H219" s="210"/>
      <c r="I219" s="246">
        <f>I218*2</f>
        <v>1360.5200000000002</v>
      </c>
      <c r="J219" s="357">
        <f>SUM(J218:K218)</f>
        <v>5185</v>
      </c>
      <c r="K219" s="358"/>
      <c r="L219" s="210"/>
      <c r="M219" s="210"/>
      <c r="N219" s="210"/>
      <c r="O219" s="210"/>
      <c r="P219" s="201"/>
      <c r="Q219" s="201"/>
      <c r="R219" s="263"/>
    </row>
    <row r="220" spans="1:18" s="202" customFormat="1" ht="13.5" thickBot="1" x14ac:dyDescent="0.25">
      <c r="A220" s="218"/>
      <c r="B220" s="218"/>
      <c r="C220" s="210"/>
      <c r="D220" s="210"/>
      <c r="E220" s="210"/>
      <c r="F220" s="210"/>
      <c r="G220" s="210"/>
      <c r="H220" s="210"/>
      <c r="I220" s="359">
        <f>SUM(I219:K219)</f>
        <v>6545.52</v>
      </c>
      <c r="J220" s="360"/>
      <c r="K220" s="361"/>
      <c r="L220" s="210"/>
      <c r="M220" s="210"/>
      <c r="N220" s="210"/>
      <c r="O220" s="210"/>
      <c r="P220" s="201"/>
      <c r="Q220" s="201"/>
      <c r="R220" s="212"/>
    </row>
    <row r="221" spans="1:18" ht="13.5" thickBot="1" x14ac:dyDescent="0.25"/>
    <row r="222" spans="1:18" s="119" customFormat="1" ht="13.5" thickBot="1" x14ac:dyDescent="0.25">
      <c r="A222" s="365" t="s">
        <v>166</v>
      </c>
      <c r="B222" s="366"/>
      <c r="C222" s="366"/>
      <c r="D222" s="366"/>
      <c r="E222" s="366"/>
      <c r="F222" s="366"/>
      <c r="G222" s="366"/>
      <c r="H222" s="366"/>
      <c r="I222" s="366"/>
      <c r="J222" s="366"/>
      <c r="K222" s="366"/>
      <c r="L222" s="366"/>
      <c r="M222" s="366"/>
      <c r="N222" s="366"/>
      <c r="O222" s="366"/>
      <c r="P222" s="366"/>
      <c r="Q222" s="366"/>
      <c r="R222" s="367"/>
    </row>
    <row r="223" spans="1:18" s="119" customFormat="1" ht="13.5" thickBot="1" x14ac:dyDescent="0.25">
      <c r="A223" s="125" t="s">
        <v>88</v>
      </c>
      <c r="B223" s="126" t="s">
        <v>1</v>
      </c>
      <c r="C223" s="127" t="s">
        <v>80</v>
      </c>
      <c r="D223" s="127" t="s">
        <v>81</v>
      </c>
      <c r="E223" s="127" t="s">
        <v>92</v>
      </c>
      <c r="F223" s="127"/>
      <c r="G223" s="127" t="s">
        <v>86</v>
      </c>
      <c r="H223" s="127" t="s">
        <v>100</v>
      </c>
      <c r="I223" s="127" t="s">
        <v>83</v>
      </c>
      <c r="J223" s="127" t="s">
        <v>84</v>
      </c>
      <c r="K223" s="127" t="s">
        <v>91</v>
      </c>
      <c r="L223" s="127" t="s">
        <v>86</v>
      </c>
      <c r="M223" s="127" t="s">
        <v>82</v>
      </c>
      <c r="N223" s="127" t="s">
        <v>85</v>
      </c>
      <c r="O223" s="127" t="s">
        <v>2</v>
      </c>
      <c r="P223" s="132" t="s">
        <v>90</v>
      </c>
      <c r="Q223" s="133" t="s">
        <v>93</v>
      </c>
      <c r="R223" s="204" t="s">
        <v>158</v>
      </c>
    </row>
    <row r="224" spans="1:18" x14ac:dyDescent="0.2">
      <c r="A224" s="123" t="s">
        <v>28</v>
      </c>
      <c r="B224" s="124" t="s">
        <v>87</v>
      </c>
      <c r="C224" s="129">
        <v>3119.2</v>
      </c>
      <c r="D224" s="129">
        <v>1813.04</v>
      </c>
      <c r="E224" s="129">
        <v>0</v>
      </c>
      <c r="F224" s="129"/>
      <c r="G224" s="129">
        <v>525.75</v>
      </c>
      <c r="H224" s="128">
        <f t="shared" ref="H224:H230" si="41">C224+D224+G224</f>
        <v>5457.99</v>
      </c>
      <c r="I224" s="129">
        <v>54.58</v>
      </c>
      <c r="J224" s="129">
        <v>712</v>
      </c>
      <c r="K224" s="129">
        <v>-155</v>
      </c>
      <c r="L224" s="129">
        <v>525.75</v>
      </c>
      <c r="M224" s="129">
        <v>200.01</v>
      </c>
      <c r="N224" s="129">
        <v>1225</v>
      </c>
      <c r="O224" s="128">
        <f t="shared" ref="O224:O233" si="42">C224+D224+E224-I224-J224-K224-L224-M224-N224</f>
        <v>2369.8999999999996</v>
      </c>
      <c r="P224" s="146">
        <v>43348</v>
      </c>
      <c r="Q224" s="158" t="s">
        <v>120</v>
      </c>
      <c r="R224" s="203" t="s">
        <v>166</v>
      </c>
    </row>
    <row r="225" spans="1:18" x14ac:dyDescent="0.2">
      <c r="A225" s="121" t="s">
        <v>29</v>
      </c>
      <c r="B225" s="122" t="s">
        <v>95</v>
      </c>
      <c r="C225" s="129">
        <v>818.8</v>
      </c>
      <c r="D225" s="129">
        <v>0</v>
      </c>
      <c r="E225" s="129">
        <v>50</v>
      </c>
      <c r="F225" s="129"/>
      <c r="G225" s="129">
        <v>0</v>
      </c>
      <c r="H225" s="128">
        <f t="shared" si="41"/>
        <v>818.8</v>
      </c>
      <c r="I225" s="129">
        <v>8.19</v>
      </c>
      <c r="J225" s="129">
        <v>0</v>
      </c>
      <c r="K225" s="129">
        <v>0</v>
      </c>
      <c r="L225" s="129">
        <v>0</v>
      </c>
      <c r="M225" s="129">
        <v>58.14</v>
      </c>
      <c r="N225" s="129">
        <v>200</v>
      </c>
      <c r="O225" s="128">
        <f t="shared" si="42"/>
        <v>602.46999999999991</v>
      </c>
      <c r="P225" s="146">
        <v>43348</v>
      </c>
      <c r="Q225" s="158" t="s">
        <v>120</v>
      </c>
      <c r="R225" s="203" t="s">
        <v>166</v>
      </c>
    </row>
    <row r="226" spans="1:18" x14ac:dyDescent="0.2">
      <c r="A226" s="121" t="s">
        <v>3</v>
      </c>
      <c r="B226" s="122" t="s">
        <v>96</v>
      </c>
      <c r="C226" s="129">
        <v>1074.8</v>
      </c>
      <c r="D226" s="129">
        <v>564.27</v>
      </c>
      <c r="E226" s="129">
        <v>50</v>
      </c>
      <c r="F226" s="129"/>
      <c r="G226" s="129"/>
      <c r="H226" s="128">
        <f t="shared" si="41"/>
        <v>1639.07</v>
      </c>
      <c r="I226" s="129">
        <v>16.39</v>
      </c>
      <c r="J226" s="129"/>
      <c r="K226" s="129"/>
      <c r="L226" s="129"/>
      <c r="M226" s="129">
        <v>76.3</v>
      </c>
      <c r="N226" s="129">
        <v>200</v>
      </c>
      <c r="O226" s="128">
        <f t="shared" si="42"/>
        <v>1396.3799999999999</v>
      </c>
      <c r="P226" s="146">
        <v>43348</v>
      </c>
      <c r="Q226" s="158" t="s">
        <v>120</v>
      </c>
      <c r="R226" s="203" t="s">
        <v>166</v>
      </c>
    </row>
    <row r="227" spans="1:18" x14ac:dyDescent="0.2">
      <c r="A227" s="121" t="s">
        <v>35</v>
      </c>
      <c r="B227" s="122" t="s">
        <v>97</v>
      </c>
      <c r="C227" s="129">
        <v>954.8</v>
      </c>
      <c r="D227" s="129">
        <v>214.83</v>
      </c>
      <c r="E227" s="129">
        <v>100</v>
      </c>
      <c r="F227" s="129"/>
      <c r="G227" s="129"/>
      <c r="H227" s="128">
        <f t="shared" si="41"/>
        <v>1169.6299999999999</v>
      </c>
      <c r="I227" s="129">
        <v>11.7</v>
      </c>
      <c r="J227" s="129"/>
      <c r="K227" s="129"/>
      <c r="L227" s="129"/>
      <c r="M227" s="129">
        <v>67.78</v>
      </c>
      <c r="N227" s="129"/>
      <c r="O227" s="128">
        <f t="shared" si="42"/>
        <v>1190.1499999999999</v>
      </c>
      <c r="P227" s="146">
        <v>43348</v>
      </c>
      <c r="Q227" s="158" t="s">
        <v>120</v>
      </c>
      <c r="R227" s="203" t="s">
        <v>166</v>
      </c>
    </row>
    <row r="228" spans="1:18" x14ac:dyDescent="0.2">
      <c r="A228" s="121" t="s">
        <v>94</v>
      </c>
      <c r="B228" s="122" t="s">
        <v>98</v>
      </c>
      <c r="C228" s="129">
        <v>800</v>
      </c>
      <c r="D228" s="129">
        <v>420</v>
      </c>
      <c r="E228" s="129"/>
      <c r="F228" s="129"/>
      <c r="G228" s="129"/>
      <c r="H228" s="128">
        <f t="shared" si="41"/>
        <v>1220</v>
      </c>
      <c r="I228" s="129">
        <v>12.2</v>
      </c>
      <c r="J228" s="129"/>
      <c r="K228" s="129"/>
      <c r="L228" s="129"/>
      <c r="M228" s="129"/>
      <c r="N228" s="129">
        <v>100</v>
      </c>
      <c r="O228" s="128">
        <f t="shared" si="42"/>
        <v>1107.8</v>
      </c>
      <c r="P228" s="146">
        <v>43348</v>
      </c>
      <c r="Q228" s="158" t="s">
        <v>120</v>
      </c>
      <c r="R228" s="203" t="s">
        <v>166</v>
      </c>
    </row>
    <row r="229" spans="1:18" x14ac:dyDescent="0.2">
      <c r="A229" s="121" t="s">
        <v>61</v>
      </c>
      <c r="B229" s="122" t="s">
        <v>99</v>
      </c>
      <c r="C229" s="129">
        <v>1000</v>
      </c>
      <c r="D229" s="129">
        <v>581.25</v>
      </c>
      <c r="E229" s="129"/>
      <c r="F229" s="129"/>
      <c r="G229" s="129"/>
      <c r="H229" s="128">
        <f t="shared" si="41"/>
        <v>1581.25</v>
      </c>
      <c r="I229" s="129">
        <v>15.81</v>
      </c>
      <c r="J229" s="129"/>
      <c r="K229" s="129"/>
      <c r="L229" s="129"/>
      <c r="M229" s="129"/>
      <c r="N229" s="129"/>
      <c r="O229" s="128">
        <f t="shared" si="42"/>
        <v>1565.44</v>
      </c>
      <c r="P229" s="146">
        <v>43348</v>
      </c>
      <c r="Q229" s="158" t="s">
        <v>120</v>
      </c>
      <c r="R229" s="203" t="s">
        <v>166</v>
      </c>
    </row>
    <row r="230" spans="1:18" x14ac:dyDescent="0.2">
      <c r="A230" s="121" t="s">
        <v>157</v>
      </c>
      <c r="B230" s="122" t="s">
        <v>178</v>
      </c>
      <c r="C230" s="129">
        <v>320</v>
      </c>
      <c r="D230" s="129"/>
      <c r="E230" s="129"/>
      <c r="F230" s="129"/>
      <c r="G230" s="129"/>
      <c r="H230" s="128">
        <f t="shared" si="41"/>
        <v>320</v>
      </c>
      <c r="I230" s="129">
        <v>3.2</v>
      </c>
      <c r="J230" s="129"/>
      <c r="K230" s="129"/>
      <c r="L230" s="129"/>
      <c r="M230" s="129"/>
      <c r="N230" s="129"/>
      <c r="O230" s="128">
        <f t="shared" si="42"/>
        <v>316.8</v>
      </c>
      <c r="P230" s="146">
        <v>43348</v>
      </c>
      <c r="Q230" s="158" t="s">
        <v>120</v>
      </c>
      <c r="R230" s="203" t="s">
        <v>166</v>
      </c>
    </row>
    <row r="231" spans="1:18" x14ac:dyDescent="0.2">
      <c r="A231" s="121" t="s">
        <v>115</v>
      </c>
      <c r="B231" s="122" t="s">
        <v>172</v>
      </c>
      <c r="C231" s="129">
        <v>1000</v>
      </c>
      <c r="D231" s="129">
        <v>525</v>
      </c>
      <c r="E231" s="129"/>
      <c r="F231" s="129"/>
      <c r="G231" s="129"/>
      <c r="H231" s="128">
        <f>C231+D231+G231</f>
        <v>1525</v>
      </c>
      <c r="I231" s="129">
        <v>15.25</v>
      </c>
      <c r="J231" s="129"/>
      <c r="K231" s="129"/>
      <c r="L231" s="129"/>
      <c r="M231" s="129"/>
      <c r="N231" s="129"/>
      <c r="O231" s="128">
        <f t="shared" si="42"/>
        <v>1509.75</v>
      </c>
      <c r="P231" s="146">
        <v>43348</v>
      </c>
      <c r="Q231" s="158" t="s">
        <v>120</v>
      </c>
      <c r="R231" s="203" t="s">
        <v>166</v>
      </c>
    </row>
    <row r="232" spans="1:18" x14ac:dyDescent="0.2">
      <c r="A232" s="121" t="s">
        <v>173</v>
      </c>
      <c r="B232" s="122" t="s">
        <v>174</v>
      </c>
      <c r="C232" s="129">
        <v>800</v>
      </c>
      <c r="D232" s="129">
        <v>525</v>
      </c>
      <c r="E232" s="129"/>
      <c r="F232" s="129"/>
      <c r="G232" s="129"/>
      <c r="H232" s="128">
        <f>C232+D232+G232</f>
        <v>1325</v>
      </c>
      <c r="I232" s="129">
        <v>13.25</v>
      </c>
      <c r="J232" s="129"/>
      <c r="K232" s="129"/>
      <c r="L232" s="129"/>
      <c r="M232" s="129"/>
      <c r="N232" s="129"/>
      <c r="O232" s="128">
        <f t="shared" si="42"/>
        <v>1311.75</v>
      </c>
      <c r="P232" s="146">
        <v>43348</v>
      </c>
      <c r="Q232" s="158" t="s">
        <v>120</v>
      </c>
      <c r="R232" s="203" t="s">
        <v>166</v>
      </c>
    </row>
    <row r="233" spans="1:18" ht="13.5" thickBot="1" x14ac:dyDescent="0.25">
      <c r="A233" s="120" t="s">
        <v>126</v>
      </c>
      <c r="B233" s="134" t="s">
        <v>175</v>
      </c>
      <c r="C233" s="267">
        <v>400</v>
      </c>
      <c r="D233" s="267">
        <v>225</v>
      </c>
      <c r="E233" s="267"/>
      <c r="F233" s="267"/>
      <c r="G233" s="267"/>
      <c r="H233" s="266">
        <f>C233+D233+G233</f>
        <v>625</v>
      </c>
      <c r="I233" s="267">
        <v>6.25</v>
      </c>
      <c r="J233" s="267"/>
      <c r="K233" s="267"/>
      <c r="L233" s="267"/>
      <c r="M233" s="267"/>
      <c r="N233" s="267"/>
      <c r="O233" s="266">
        <f t="shared" si="42"/>
        <v>618.75</v>
      </c>
      <c r="P233" s="147">
        <v>43348</v>
      </c>
      <c r="Q233" s="290" t="s">
        <v>120</v>
      </c>
      <c r="R233" s="203" t="s">
        <v>166</v>
      </c>
    </row>
    <row r="234" spans="1:18" x14ac:dyDescent="0.2">
      <c r="A234" s="135" t="s">
        <v>28</v>
      </c>
      <c r="B234" s="136" t="s">
        <v>87</v>
      </c>
      <c r="C234" s="137">
        <v>3119.2</v>
      </c>
      <c r="D234" s="137">
        <v>1988.49</v>
      </c>
      <c r="E234" s="137">
        <v>490</v>
      </c>
      <c r="F234" s="137"/>
      <c r="G234" s="137">
        <v>525.75</v>
      </c>
      <c r="H234" s="137">
        <f t="shared" ref="H234:H239" si="43">C234+D234+G234</f>
        <v>5633.44</v>
      </c>
      <c r="I234" s="137">
        <v>56.33</v>
      </c>
      <c r="J234" s="137">
        <v>759</v>
      </c>
      <c r="K234" s="137">
        <v>-155</v>
      </c>
      <c r="L234" s="137">
        <v>525.75</v>
      </c>
      <c r="M234" s="137">
        <v>200.01</v>
      </c>
      <c r="N234" s="137">
        <f>100+1125</f>
        <v>1225</v>
      </c>
      <c r="O234" s="137">
        <f t="shared" ref="O234:O242" si="44">C234+D234+E234-I234-J234-K234-L234-M234-N234</f>
        <v>2986.5999999999995</v>
      </c>
      <c r="P234" s="145">
        <v>43355</v>
      </c>
      <c r="Q234" s="292" t="s">
        <v>121</v>
      </c>
      <c r="R234" s="203" t="s">
        <v>166</v>
      </c>
    </row>
    <row r="235" spans="1:18" x14ac:dyDescent="0.2">
      <c r="A235" s="138" t="s">
        <v>29</v>
      </c>
      <c r="B235" s="122" t="s">
        <v>95</v>
      </c>
      <c r="C235" s="129">
        <v>818.8</v>
      </c>
      <c r="D235" s="129">
        <v>23.03</v>
      </c>
      <c r="E235" s="129">
        <v>50</v>
      </c>
      <c r="F235" s="129"/>
      <c r="G235" s="129">
        <v>0</v>
      </c>
      <c r="H235" s="128">
        <f t="shared" si="43"/>
        <v>841.82999999999993</v>
      </c>
      <c r="I235" s="129">
        <v>8.42</v>
      </c>
      <c r="J235" s="129">
        <v>0</v>
      </c>
      <c r="K235" s="129">
        <v>0</v>
      </c>
      <c r="L235" s="129">
        <v>0</v>
      </c>
      <c r="M235" s="129">
        <v>58.14</v>
      </c>
      <c r="N235" s="129">
        <v>200</v>
      </c>
      <c r="O235" s="128">
        <f t="shared" si="44"/>
        <v>625.27</v>
      </c>
      <c r="P235" s="146">
        <v>43355</v>
      </c>
      <c r="Q235" s="293" t="s">
        <v>121</v>
      </c>
      <c r="R235" s="203" t="s">
        <v>166</v>
      </c>
    </row>
    <row r="236" spans="1:18" x14ac:dyDescent="0.2">
      <c r="A236" s="138" t="s">
        <v>3</v>
      </c>
      <c r="B236" s="122" t="s">
        <v>96</v>
      </c>
      <c r="C236" s="129">
        <v>1074.8</v>
      </c>
      <c r="D236" s="129">
        <v>685.19</v>
      </c>
      <c r="E236" s="129">
        <v>50</v>
      </c>
      <c r="F236" s="129"/>
      <c r="G236" s="129"/>
      <c r="H236" s="128">
        <f t="shared" si="43"/>
        <v>1759.99</v>
      </c>
      <c r="I236" s="129">
        <v>17.600000000000001</v>
      </c>
      <c r="J236" s="129">
        <v>46</v>
      </c>
      <c r="K236" s="129"/>
      <c r="L236" s="129"/>
      <c r="M236" s="129">
        <v>76.3</v>
      </c>
      <c r="N236" s="129"/>
      <c r="O236" s="128">
        <f t="shared" si="44"/>
        <v>1670.0900000000001</v>
      </c>
      <c r="P236" s="146">
        <v>43355</v>
      </c>
      <c r="Q236" s="293" t="s">
        <v>121</v>
      </c>
      <c r="R236" s="203" t="s">
        <v>166</v>
      </c>
    </row>
    <row r="237" spans="1:18" x14ac:dyDescent="0.2">
      <c r="A237" s="138" t="s">
        <v>35</v>
      </c>
      <c r="B237" s="122" t="s">
        <v>97</v>
      </c>
      <c r="C237" s="129">
        <v>954.8</v>
      </c>
      <c r="D237" s="129">
        <v>608.69000000000005</v>
      </c>
      <c r="E237" s="129">
        <v>100</v>
      </c>
      <c r="F237" s="129"/>
      <c r="G237" s="129"/>
      <c r="H237" s="128">
        <f t="shared" si="43"/>
        <v>1563.49</v>
      </c>
      <c r="I237" s="129">
        <v>15.63</v>
      </c>
      <c r="J237" s="129">
        <v>10</v>
      </c>
      <c r="K237" s="129"/>
      <c r="L237" s="129"/>
      <c r="M237" s="129">
        <v>67.78</v>
      </c>
      <c r="N237" s="129"/>
      <c r="O237" s="128">
        <f t="shared" si="44"/>
        <v>1570.08</v>
      </c>
      <c r="P237" s="146">
        <v>43355</v>
      </c>
      <c r="Q237" s="293" t="s">
        <v>121</v>
      </c>
      <c r="R237" s="203" t="s">
        <v>166</v>
      </c>
    </row>
    <row r="238" spans="1:18" x14ac:dyDescent="0.2">
      <c r="A238" s="138" t="s">
        <v>94</v>
      </c>
      <c r="B238" s="122" t="s">
        <v>98</v>
      </c>
      <c r="C238" s="129">
        <v>800</v>
      </c>
      <c r="D238" s="129">
        <v>510</v>
      </c>
      <c r="E238" s="129"/>
      <c r="F238" s="129"/>
      <c r="G238" s="129"/>
      <c r="H238" s="128">
        <f t="shared" si="43"/>
        <v>1310</v>
      </c>
      <c r="I238" s="129">
        <v>13.1</v>
      </c>
      <c r="J238" s="129"/>
      <c r="K238" s="129"/>
      <c r="L238" s="129"/>
      <c r="M238" s="129"/>
      <c r="N238" s="129">
        <v>100</v>
      </c>
      <c r="O238" s="128">
        <f t="shared" si="44"/>
        <v>1196.9000000000001</v>
      </c>
      <c r="P238" s="146">
        <v>43355</v>
      </c>
      <c r="Q238" s="293" t="s">
        <v>121</v>
      </c>
      <c r="R238" s="203" t="s">
        <v>166</v>
      </c>
    </row>
    <row r="239" spans="1:18" x14ac:dyDescent="0.2">
      <c r="A239" s="138" t="s">
        <v>61</v>
      </c>
      <c r="B239" s="122" t="s">
        <v>99</v>
      </c>
      <c r="C239" s="129">
        <v>1000</v>
      </c>
      <c r="D239" s="129">
        <v>928.13</v>
      </c>
      <c r="E239" s="129"/>
      <c r="F239" s="129"/>
      <c r="G239" s="129"/>
      <c r="H239" s="128">
        <f t="shared" si="43"/>
        <v>1928.13</v>
      </c>
      <c r="I239" s="129">
        <v>19.28</v>
      </c>
      <c r="J239" s="129">
        <v>76</v>
      </c>
      <c r="K239" s="129"/>
      <c r="L239" s="129"/>
      <c r="M239" s="129"/>
      <c r="N239" s="129"/>
      <c r="O239" s="128">
        <f t="shared" si="44"/>
        <v>1832.8500000000001</v>
      </c>
      <c r="P239" s="146">
        <v>43355</v>
      </c>
      <c r="Q239" s="293" t="s">
        <v>121</v>
      </c>
      <c r="R239" s="203" t="s">
        <v>166</v>
      </c>
    </row>
    <row r="240" spans="1:18" x14ac:dyDescent="0.2">
      <c r="A240" s="138" t="s">
        <v>115</v>
      </c>
      <c r="B240" s="122" t="s">
        <v>172</v>
      </c>
      <c r="C240" s="129">
        <v>1000</v>
      </c>
      <c r="D240" s="129">
        <v>637.5</v>
      </c>
      <c r="E240" s="129"/>
      <c r="F240" s="129"/>
      <c r="G240" s="129"/>
      <c r="H240" s="128">
        <f>C240+D240+G240</f>
        <v>1637.5</v>
      </c>
      <c r="I240" s="129">
        <v>16.38</v>
      </c>
      <c r="J240" s="129">
        <v>24</v>
      </c>
      <c r="K240" s="129"/>
      <c r="L240" s="129"/>
      <c r="M240" s="129"/>
      <c r="N240" s="129"/>
      <c r="O240" s="128">
        <f t="shared" si="44"/>
        <v>1597.12</v>
      </c>
      <c r="P240" s="146">
        <v>43355</v>
      </c>
      <c r="Q240" s="293" t="s">
        <v>121</v>
      </c>
      <c r="R240" s="203" t="s">
        <v>166</v>
      </c>
    </row>
    <row r="241" spans="1:18" x14ac:dyDescent="0.2">
      <c r="A241" s="138" t="s">
        <v>173</v>
      </c>
      <c r="B241" s="122" t="s">
        <v>174</v>
      </c>
      <c r="C241" s="129">
        <v>1000</v>
      </c>
      <c r="D241" s="129">
        <v>637.5</v>
      </c>
      <c r="E241" s="129"/>
      <c r="F241" s="129"/>
      <c r="G241" s="129"/>
      <c r="H241" s="128">
        <f>C241+D241+G241</f>
        <v>1637.5</v>
      </c>
      <c r="I241" s="129">
        <v>16.38</v>
      </c>
      <c r="J241" s="129">
        <v>24</v>
      </c>
      <c r="K241" s="129"/>
      <c r="L241" s="129"/>
      <c r="M241" s="129"/>
      <c r="N241" s="129"/>
      <c r="O241" s="128">
        <f t="shared" si="44"/>
        <v>1597.12</v>
      </c>
      <c r="P241" s="146">
        <v>43355</v>
      </c>
      <c r="Q241" s="293" t="s">
        <v>121</v>
      </c>
      <c r="R241" s="203" t="s">
        <v>166</v>
      </c>
    </row>
    <row r="242" spans="1:18" ht="13.5" thickBot="1" x14ac:dyDescent="0.25">
      <c r="A242" s="300" t="s">
        <v>126</v>
      </c>
      <c r="B242" s="140" t="s">
        <v>175</v>
      </c>
      <c r="C242" s="141">
        <v>1000</v>
      </c>
      <c r="D242" s="141">
        <v>637.5</v>
      </c>
      <c r="E242" s="141"/>
      <c r="F242" s="141"/>
      <c r="G242" s="141"/>
      <c r="H242" s="207">
        <f>C242+D242+G242</f>
        <v>1637.5</v>
      </c>
      <c r="I242" s="141">
        <v>16.38</v>
      </c>
      <c r="J242" s="141">
        <v>24</v>
      </c>
      <c r="K242" s="141"/>
      <c r="L242" s="141"/>
      <c r="M242" s="141"/>
      <c r="N242" s="141"/>
      <c r="O242" s="207">
        <f t="shared" si="44"/>
        <v>1597.12</v>
      </c>
      <c r="P242" s="255">
        <v>43355</v>
      </c>
      <c r="Q242" s="294" t="s">
        <v>121</v>
      </c>
      <c r="R242" s="203" t="s">
        <v>166</v>
      </c>
    </row>
    <row r="243" spans="1:18" x14ac:dyDescent="0.2">
      <c r="A243" s="123" t="s">
        <v>28</v>
      </c>
      <c r="B243" s="124" t="s">
        <v>87</v>
      </c>
      <c r="C243" s="128">
        <v>3119.2</v>
      </c>
      <c r="D243" s="128">
        <v>1403.64</v>
      </c>
      <c r="E243" s="128">
        <v>490</v>
      </c>
      <c r="F243" s="128"/>
      <c r="G243" s="128">
        <v>525.75</v>
      </c>
      <c r="H243" s="128">
        <f t="shared" ref="H243:H248" si="45">C243+D243+G243</f>
        <v>5048.59</v>
      </c>
      <c r="I243" s="128">
        <v>50.49</v>
      </c>
      <c r="J243" s="128">
        <v>604</v>
      </c>
      <c r="K243" s="128">
        <v>-155</v>
      </c>
      <c r="L243" s="128">
        <v>525.75</v>
      </c>
      <c r="M243" s="128">
        <v>200.01</v>
      </c>
      <c r="N243" s="128">
        <f>100+1125</f>
        <v>1225</v>
      </c>
      <c r="O243" s="128">
        <f t="shared" ref="O243:O251" si="46">C243+D243+E243-I243-J243-K243-L243-M243-N243</f>
        <v>2562.59</v>
      </c>
      <c r="P243" s="144">
        <v>43362</v>
      </c>
      <c r="Q243" s="280" t="s">
        <v>122</v>
      </c>
      <c r="R243" s="203" t="s">
        <v>166</v>
      </c>
    </row>
    <row r="244" spans="1:18" x14ac:dyDescent="0.2">
      <c r="A244" s="121" t="s">
        <v>29</v>
      </c>
      <c r="B244" s="122" t="s">
        <v>95</v>
      </c>
      <c r="C244" s="129">
        <v>818.8</v>
      </c>
      <c r="D244" s="129">
        <v>0</v>
      </c>
      <c r="E244" s="129">
        <v>50</v>
      </c>
      <c r="F244" s="129"/>
      <c r="G244" s="129">
        <v>0</v>
      </c>
      <c r="H244" s="128">
        <f t="shared" si="45"/>
        <v>818.8</v>
      </c>
      <c r="I244" s="129">
        <v>8.19</v>
      </c>
      <c r="J244" s="129">
        <v>0</v>
      </c>
      <c r="K244" s="129">
        <v>0</v>
      </c>
      <c r="L244" s="129">
        <v>0</v>
      </c>
      <c r="M244" s="129">
        <v>58.14</v>
      </c>
      <c r="N244" s="129">
        <v>200</v>
      </c>
      <c r="O244" s="128">
        <f t="shared" si="46"/>
        <v>602.46999999999991</v>
      </c>
      <c r="P244" s="146">
        <v>43362</v>
      </c>
      <c r="Q244" s="159" t="s">
        <v>122</v>
      </c>
      <c r="R244" s="203" t="s">
        <v>166</v>
      </c>
    </row>
    <row r="245" spans="1:18" x14ac:dyDescent="0.2">
      <c r="A245" s="121" t="s">
        <v>3</v>
      </c>
      <c r="B245" s="122" t="s">
        <v>96</v>
      </c>
      <c r="C245" s="129">
        <v>1074.8</v>
      </c>
      <c r="D245" s="129">
        <v>322.44</v>
      </c>
      <c r="E245" s="129">
        <v>50</v>
      </c>
      <c r="F245" s="129"/>
      <c r="G245" s="129"/>
      <c r="H245" s="128">
        <f t="shared" si="45"/>
        <v>1397.24</v>
      </c>
      <c r="I245" s="129">
        <v>13.97</v>
      </c>
      <c r="J245" s="129"/>
      <c r="K245" s="129"/>
      <c r="L245" s="129"/>
      <c r="M245" s="129">
        <v>76.3</v>
      </c>
      <c r="N245" s="129"/>
      <c r="O245" s="128">
        <f t="shared" si="46"/>
        <v>1356.97</v>
      </c>
      <c r="P245" s="146">
        <v>43362</v>
      </c>
      <c r="Q245" s="159" t="s">
        <v>122</v>
      </c>
      <c r="R245" s="203" t="s">
        <v>166</v>
      </c>
    </row>
    <row r="246" spans="1:18" x14ac:dyDescent="0.2">
      <c r="A246" s="121" t="s">
        <v>35</v>
      </c>
      <c r="B246" s="122" t="s">
        <v>97</v>
      </c>
      <c r="C246" s="129">
        <v>954.8</v>
      </c>
      <c r="D246" s="129">
        <v>286.44</v>
      </c>
      <c r="E246" s="129">
        <v>100</v>
      </c>
      <c r="F246" s="129"/>
      <c r="G246" s="129"/>
      <c r="H246" s="128">
        <f t="shared" si="45"/>
        <v>1241.24</v>
      </c>
      <c r="I246" s="129">
        <v>12.41</v>
      </c>
      <c r="J246" s="129"/>
      <c r="K246" s="129"/>
      <c r="L246" s="129"/>
      <c r="M246" s="129">
        <v>67.78</v>
      </c>
      <c r="N246" s="129"/>
      <c r="O246" s="128">
        <f t="shared" si="46"/>
        <v>1261.05</v>
      </c>
      <c r="P246" s="146">
        <v>43362</v>
      </c>
      <c r="Q246" s="159" t="s">
        <v>122</v>
      </c>
      <c r="R246" s="203" t="s">
        <v>166</v>
      </c>
    </row>
    <row r="247" spans="1:18" x14ac:dyDescent="0.2">
      <c r="A247" s="121" t="s">
        <v>94</v>
      </c>
      <c r="B247" s="122" t="s">
        <v>98</v>
      </c>
      <c r="C247" s="129">
        <v>800</v>
      </c>
      <c r="D247" s="129"/>
      <c r="E247" s="129"/>
      <c r="F247" s="129"/>
      <c r="G247" s="129"/>
      <c r="H247" s="128">
        <f t="shared" si="45"/>
        <v>800</v>
      </c>
      <c r="I247" s="129">
        <v>8</v>
      </c>
      <c r="J247" s="129"/>
      <c r="K247" s="129"/>
      <c r="L247" s="129"/>
      <c r="M247" s="129"/>
      <c r="N247" s="129"/>
      <c r="O247" s="128">
        <f t="shared" si="46"/>
        <v>792</v>
      </c>
      <c r="P247" s="146">
        <v>43362</v>
      </c>
      <c r="Q247" s="159" t="s">
        <v>122</v>
      </c>
      <c r="R247" s="203" t="s">
        <v>166</v>
      </c>
    </row>
    <row r="248" spans="1:18" x14ac:dyDescent="0.2">
      <c r="A248" s="121" t="s">
        <v>61</v>
      </c>
      <c r="B248" s="122" t="s">
        <v>99</v>
      </c>
      <c r="C248" s="129">
        <v>1000</v>
      </c>
      <c r="D248" s="129">
        <v>356.25</v>
      </c>
      <c r="E248" s="129"/>
      <c r="F248" s="129"/>
      <c r="G248" s="129"/>
      <c r="H248" s="128">
        <f t="shared" si="45"/>
        <v>1356.25</v>
      </c>
      <c r="I248" s="129">
        <v>13.561</v>
      </c>
      <c r="J248" s="129"/>
      <c r="K248" s="129"/>
      <c r="L248" s="129"/>
      <c r="M248" s="129"/>
      <c r="N248" s="129"/>
      <c r="O248" s="128">
        <f t="shared" si="46"/>
        <v>1342.6890000000001</v>
      </c>
      <c r="P248" s="146">
        <v>43362</v>
      </c>
      <c r="Q248" s="159" t="s">
        <v>122</v>
      </c>
      <c r="R248" s="203" t="s">
        <v>166</v>
      </c>
    </row>
    <row r="249" spans="1:18" x14ac:dyDescent="0.2">
      <c r="A249" s="121" t="s">
        <v>115</v>
      </c>
      <c r="B249" s="122" t="s">
        <v>172</v>
      </c>
      <c r="C249" s="129">
        <v>1000</v>
      </c>
      <c r="D249" s="129"/>
      <c r="E249" s="129"/>
      <c r="F249" s="129"/>
      <c r="G249" s="129"/>
      <c r="H249" s="128">
        <f>C249+D249+G249</f>
        <v>1000</v>
      </c>
      <c r="I249" s="129">
        <v>10</v>
      </c>
      <c r="J249" s="129"/>
      <c r="K249" s="129"/>
      <c r="L249" s="129"/>
      <c r="M249" s="129"/>
      <c r="N249" s="129"/>
      <c r="O249" s="128">
        <f t="shared" si="46"/>
        <v>990</v>
      </c>
      <c r="P249" s="146">
        <v>43362</v>
      </c>
      <c r="Q249" s="159" t="s">
        <v>122</v>
      </c>
      <c r="R249" s="203" t="s">
        <v>166</v>
      </c>
    </row>
    <row r="250" spans="1:18" x14ac:dyDescent="0.2">
      <c r="A250" s="121" t="s">
        <v>173</v>
      </c>
      <c r="B250" s="122" t="s">
        <v>174</v>
      </c>
      <c r="C250" s="129">
        <v>1000</v>
      </c>
      <c r="D250" s="129"/>
      <c r="E250" s="129"/>
      <c r="F250" s="129"/>
      <c r="G250" s="129"/>
      <c r="H250" s="128">
        <f>C250+D250+G250</f>
        <v>1000</v>
      </c>
      <c r="I250" s="129">
        <v>10</v>
      </c>
      <c r="J250" s="129"/>
      <c r="K250" s="129"/>
      <c r="L250" s="129"/>
      <c r="M250" s="129"/>
      <c r="N250" s="129"/>
      <c r="O250" s="128">
        <f t="shared" si="46"/>
        <v>990</v>
      </c>
      <c r="P250" s="146">
        <v>43362</v>
      </c>
      <c r="Q250" s="159" t="s">
        <v>122</v>
      </c>
      <c r="R250" s="203" t="s">
        <v>166</v>
      </c>
    </row>
    <row r="251" spans="1:18" ht="13.5" thickBot="1" x14ac:dyDescent="0.25">
      <c r="A251" s="120" t="s">
        <v>126</v>
      </c>
      <c r="B251" s="134" t="s">
        <v>175</v>
      </c>
      <c r="C251" s="267">
        <v>1000</v>
      </c>
      <c r="D251" s="267"/>
      <c r="E251" s="267"/>
      <c r="F251" s="267"/>
      <c r="G251" s="267"/>
      <c r="H251" s="266">
        <f>C251+D251+G251</f>
        <v>1000</v>
      </c>
      <c r="I251" s="267">
        <v>10</v>
      </c>
      <c r="J251" s="267"/>
      <c r="K251" s="267"/>
      <c r="L251" s="267"/>
      <c r="M251" s="267"/>
      <c r="N251" s="267"/>
      <c r="O251" s="266">
        <f t="shared" si="46"/>
        <v>990</v>
      </c>
      <c r="P251" s="147">
        <v>43362</v>
      </c>
      <c r="Q251" s="273" t="s">
        <v>122</v>
      </c>
      <c r="R251" s="203" t="s">
        <v>166</v>
      </c>
    </row>
    <row r="252" spans="1:18" x14ac:dyDescent="0.2">
      <c r="A252" s="135" t="s">
        <v>28</v>
      </c>
      <c r="B252" s="136" t="s">
        <v>87</v>
      </c>
      <c r="C252" s="137">
        <v>3743.04</v>
      </c>
      <c r="D252" s="137">
        <v>1579.1</v>
      </c>
      <c r="E252" s="137">
        <v>490</v>
      </c>
      <c r="F252" s="137"/>
      <c r="G252" s="137">
        <v>525.75</v>
      </c>
      <c r="H252" s="137">
        <f t="shared" ref="H252:H258" si="47">C252+D252+G252</f>
        <v>5847.8899999999994</v>
      </c>
      <c r="I252" s="137">
        <v>58.48</v>
      </c>
      <c r="J252" s="137">
        <v>813</v>
      </c>
      <c r="K252" s="137">
        <v>-155</v>
      </c>
      <c r="L252" s="137">
        <v>525.75</v>
      </c>
      <c r="M252" s="137">
        <v>200.01</v>
      </c>
      <c r="N252" s="137">
        <f>100+1125</f>
        <v>1225</v>
      </c>
      <c r="O252" s="137">
        <f t="shared" ref="O252:O258" si="48">C252+D252+E252-I252-J252-K252-L252-M252-N252</f>
        <v>3144.8999999999996</v>
      </c>
      <c r="P252" s="145">
        <v>43369</v>
      </c>
      <c r="Q252" s="295" t="s">
        <v>129</v>
      </c>
      <c r="R252" s="203" t="s">
        <v>166</v>
      </c>
    </row>
    <row r="253" spans="1:18" x14ac:dyDescent="0.2">
      <c r="A253" s="138" t="s">
        <v>29</v>
      </c>
      <c r="B253" s="122" t="s">
        <v>95</v>
      </c>
      <c r="C253" s="129">
        <v>818.8</v>
      </c>
      <c r="D253" s="129">
        <v>46.06</v>
      </c>
      <c r="E253" s="129">
        <v>50</v>
      </c>
      <c r="F253" s="129"/>
      <c r="G253" s="129">
        <v>0</v>
      </c>
      <c r="H253" s="128">
        <f t="shared" si="47"/>
        <v>864.8599999999999</v>
      </c>
      <c r="I253" s="129">
        <v>8.65</v>
      </c>
      <c r="J253" s="129">
        <v>0</v>
      </c>
      <c r="K253" s="129">
        <v>0</v>
      </c>
      <c r="L253" s="129">
        <v>0</v>
      </c>
      <c r="M253" s="129">
        <v>58.14</v>
      </c>
      <c r="N253" s="129">
        <v>200</v>
      </c>
      <c r="O253" s="128">
        <f t="shared" si="48"/>
        <v>648.06999999999994</v>
      </c>
      <c r="P253" s="146">
        <v>43369</v>
      </c>
      <c r="Q253" s="296" t="s">
        <v>129</v>
      </c>
      <c r="R253" s="203" t="s">
        <v>166</v>
      </c>
    </row>
    <row r="254" spans="1:18" x14ac:dyDescent="0.2">
      <c r="A254" s="138" t="s">
        <v>3</v>
      </c>
      <c r="B254" s="122" t="s">
        <v>96</v>
      </c>
      <c r="C254" s="129">
        <v>1289.76</v>
      </c>
      <c r="D254" s="129">
        <v>523.97</v>
      </c>
      <c r="E254" s="129">
        <v>50</v>
      </c>
      <c r="F254" s="129"/>
      <c r="G254" s="129"/>
      <c r="H254" s="128">
        <f t="shared" si="47"/>
        <v>1813.73</v>
      </c>
      <c r="I254" s="129">
        <v>18.14</v>
      </c>
      <c r="J254" s="129">
        <v>56</v>
      </c>
      <c r="K254" s="129"/>
      <c r="L254" s="129"/>
      <c r="M254" s="129">
        <v>76.3</v>
      </c>
      <c r="N254" s="129"/>
      <c r="O254" s="128">
        <f t="shared" si="48"/>
        <v>1713.29</v>
      </c>
      <c r="P254" s="146">
        <v>43369</v>
      </c>
      <c r="Q254" s="296" t="s">
        <v>129</v>
      </c>
      <c r="R254" s="203" t="s">
        <v>166</v>
      </c>
    </row>
    <row r="255" spans="1:18" x14ac:dyDescent="0.2">
      <c r="A255" s="138" t="s">
        <v>35</v>
      </c>
      <c r="B255" s="122" t="s">
        <v>97</v>
      </c>
      <c r="C255" s="129">
        <v>1145.76</v>
      </c>
      <c r="D255" s="129">
        <v>465.47</v>
      </c>
      <c r="E255" s="129">
        <v>100</v>
      </c>
      <c r="F255" s="129"/>
      <c r="G255" s="129"/>
      <c r="H255" s="128">
        <f t="shared" si="47"/>
        <v>1611.23</v>
      </c>
      <c r="I255" s="129">
        <v>16.11</v>
      </c>
      <c r="J255" s="129">
        <v>19</v>
      </c>
      <c r="K255" s="129"/>
      <c r="L255" s="129"/>
      <c r="M255" s="129">
        <v>67.78</v>
      </c>
      <c r="N255" s="129"/>
      <c r="O255" s="128">
        <f t="shared" si="48"/>
        <v>1608.3400000000001</v>
      </c>
      <c r="P255" s="146">
        <v>43369</v>
      </c>
      <c r="Q255" s="296" t="s">
        <v>129</v>
      </c>
      <c r="R255" s="203" t="s">
        <v>166</v>
      </c>
    </row>
    <row r="256" spans="1:18" x14ac:dyDescent="0.2">
      <c r="A256" s="138" t="s">
        <v>94</v>
      </c>
      <c r="B256" s="122" t="s">
        <v>98</v>
      </c>
      <c r="C256" s="129">
        <v>960</v>
      </c>
      <c r="D256" s="129">
        <v>390</v>
      </c>
      <c r="E256" s="129"/>
      <c r="F256" s="129"/>
      <c r="G256" s="129"/>
      <c r="H256" s="128">
        <f t="shared" si="47"/>
        <v>1350</v>
      </c>
      <c r="I256" s="129">
        <v>13.5</v>
      </c>
      <c r="J256" s="129"/>
      <c r="K256" s="129"/>
      <c r="L256" s="129"/>
      <c r="M256" s="129"/>
      <c r="N256" s="129"/>
      <c r="O256" s="128">
        <f t="shared" si="48"/>
        <v>1336.5</v>
      </c>
      <c r="P256" s="146">
        <v>43369</v>
      </c>
      <c r="Q256" s="296" t="s">
        <v>129</v>
      </c>
      <c r="R256" s="203" t="s">
        <v>166</v>
      </c>
    </row>
    <row r="257" spans="1:18" x14ac:dyDescent="0.2">
      <c r="A257" s="138" t="s">
        <v>61</v>
      </c>
      <c r="B257" s="122" t="s">
        <v>99</v>
      </c>
      <c r="C257" s="129">
        <v>1200</v>
      </c>
      <c r="D257" s="129">
        <v>187.5</v>
      </c>
      <c r="E257" s="129"/>
      <c r="F257" s="129"/>
      <c r="G257" s="129"/>
      <c r="H257" s="128">
        <f t="shared" si="47"/>
        <v>1387.5</v>
      </c>
      <c r="I257" s="129">
        <v>13.88</v>
      </c>
      <c r="J257" s="129"/>
      <c r="K257" s="129"/>
      <c r="L257" s="129"/>
      <c r="M257" s="129"/>
      <c r="N257" s="129"/>
      <c r="O257" s="128">
        <f t="shared" si="48"/>
        <v>1373.62</v>
      </c>
      <c r="P257" s="146">
        <v>43369</v>
      </c>
      <c r="Q257" s="296" t="s">
        <v>129</v>
      </c>
      <c r="R257" s="203" t="s">
        <v>166</v>
      </c>
    </row>
    <row r="258" spans="1:18" x14ac:dyDescent="0.2">
      <c r="A258" s="138" t="s">
        <v>157</v>
      </c>
      <c r="B258" s="122" t="s">
        <v>178</v>
      </c>
      <c r="C258" s="129">
        <v>320</v>
      </c>
      <c r="D258" s="129">
        <v>150</v>
      </c>
      <c r="E258" s="129"/>
      <c r="F258" s="129"/>
      <c r="G258" s="129"/>
      <c r="H258" s="128">
        <f t="shared" si="47"/>
        <v>470</v>
      </c>
      <c r="I258" s="129">
        <v>4.7</v>
      </c>
      <c r="J258" s="129"/>
      <c r="K258" s="129"/>
      <c r="L258" s="129"/>
      <c r="M258" s="129"/>
      <c r="N258" s="129"/>
      <c r="O258" s="128">
        <f t="shared" si="48"/>
        <v>465.3</v>
      </c>
      <c r="P258" s="146">
        <v>43369</v>
      </c>
      <c r="Q258" s="296" t="s">
        <v>129</v>
      </c>
      <c r="R258" s="203" t="s">
        <v>166</v>
      </c>
    </row>
    <row r="259" spans="1:18" x14ac:dyDescent="0.2">
      <c r="A259" s="138" t="s">
        <v>115</v>
      </c>
      <c r="B259" s="122" t="s">
        <v>172</v>
      </c>
      <c r="C259" s="129">
        <v>1200</v>
      </c>
      <c r="D259" s="129">
        <v>506.25</v>
      </c>
      <c r="E259" s="129"/>
      <c r="F259" s="129"/>
      <c r="G259" s="129"/>
      <c r="H259" s="128">
        <f>C259+D259+G259</f>
        <v>1706.25</v>
      </c>
      <c r="I259" s="129">
        <v>17.059999999999999</v>
      </c>
      <c r="J259" s="129">
        <v>36</v>
      </c>
      <c r="K259" s="129"/>
      <c r="L259" s="129"/>
      <c r="M259" s="129"/>
      <c r="N259" s="129"/>
      <c r="O259" s="128">
        <f>C259+D259+E259-I259-J259-K259-L259-M259-N259</f>
        <v>1653.19</v>
      </c>
      <c r="P259" s="146">
        <v>43369</v>
      </c>
      <c r="Q259" s="296" t="s">
        <v>129</v>
      </c>
      <c r="R259" s="203" t="s">
        <v>166</v>
      </c>
    </row>
    <row r="260" spans="1:18" x14ac:dyDescent="0.2">
      <c r="A260" s="138" t="s">
        <v>173</v>
      </c>
      <c r="B260" s="122" t="s">
        <v>174</v>
      </c>
      <c r="C260" s="129">
        <v>1200</v>
      </c>
      <c r="D260" s="129">
        <v>487.5</v>
      </c>
      <c r="E260" s="129"/>
      <c r="F260" s="129"/>
      <c r="G260" s="129"/>
      <c r="H260" s="128">
        <f>C260+D260+G260</f>
        <v>1687.5</v>
      </c>
      <c r="I260" s="129">
        <v>16.88</v>
      </c>
      <c r="J260" s="129">
        <v>33</v>
      </c>
      <c r="K260" s="129"/>
      <c r="L260" s="129"/>
      <c r="M260" s="129"/>
      <c r="N260" s="129"/>
      <c r="O260" s="128">
        <f>C260+D260+E260-I260-J260-K260-L260-M260-N260</f>
        <v>1637.62</v>
      </c>
      <c r="P260" s="146">
        <v>43369</v>
      </c>
      <c r="Q260" s="296" t="s">
        <v>129</v>
      </c>
      <c r="R260" s="203" t="s">
        <v>166</v>
      </c>
    </row>
    <row r="261" spans="1:18" ht="13.5" thickBot="1" x14ac:dyDescent="0.25">
      <c r="A261" s="300" t="s">
        <v>126</v>
      </c>
      <c r="B261" s="140" t="s">
        <v>175</v>
      </c>
      <c r="C261" s="141">
        <v>1200</v>
      </c>
      <c r="D261" s="141">
        <v>487.5</v>
      </c>
      <c r="E261" s="141"/>
      <c r="F261" s="141"/>
      <c r="G261" s="141"/>
      <c r="H261" s="207">
        <f>C261+D261+G261</f>
        <v>1687.5</v>
      </c>
      <c r="I261" s="141">
        <v>16.88</v>
      </c>
      <c r="J261" s="141">
        <v>33</v>
      </c>
      <c r="K261" s="141"/>
      <c r="L261" s="141"/>
      <c r="M261" s="141"/>
      <c r="N261" s="141"/>
      <c r="O261" s="207">
        <f>C261+D261+E261-I261-J261-K261-L261-M261-N261</f>
        <v>1637.62</v>
      </c>
      <c r="P261" s="255">
        <v>43369</v>
      </c>
      <c r="Q261" s="297" t="s">
        <v>129</v>
      </c>
      <c r="R261" s="203" t="s">
        <v>166</v>
      </c>
    </row>
    <row r="262" spans="1:18" s="223" customFormat="1" x14ac:dyDescent="0.2">
      <c r="A262" s="257" t="s">
        <v>8</v>
      </c>
      <c r="B262" s="258" t="s">
        <v>183</v>
      </c>
      <c r="C262" s="221">
        <v>13415</v>
      </c>
      <c r="D262" s="221"/>
      <c r="E262" s="221"/>
      <c r="F262" s="221"/>
      <c r="G262" s="221">
        <v>4738</v>
      </c>
      <c r="H262" s="128">
        <f t="shared" ref="H262:H264" si="49">C262+D262+G262</f>
        <v>18153</v>
      </c>
      <c r="I262" s="221"/>
      <c r="J262" s="221">
        <v>2244</v>
      </c>
      <c r="K262" s="221">
        <v>-829</v>
      </c>
      <c r="L262" s="221"/>
      <c r="M262" s="221"/>
      <c r="N262" s="221"/>
      <c r="O262" s="128">
        <f t="shared" ref="O262:O264" si="50">C262+D262+E262-I262-J262-K262-L262-M262-N262</f>
        <v>12000</v>
      </c>
      <c r="P262" s="259"/>
      <c r="Q262" s="261"/>
      <c r="R262" s="262"/>
    </row>
    <row r="263" spans="1:18" s="223" customFormat="1" x14ac:dyDescent="0.2">
      <c r="A263" s="220" t="s">
        <v>30</v>
      </c>
      <c r="B263" s="226" t="s">
        <v>184</v>
      </c>
      <c r="C263" s="224">
        <v>12089</v>
      </c>
      <c r="D263" s="224"/>
      <c r="E263" s="224"/>
      <c r="F263" s="224"/>
      <c r="G263" s="224">
        <v>2203</v>
      </c>
      <c r="H263" s="128">
        <f t="shared" si="49"/>
        <v>14292</v>
      </c>
      <c r="I263" s="224"/>
      <c r="J263" s="224">
        <v>1399</v>
      </c>
      <c r="K263" s="224">
        <v>-310</v>
      </c>
      <c r="L263" s="224"/>
      <c r="M263" s="224"/>
      <c r="N263" s="224"/>
      <c r="O263" s="128">
        <f t="shared" si="50"/>
        <v>11000</v>
      </c>
      <c r="P263" s="222"/>
      <c r="Q263" s="261"/>
      <c r="R263" s="262"/>
    </row>
    <row r="264" spans="1:18" s="223" customFormat="1" ht="13.5" thickBot="1" x14ac:dyDescent="0.25">
      <c r="A264" s="264" t="s">
        <v>6</v>
      </c>
      <c r="B264" s="265" t="s">
        <v>185</v>
      </c>
      <c r="C264" s="225">
        <v>11733.11</v>
      </c>
      <c r="D264" s="225"/>
      <c r="E264" s="225"/>
      <c r="F264" s="225"/>
      <c r="G264" s="225">
        <v>1927.5</v>
      </c>
      <c r="H264" s="128">
        <f t="shared" si="49"/>
        <v>13660.61</v>
      </c>
      <c r="I264" s="225">
        <v>136.61000000000001</v>
      </c>
      <c r="J264" s="225">
        <v>1289</v>
      </c>
      <c r="K264" s="225">
        <v>-620</v>
      </c>
      <c r="L264" s="225">
        <v>1927.5</v>
      </c>
      <c r="M264" s="225"/>
      <c r="N264" s="225"/>
      <c r="O264" s="128">
        <f t="shared" si="50"/>
        <v>9000</v>
      </c>
      <c r="P264" s="222"/>
      <c r="Q264" s="261"/>
      <c r="R264" s="262"/>
    </row>
    <row r="265" spans="1:18" s="202" customFormat="1" ht="13.5" thickBot="1" x14ac:dyDescent="0.25">
      <c r="A265" s="355" t="s">
        <v>0</v>
      </c>
      <c r="B265" s="356"/>
      <c r="C265" s="289">
        <f>SUM(C224:C264)</f>
        <v>82137.27</v>
      </c>
      <c r="D265" s="219">
        <f>SUM(D224:D264)</f>
        <v>18716.539999999997</v>
      </c>
      <c r="E265" s="219">
        <f>SUM(E224:E264)</f>
        <v>2270</v>
      </c>
      <c r="F265" s="219"/>
      <c r="G265" s="219">
        <f t="shared" ref="G265:O265" si="51">SUM(G224:G264)</f>
        <v>10971.5</v>
      </c>
      <c r="H265" s="219">
        <f t="shared" si="51"/>
        <v>111825.31000000001</v>
      </c>
      <c r="I265" s="291">
        <f t="shared" si="51"/>
        <v>793.8309999999999</v>
      </c>
      <c r="J265" s="219">
        <f>SUM(J224:J264)</f>
        <v>8201</v>
      </c>
      <c r="K265" s="219">
        <f t="shared" si="51"/>
        <v>-2379</v>
      </c>
      <c r="L265" s="219">
        <f t="shared" si="51"/>
        <v>4030.5</v>
      </c>
      <c r="M265" s="219">
        <f t="shared" si="51"/>
        <v>1608.9199999999998</v>
      </c>
      <c r="N265" s="219">
        <f t="shared" si="51"/>
        <v>6100</v>
      </c>
      <c r="O265" s="219">
        <f t="shared" si="51"/>
        <v>84768.559000000008</v>
      </c>
      <c r="P265" s="201"/>
      <c r="Q265" s="201"/>
      <c r="R265" s="200"/>
    </row>
    <row r="266" spans="1:18" s="202" customFormat="1" ht="13.5" thickBot="1" x14ac:dyDescent="0.25">
      <c r="A266" s="362" t="s">
        <v>160</v>
      </c>
      <c r="B266" s="362"/>
      <c r="C266" s="210"/>
      <c r="D266" s="210"/>
      <c r="E266" s="210"/>
      <c r="F266" s="210"/>
      <c r="G266" s="210"/>
      <c r="H266" s="210"/>
      <c r="I266" s="246">
        <f>I265*2</f>
        <v>1587.6619999999998</v>
      </c>
      <c r="J266" s="357">
        <f>SUM(J265:K265)</f>
        <v>5822</v>
      </c>
      <c r="K266" s="358"/>
      <c r="L266" s="210"/>
      <c r="M266" s="210"/>
      <c r="N266" s="210"/>
      <c r="O266" s="210"/>
      <c r="P266" s="201"/>
      <c r="Q266" s="201"/>
      <c r="R266" s="263"/>
    </row>
    <row r="267" spans="1:18" s="202" customFormat="1" ht="13.5" thickBot="1" x14ac:dyDescent="0.25">
      <c r="A267" s="218"/>
      <c r="B267" s="218"/>
      <c r="C267" s="210"/>
      <c r="D267" s="210"/>
      <c r="E267" s="210"/>
      <c r="F267" s="210"/>
      <c r="G267" s="210"/>
      <c r="H267" s="210"/>
      <c r="I267" s="359">
        <f>SUM(I266:K266)</f>
        <v>7409.6620000000003</v>
      </c>
      <c r="J267" s="360"/>
      <c r="K267" s="361"/>
      <c r="L267" s="210"/>
      <c r="M267" s="210"/>
      <c r="N267" s="210"/>
      <c r="O267" s="210"/>
      <c r="P267" s="201"/>
      <c r="Q267" s="201"/>
      <c r="R267" s="212"/>
    </row>
    <row r="268" spans="1:18" ht="13.5" thickBot="1" x14ac:dyDescent="0.25"/>
    <row r="269" spans="1:18" s="119" customFormat="1" ht="13.5" thickBot="1" x14ac:dyDescent="0.25">
      <c r="A269" s="365" t="s">
        <v>167</v>
      </c>
      <c r="B269" s="366"/>
      <c r="C269" s="366"/>
      <c r="D269" s="366"/>
      <c r="E269" s="366"/>
      <c r="F269" s="366"/>
      <c r="G269" s="366"/>
      <c r="H269" s="366"/>
      <c r="I269" s="366"/>
      <c r="J269" s="366"/>
      <c r="K269" s="366"/>
      <c r="L269" s="366"/>
      <c r="M269" s="366"/>
      <c r="N269" s="366"/>
      <c r="O269" s="366"/>
      <c r="P269" s="366"/>
      <c r="Q269" s="366"/>
      <c r="R269" s="367"/>
    </row>
    <row r="270" spans="1:18" s="119" customFormat="1" ht="13.5" thickBot="1" x14ac:dyDescent="0.25">
      <c r="A270" s="274" t="s">
        <v>88</v>
      </c>
      <c r="B270" s="275" t="s">
        <v>1</v>
      </c>
      <c r="C270" s="276" t="s">
        <v>80</v>
      </c>
      <c r="D270" s="276" t="s">
        <v>81</v>
      </c>
      <c r="E270" s="276" t="s">
        <v>92</v>
      </c>
      <c r="F270" s="276"/>
      <c r="G270" s="276" t="s">
        <v>86</v>
      </c>
      <c r="H270" s="276" t="s">
        <v>100</v>
      </c>
      <c r="I270" s="276" t="s">
        <v>83</v>
      </c>
      <c r="J270" s="276" t="s">
        <v>84</v>
      </c>
      <c r="K270" s="276" t="s">
        <v>91</v>
      </c>
      <c r="L270" s="276" t="s">
        <v>86</v>
      </c>
      <c r="M270" s="276" t="s">
        <v>82</v>
      </c>
      <c r="N270" s="276" t="s">
        <v>85</v>
      </c>
      <c r="O270" s="276" t="s">
        <v>2</v>
      </c>
      <c r="P270" s="277" t="s">
        <v>90</v>
      </c>
      <c r="Q270" s="278" t="s">
        <v>93</v>
      </c>
      <c r="R270" s="204" t="s">
        <v>158</v>
      </c>
    </row>
    <row r="271" spans="1:18" x14ac:dyDescent="0.2">
      <c r="A271" s="135" t="s">
        <v>28</v>
      </c>
      <c r="B271" s="136" t="s">
        <v>87</v>
      </c>
      <c r="C271" s="137">
        <v>3119.2</v>
      </c>
      <c r="D271" s="137">
        <v>2573.34</v>
      </c>
      <c r="E271" s="137">
        <v>490</v>
      </c>
      <c r="F271" s="137"/>
      <c r="G271" s="137">
        <v>525.75</v>
      </c>
      <c r="H271" s="137">
        <f t="shared" ref="H271:H277" si="52">C271+D271+G271</f>
        <v>6218.29</v>
      </c>
      <c r="I271" s="137">
        <v>62.18</v>
      </c>
      <c r="J271" s="137">
        <v>906</v>
      </c>
      <c r="K271" s="137">
        <v>-155</v>
      </c>
      <c r="L271" s="137">
        <v>525.75</v>
      </c>
      <c r="M271" s="137">
        <v>200.01</v>
      </c>
      <c r="N271" s="137">
        <f>1125+41.6</f>
        <v>1166.5999999999999</v>
      </c>
      <c r="O271" s="137">
        <f t="shared" ref="O271:O277" si="53">C271+D271+E271-I271-J271-K271-L271-M271-N271</f>
        <v>3476.9999999999995</v>
      </c>
      <c r="P271" s="145">
        <v>43376</v>
      </c>
      <c r="Q271" s="154" t="s">
        <v>130</v>
      </c>
      <c r="R271" s="203" t="s">
        <v>167</v>
      </c>
    </row>
    <row r="272" spans="1:18" x14ac:dyDescent="0.2">
      <c r="A272" s="138" t="s">
        <v>29</v>
      </c>
      <c r="B272" s="122" t="s">
        <v>95</v>
      </c>
      <c r="C272" s="129">
        <v>818.8</v>
      </c>
      <c r="D272" s="129">
        <v>69.09</v>
      </c>
      <c r="E272" s="129">
        <v>50</v>
      </c>
      <c r="F272" s="129"/>
      <c r="G272" s="129">
        <v>0</v>
      </c>
      <c r="H272" s="128">
        <f t="shared" si="52"/>
        <v>887.89</v>
      </c>
      <c r="I272" s="129">
        <v>8.8800000000000008</v>
      </c>
      <c r="J272" s="129">
        <v>0</v>
      </c>
      <c r="K272" s="129">
        <v>0</v>
      </c>
      <c r="L272" s="129">
        <v>0</v>
      </c>
      <c r="M272" s="129">
        <v>58.14</v>
      </c>
      <c r="N272" s="129">
        <v>200</v>
      </c>
      <c r="O272" s="128">
        <f t="shared" si="53"/>
        <v>670.87</v>
      </c>
      <c r="P272" s="146">
        <v>43376</v>
      </c>
      <c r="Q272" s="155" t="s">
        <v>130</v>
      </c>
      <c r="R272" s="203" t="s">
        <v>167</v>
      </c>
    </row>
    <row r="273" spans="1:18" x14ac:dyDescent="0.2">
      <c r="A273" s="138" t="s">
        <v>3</v>
      </c>
      <c r="B273" s="122" t="s">
        <v>96</v>
      </c>
      <c r="C273" s="129">
        <v>1074.8</v>
      </c>
      <c r="D273" s="129">
        <v>806.1</v>
      </c>
      <c r="E273" s="129">
        <v>50</v>
      </c>
      <c r="F273" s="129"/>
      <c r="G273" s="129"/>
      <c r="H273" s="128">
        <f t="shared" si="52"/>
        <v>1880.9</v>
      </c>
      <c r="I273" s="129">
        <v>18.809999999999999</v>
      </c>
      <c r="J273" s="129">
        <v>68</v>
      </c>
      <c r="K273" s="129"/>
      <c r="L273" s="129"/>
      <c r="M273" s="129">
        <v>76.3</v>
      </c>
      <c r="N273" s="129"/>
      <c r="O273" s="128">
        <f t="shared" si="53"/>
        <v>1767.7900000000002</v>
      </c>
      <c r="P273" s="146">
        <v>43376</v>
      </c>
      <c r="Q273" s="155" t="s">
        <v>130</v>
      </c>
      <c r="R273" s="203" t="s">
        <v>167</v>
      </c>
    </row>
    <row r="274" spans="1:18" x14ac:dyDescent="0.2">
      <c r="A274" s="138" t="s">
        <v>35</v>
      </c>
      <c r="B274" s="122" t="s">
        <v>97</v>
      </c>
      <c r="C274" s="129">
        <v>954.8</v>
      </c>
      <c r="D274" s="129">
        <v>716.1</v>
      </c>
      <c r="E274" s="129">
        <v>100</v>
      </c>
      <c r="F274" s="129"/>
      <c r="G274" s="129"/>
      <c r="H274" s="128">
        <f t="shared" si="52"/>
        <v>1670.9</v>
      </c>
      <c r="I274" s="129">
        <v>16.71</v>
      </c>
      <c r="J274" s="129">
        <v>30</v>
      </c>
      <c r="K274" s="129"/>
      <c r="L274" s="129"/>
      <c r="M274" s="129">
        <v>67.78</v>
      </c>
      <c r="N274" s="129"/>
      <c r="O274" s="128">
        <f t="shared" si="53"/>
        <v>1656.41</v>
      </c>
      <c r="P274" s="146">
        <v>43376</v>
      </c>
      <c r="Q274" s="155" t="s">
        <v>130</v>
      </c>
      <c r="R274" s="203" t="s">
        <v>167</v>
      </c>
    </row>
    <row r="275" spans="1:18" x14ac:dyDescent="0.2">
      <c r="A275" s="138" t="s">
        <v>94</v>
      </c>
      <c r="B275" s="122" t="s">
        <v>98</v>
      </c>
      <c r="C275" s="129">
        <v>800</v>
      </c>
      <c r="D275" s="129">
        <v>600</v>
      </c>
      <c r="E275" s="129"/>
      <c r="F275" s="129"/>
      <c r="G275" s="129"/>
      <c r="H275" s="128">
        <f t="shared" si="52"/>
        <v>1400</v>
      </c>
      <c r="I275" s="129">
        <v>14</v>
      </c>
      <c r="J275" s="129"/>
      <c r="K275" s="129"/>
      <c r="L275" s="129"/>
      <c r="M275" s="129"/>
      <c r="N275" s="129"/>
      <c r="O275" s="128">
        <f t="shared" si="53"/>
        <v>1386</v>
      </c>
      <c r="P275" s="146">
        <v>43376</v>
      </c>
      <c r="Q275" s="155" t="s">
        <v>130</v>
      </c>
      <c r="R275" s="203" t="s">
        <v>167</v>
      </c>
    </row>
    <row r="276" spans="1:18" x14ac:dyDescent="0.2">
      <c r="A276" s="138" t="s">
        <v>61</v>
      </c>
      <c r="B276" s="122" t="s">
        <v>99</v>
      </c>
      <c r="C276" s="129">
        <v>1000</v>
      </c>
      <c r="D276" s="129">
        <v>750</v>
      </c>
      <c r="E276" s="129"/>
      <c r="F276" s="129"/>
      <c r="G276" s="129"/>
      <c r="H276" s="128">
        <f t="shared" si="52"/>
        <v>1750</v>
      </c>
      <c r="I276" s="129">
        <v>17.5</v>
      </c>
      <c r="J276" s="129">
        <v>45</v>
      </c>
      <c r="K276" s="129"/>
      <c r="L276" s="129"/>
      <c r="M276" s="129"/>
      <c r="N276" s="129"/>
      <c r="O276" s="128">
        <f t="shared" si="53"/>
        <v>1687.5</v>
      </c>
      <c r="P276" s="146">
        <v>43376</v>
      </c>
      <c r="Q276" s="155" t="s">
        <v>130</v>
      </c>
      <c r="R276" s="203" t="s">
        <v>167</v>
      </c>
    </row>
    <row r="277" spans="1:18" x14ac:dyDescent="0.2">
      <c r="A277" s="138" t="s">
        <v>157</v>
      </c>
      <c r="B277" s="122" t="s">
        <v>178</v>
      </c>
      <c r="C277" s="129">
        <v>800</v>
      </c>
      <c r="D277" s="129">
        <v>600</v>
      </c>
      <c r="E277" s="129"/>
      <c r="F277" s="129"/>
      <c r="G277" s="129"/>
      <c r="H277" s="128">
        <f t="shared" si="52"/>
        <v>1400</v>
      </c>
      <c r="I277" s="129">
        <v>14</v>
      </c>
      <c r="J277" s="129"/>
      <c r="K277" s="129"/>
      <c r="L277" s="129"/>
      <c r="M277" s="129"/>
      <c r="N277" s="129"/>
      <c r="O277" s="128">
        <f t="shared" si="53"/>
        <v>1386</v>
      </c>
      <c r="P277" s="146">
        <v>43376</v>
      </c>
      <c r="Q277" s="155" t="s">
        <v>130</v>
      </c>
      <c r="R277" s="203" t="s">
        <v>167</v>
      </c>
    </row>
    <row r="278" spans="1:18" x14ac:dyDescent="0.2">
      <c r="A278" s="138" t="s">
        <v>115</v>
      </c>
      <c r="B278" s="122" t="s">
        <v>172</v>
      </c>
      <c r="C278" s="129">
        <v>1000</v>
      </c>
      <c r="D278" s="129">
        <v>825</v>
      </c>
      <c r="E278" s="129"/>
      <c r="F278" s="129"/>
      <c r="G278" s="129"/>
      <c r="H278" s="128">
        <f>C278+D278+G278</f>
        <v>1825</v>
      </c>
      <c r="I278" s="129">
        <v>18.25</v>
      </c>
      <c r="J278" s="129">
        <v>58</v>
      </c>
      <c r="K278" s="129"/>
      <c r="L278" s="129"/>
      <c r="M278" s="129"/>
      <c r="N278" s="129"/>
      <c r="O278" s="128">
        <f>C278+D278+E278-I278-J278-K278-L278-M278-N278</f>
        <v>1748.75</v>
      </c>
      <c r="P278" s="146">
        <v>43376</v>
      </c>
      <c r="Q278" s="155" t="s">
        <v>130</v>
      </c>
      <c r="R278" s="203" t="s">
        <v>167</v>
      </c>
    </row>
    <row r="279" spans="1:18" x14ac:dyDescent="0.2">
      <c r="A279" s="138" t="s">
        <v>173</v>
      </c>
      <c r="B279" s="122" t="s">
        <v>174</v>
      </c>
      <c r="C279" s="129">
        <v>1000</v>
      </c>
      <c r="D279" s="129">
        <v>750</v>
      </c>
      <c r="E279" s="129"/>
      <c r="F279" s="129"/>
      <c r="G279" s="129"/>
      <c r="H279" s="128">
        <f>C279+D279+G279</f>
        <v>1750</v>
      </c>
      <c r="I279" s="129">
        <v>17.5</v>
      </c>
      <c r="J279" s="129">
        <v>45</v>
      </c>
      <c r="K279" s="129"/>
      <c r="L279" s="129"/>
      <c r="M279" s="129"/>
      <c r="N279" s="129"/>
      <c r="O279" s="128">
        <f>C279+D279+E279-I279-J279-K279-L279-M279-N279</f>
        <v>1687.5</v>
      </c>
      <c r="P279" s="146">
        <v>43376</v>
      </c>
      <c r="Q279" s="155" t="s">
        <v>130</v>
      </c>
      <c r="R279" s="203" t="s">
        <v>167</v>
      </c>
    </row>
    <row r="280" spans="1:18" ht="13.5" thickBot="1" x14ac:dyDescent="0.25">
      <c r="A280" s="300" t="s">
        <v>126</v>
      </c>
      <c r="B280" s="140" t="s">
        <v>175</v>
      </c>
      <c r="C280" s="141">
        <v>1000</v>
      </c>
      <c r="D280" s="141">
        <v>750</v>
      </c>
      <c r="E280" s="141"/>
      <c r="F280" s="141"/>
      <c r="G280" s="141"/>
      <c r="H280" s="207">
        <f>C280+D280+G280</f>
        <v>1750</v>
      </c>
      <c r="I280" s="141">
        <v>17.5</v>
      </c>
      <c r="J280" s="303">
        <v>45</v>
      </c>
      <c r="K280" s="141"/>
      <c r="L280" s="141"/>
      <c r="M280" s="141"/>
      <c r="N280" s="141"/>
      <c r="O280" s="207">
        <f>C280+D280+E280-I280-J280-K280-L280-M280-N280</f>
        <v>1687.5</v>
      </c>
      <c r="P280" s="255">
        <v>43376</v>
      </c>
      <c r="Q280" s="260" t="s">
        <v>130</v>
      </c>
      <c r="R280" s="203" t="s">
        <v>167</v>
      </c>
    </row>
    <row r="281" spans="1:18" x14ac:dyDescent="0.2">
      <c r="A281" s="123" t="s">
        <v>28</v>
      </c>
      <c r="B281" s="124" t="s">
        <v>87</v>
      </c>
      <c r="C281" s="128">
        <v>3119.2</v>
      </c>
      <c r="D281" s="128">
        <v>2105.46</v>
      </c>
      <c r="E281" s="128">
        <v>490</v>
      </c>
      <c r="F281" s="128"/>
      <c r="G281" s="128">
        <v>525.75</v>
      </c>
      <c r="H281" s="128">
        <f t="shared" ref="H281:H287" si="54">C281+D281+G281</f>
        <v>5750.41</v>
      </c>
      <c r="I281" s="128">
        <v>57.5</v>
      </c>
      <c r="J281" s="128">
        <v>786</v>
      </c>
      <c r="K281" s="128">
        <v>-155</v>
      </c>
      <c r="L281" s="128">
        <v>525.75</v>
      </c>
      <c r="M281" s="128">
        <v>200.01</v>
      </c>
      <c r="N281" s="128">
        <v>1125</v>
      </c>
      <c r="O281" s="128">
        <f t="shared" ref="O281:O287" si="55">C281+D281+E281-I281-J281-K281-L281-M281-N281</f>
        <v>3175.3999999999996</v>
      </c>
      <c r="P281" s="144">
        <v>43383</v>
      </c>
      <c r="Q281" s="302" t="s">
        <v>131</v>
      </c>
      <c r="R281" s="203" t="s">
        <v>167</v>
      </c>
    </row>
    <row r="282" spans="1:18" x14ac:dyDescent="0.2">
      <c r="A282" s="121" t="s">
        <v>29</v>
      </c>
      <c r="B282" s="122" t="s">
        <v>95</v>
      </c>
      <c r="C282" s="129">
        <v>818.8</v>
      </c>
      <c r="D282" s="129">
        <v>0</v>
      </c>
      <c r="E282" s="129">
        <v>50</v>
      </c>
      <c r="F282" s="129"/>
      <c r="G282" s="129">
        <v>0</v>
      </c>
      <c r="H282" s="128">
        <f t="shared" si="54"/>
        <v>818.8</v>
      </c>
      <c r="I282" s="129">
        <v>8.19</v>
      </c>
      <c r="J282" s="129">
        <v>0</v>
      </c>
      <c r="K282" s="129">
        <v>0</v>
      </c>
      <c r="L282" s="129">
        <v>0</v>
      </c>
      <c r="M282" s="129">
        <v>58.14</v>
      </c>
      <c r="N282" s="129">
        <v>200</v>
      </c>
      <c r="O282" s="128">
        <f t="shared" si="55"/>
        <v>602.46999999999991</v>
      </c>
      <c r="P282" s="146">
        <v>43383</v>
      </c>
      <c r="Q282" s="215" t="s">
        <v>131</v>
      </c>
      <c r="R282" s="203" t="s">
        <v>167</v>
      </c>
    </row>
    <row r="283" spans="1:18" x14ac:dyDescent="0.2">
      <c r="A283" s="121" t="s">
        <v>3</v>
      </c>
      <c r="B283" s="122" t="s">
        <v>96</v>
      </c>
      <c r="C283" s="129">
        <v>1074.8</v>
      </c>
      <c r="D283" s="129">
        <v>362.75</v>
      </c>
      <c r="E283" s="129">
        <v>50</v>
      </c>
      <c r="F283" s="129"/>
      <c r="G283" s="129"/>
      <c r="H283" s="128">
        <f t="shared" si="54"/>
        <v>1437.55</v>
      </c>
      <c r="I283" s="129">
        <v>14.38</v>
      </c>
      <c r="J283" s="129"/>
      <c r="K283" s="129"/>
      <c r="L283" s="129"/>
      <c r="M283" s="129">
        <v>76.3</v>
      </c>
      <c r="N283" s="129"/>
      <c r="O283" s="128">
        <f t="shared" si="55"/>
        <v>1396.87</v>
      </c>
      <c r="P283" s="146">
        <v>43383</v>
      </c>
      <c r="Q283" s="215" t="s">
        <v>131</v>
      </c>
      <c r="R283" s="203" t="s">
        <v>167</v>
      </c>
    </row>
    <row r="284" spans="1:18" x14ac:dyDescent="0.2">
      <c r="A284" s="121" t="s">
        <v>35</v>
      </c>
      <c r="B284" s="122" t="s">
        <v>97</v>
      </c>
      <c r="C284" s="129">
        <v>954.8</v>
      </c>
      <c r="D284" s="129">
        <v>608.69000000000005</v>
      </c>
      <c r="E284" s="129">
        <v>100</v>
      </c>
      <c r="F284" s="129"/>
      <c r="G284" s="129"/>
      <c r="H284" s="128">
        <f t="shared" si="54"/>
        <v>1563.49</v>
      </c>
      <c r="I284" s="129">
        <v>15.63</v>
      </c>
      <c r="J284" s="129">
        <v>10</v>
      </c>
      <c r="K284" s="129"/>
      <c r="L284" s="129"/>
      <c r="M284" s="129">
        <v>67.78</v>
      </c>
      <c r="N284" s="129"/>
      <c r="O284" s="128">
        <f t="shared" si="55"/>
        <v>1570.08</v>
      </c>
      <c r="P284" s="146">
        <v>43383</v>
      </c>
      <c r="Q284" s="215" t="s">
        <v>131</v>
      </c>
      <c r="R284" s="203" t="s">
        <v>167</v>
      </c>
    </row>
    <row r="285" spans="1:18" x14ac:dyDescent="0.2">
      <c r="A285" s="121" t="s">
        <v>94</v>
      </c>
      <c r="B285" s="122" t="s">
        <v>98</v>
      </c>
      <c r="C285" s="129">
        <v>800</v>
      </c>
      <c r="D285" s="129">
        <v>270</v>
      </c>
      <c r="E285" s="129"/>
      <c r="F285" s="129"/>
      <c r="G285" s="129"/>
      <c r="H285" s="128">
        <f t="shared" si="54"/>
        <v>1070</v>
      </c>
      <c r="I285" s="129">
        <v>10.7</v>
      </c>
      <c r="J285" s="129"/>
      <c r="K285" s="129"/>
      <c r="L285" s="129"/>
      <c r="M285" s="129"/>
      <c r="N285" s="129"/>
      <c r="O285" s="128">
        <f t="shared" si="55"/>
        <v>1059.3</v>
      </c>
      <c r="P285" s="146">
        <v>43383</v>
      </c>
      <c r="Q285" s="215" t="s">
        <v>131</v>
      </c>
      <c r="R285" s="203" t="s">
        <v>167</v>
      </c>
    </row>
    <row r="286" spans="1:18" x14ac:dyDescent="0.2">
      <c r="A286" s="121" t="s">
        <v>61</v>
      </c>
      <c r="B286" s="122" t="s">
        <v>99</v>
      </c>
      <c r="C286" s="129">
        <v>1000</v>
      </c>
      <c r="D286" s="129">
        <v>675</v>
      </c>
      <c r="E286" s="129"/>
      <c r="F286" s="129"/>
      <c r="G286" s="129"/>
      <c r="H286" s="128">
        <f t="shared" si="54"/>
        <v>1675</v>
      </c>
      <c r="I286" s="129">
        <v>16.75</v>
      </c>
      <c r="J286" s="129">
        <v>31</v>
      </c>
      <c r="K286" s="129"/>
      <c r="L286" s="129"/>
      <c r="M286" s="129"/>
      <c r="N286" s="129"/>
      <c r="O286" s="128">
        <f t="shared" si="55"/>
        <v>1627.25</v>
      </c>
      <c r="P286" s="146">
        <v>43383</v>
      </c>
      <c r="Q286" s="215" t="s">
        <v>131</v>
      </c>
      <c r="R286" s="203" t="s">
        <v>167</v>
      </c>
    </row>
    <row r="287" spans="1:18" x14ac:dyDescent="0.2">
      <c r="A287" s="121" t="s">
        <v>157</v>
      </c>
      <c r="B287" s="122" t="s">
        <v>178</v>
      </c>
      <c r="C287" s="129">
        <v>800</v>
      </c>
      <c r="D287" s="129">
        <v>510</v>
      </c>
      <c r="E287" s="129"/>
      <c r="F287" s="129"/>
      <c r="G287" s="129"/>
      <c r="H287" s="128">
        <f t="shared" si="54"/>
        <v>1310</v>
      </c>
      <c r="I287" s="129">
        <v>13.1</v>
      </c>
      <c r="J287" s="129"/>
      <c r="K287" s="129"/>
      <c r="L287" s="129"/>
      <c r="M287" s="129"/>
      <c r="N287" s="129"/>
      <c r="O287" s="128">
        <f t="shared" si="55"/>
        <v>1296.9000000000001</v>
      </c>
      <c r="P287" s="146">
        <v>43383</v>
      </c>
      <c r="Q287" s="215" t="s">
        <v>131</v>
      </c>
      <c r="R287" s="203" t="s">
        <v>167</v>
      </c>
    </row>
    <row r="288" spans="1:18" x14ac:dyDescent="0.2">
      <c r="A288" s="121" t="s">
        <v>115</v>
      </c>
      <c r="B288" s="122" t="s">
        <v>172</v>
      </c>
      <c r="C288" s="129">
        <v>1000</v>
      </c>
      <c r="D288" s="129">
        <v>637.5</v>
      </c>
      <c r="E288" s="129"/>
      <c r="F288" s="129"/>
      <c r="G288" s="129"/>
      <c r="H288" s="128">
        <f>C288+D288+G288</f>
        <v>1637.5</v>
      </c>
      <c r="I288" s="129">
        <v>16.38</v>
      </c>
      <c r="J288" s="129">
        <v>24</v>
      </c>
      <c r="K288" s="129"/>
      <c r="L288" s="129"/>
      <c r="M288" s="129"/>
      <c r="N288" s="129"/>
      <c r="O288" s="128">
        <f>C288+D288+E288-I288-J288-K288-L288-M288-N288</f>
        <v>1597.12</v>
      </c>
      <c r="P288" s="146">
        <v>43383</v>
      </c>
      <c r="Q288" s="215" t="s">
        <v>131</v>
      </c>
      <c r="R288" s="203" t="s">
        <v>167</v>
      </c>
    </row>
    <row r="289" spans="1:18" x14ac:dyDescent="0.2">
      <c r="A289" s="121" t="s">
        <v>173</v>
      </c>
      <c r="B289" s="122" t="s">
        <v>174</v>
      </c>
      <c r="C289" s="129">
        <v>1000</v>
      </c>
      <c r="D289" s="129">
        <v>637.5</v>
      </c>
      <c r="E289" s="129"/>
      <c r="F289" s="129"/>
      <c r="G289" s="129"/>
      <c r="H289" s="128">
        <f>C289+D289+G289</f>
        <v>1637.5</v>
      </c>
      <c r="I289" s="129">
        <v>16.38</v>
      </c>
      <c r="J289" s="129">
        <v>24</v>
      </c>
      <c r="K289" s="129"/>
      <c r="L289" s="129"/>
      <c r="M289" s="129"/>
      <c r="N289" s="129"/>
      <c r="O289" s="128">
        <f>C289+D289+E289-I289-J289-K289-L289-M289-N289</f>
        <v>1597.12</v>
      </c>
      <c r="P289" s="146">
        <v>43383</v>
      </c>
      <c r="Q289" s="215" t="s">
        <v>131</v>
      </c>
      <c r="R289" s="203" t="s">
        <v>167</v>
      </c>
    </row>
    <row r="290" spans="1:18" ht="13.5" thickBot="1" x14ac:dyDescent="0.25">
      <c r="A290" s="120" t="s">
        <v>126</v>
      </c>
      <c r="B290" s="134" t="s">
        <v>175</v>
      </c>
      <c r="C290" s="267">
        <v>1000</v>
      </c>
      <c r="D290" s="267">
        <v>637.5</v>
      </c>
      <c r="E290" s="267"/>
      <c r="F290" s="267"/>
      <c r="G290" s="267"/>
      <c r="H290" s="266">
        <f>C290+D290+G290</f>
        <v>1637.5</v>
      </c>
      <c r="I290" s="267">
        <v>16.37</v>
      </c>
      <c r="J290" s="267">
        <v>24</v>
      </c>
      <c r="K290" s="267"/>
      <c r="L290" s="267"/>
      <c r="M290" s="267"/>
      <c r="N290" s="267"/>
      <c r="O290" s="266">
        <f>C290+D290+E290-I290-J290-K290-L290-M290-N290</f>
        <v>1597.13</v>
      </c>
      <c r="P290" s="147">
        <v>43383</v>
      </c>
      <c r="Q290" s="301" t="s">
        <v>131</v>
      </c>
      <c r="R290" s="203" t="s">
        <v>167</v>
      </c>
    </row>
    <row r="291" spans="1:18" x14ac:dyDescent="0.2">
      <c r="A291" s="135" t="s">
        <v>28</v>
      </c>
      <c r="B291" s="136" t="s">
        <v>87</v>
      </c>
      <c r="C291" s="137">
        <v>3119.2</v>
      </c>
      <c r="D291" s="137">
        <v>3216.68</v>
      </c>
      <c r="E291" s="137">
        <v>490</v>
      </c>
      <c r="F291" s="137"/>
      <c r="G291" s="137">
        <v>525.75</v>
      </c>
      <c r="H291" s="137">
        <f t="shared" ref="H291:H298" si="56">C291+D291+G291</f>
        <v>6861.6299999999992</v>
      </c>
      <c r="I291" s="137">
        <v>68.62</v>
      </c>
      <c r="J291" s="137">
        <v>1098</v>
      </c>
      <c r="K291" s="137">
        <v>-155</v>
      </c>
      <c r="L291" s="137">
        <v>525.75</v>
      </c>
      <c r="M291" s="137">
        <v>200.01</v>
      </c>
      <c r="N291" s="137">
        <v>1125</v>
      </c>
      <c r="O291" s="137">
        <f t="shared" ref="O291:O302" si="57">C291+D291+E291-I291-J291-K291-L291-M291-N291</f>
        <v>3963.4999999999991</v>
      </c>
      <c r="P291" s="145">
        <v>43390</v>
      </c>
      <c r="Q291" s="151" t="s">
        <v>132</v>
      </c>
      <c r="R291" s="203" t="s">
        <v>167</v>
      </c>
    </row>
    <row r="292" spans="1:18" x14ac:dyDescent="0.2">
      <c r="A292" s="138" t="s">
        <v>29</v>
      </c>
      <c r="B292" s="122" t="s">
        <v>95</v>
      </c>
      <c r="C292" s="129">
        <v>818.8</v>
      </c>
      <c r="D292" s="129"/>
      <c r="E292" s="129">
        <v>50</v>
      </c>
      <c r="F292" s="129"/>
      <c r="G292" s="129">
        <v>0</v>
      </c>
      <c r="H292" s="128">
        <f t="shared" si="56"/>
        <v>818.8</v>
      </c>
      <c r="I292" s="129">
        <v>8.19</v>
      </c>
      <c r="J292" s="129">
        <v>0</v>
      </c>
      <c r="K292" s="129">
        <v>0</v>
      </c>
      <c r="L292" s="129">
        <v>0</v>
      </c>
      <c r="M292" s="129">
        <v>58.14</v>
      </c>
      <c r="N292" s="129">
        <v>200</v>
      </c>
      <c r="O292" s="128">
        <f t="shared" si="57"/>
        <v>602.46999999999991</v>
      </c>
      <c r="P292" s="146">
        <v>43390</v>
      </c>
      <c r="Q292" s="152" t="s">
        <v>132</v>
      </c>
      <c r="R292" s="203" t="s">
        <v>167</v>
      </c>
    </row>
    <row r="293" spans="1:18" x14ac:dyDescent="0.2">
      <c r="A293" s="138" t="s">
        <v>3</v>
      </c>
      <c r="B293" s="122" t="s">
        <v>96</v>
      </c>
      <c r="C293" s="129">
        <v>1074.8</v>
      </c>
      <c r="D293" s="129">
        <v>725.49</v>
      </c>
      <c r="E293" s="129">
        <v>50</v>
      </c>
      <c r="F293" s="129"/>
      <c r="G293" s="129"/>
      <c r="H293" s="128">
        <f t="shared" si="56"/>
        <v>1800.29</v>
      </c>
      <c r="I293" s="129">
        <v>18</v>
      </c>
      <c r="J293" s="129">
        <v>54</v>
      </c>
      <c r="K293" s="129"/>
      <c r="L293" s="129"/>
      <c r="M293" s="129">
        <v>76.3</v>
      </c>
      <c r="N293" s="129"/>
      <c r="O293" s="128">
        <f t="shared" si="57"/>
        <v>1701.99</v>
      </c>
      <c r="P293" s="146">
        <v>43390</v>
      </c>
      <c r="Q293" s="152" t="s">
        <v>132</v>
      </c>
      <c r="R293" s="203" t="s">
        <v>167</v>
      </c>
    </row>
    <row r="294" spans="1:18" x14ac:dyDescent="0.2">
      <c r="A294" s="138" t="s">
        <v>35</v>
      </c>
      <c r="B294" s="122" t="s">
        <v>97</v>
      </c>
      <c r="C294" s="129">
        <v>954.8</v>
      </c>
      <c r="D294" s="129">
        <v>644.49</v>
      </c>
      <c r="E294" s="129">
        <v>100</v>
      </c>
      <c r="F294" s="129"/>
      <c r="G294" s="129"/>
      <c r="H294" s="128">
        <f t="shared" si="56"/>
        <v>1599.29</v>
      </c>
      <c r="I294" s="129">
        <v>15.99</v>
      </c>
      <c r="J294" s="129">
        <v>17</v>
      </c>
      <c r="K294" s="129"/>
      <c r="L294" s="129"/>
      <c r="M294" s="129">
        <v>67.78</v>
      </c>
      <c r="N294" s="129"/>
      <c r="O294" s="128">
        <f t="shared" si="57"/>
        <v>1598.52</v>
      </c>
      <c r="P294" s="146">
        <v>43390</v>
      </c>
      <c r="Q294" s="152" t="s">
        <v>132</v>
      </c>
      <c r="R294" s="203" t="s">
        <v>167</v>
      </c>
    </row>
    <row r="295" spans="1:18" x14ac:dyDescent="0.2">
      <c r="A295" s="138" t="s">
        <v>94</v>
      </c>
      <c r="B295" s="122" t="s">
        <v>98</v>
      </c>
      <c r="C295" s="129">
        <v>800</v>
      </c>
      <c r="D295" s="129">
        <v>540</v>
      </c>
      <c r="E295" s="129"/>
      <c r="F295" s="129"/>
      <c r="G295" s="129"/>
      <c r="H295" s="128">
        <f t="shared" si="56"/>
        <v>1340</v>
      </c>
      <c r="I295" s="129">
        <v>13.4</v>
      </c>
      <c r="J295" s="129"/>
      <c r="K295" s="129"/>
      <c r="L295" s="129"/>
      <c r="M295" s="129"/>
      <c r="N295" s="129"/>
      <c r="O295" s="128">
        <f t="shared" si="57"/>
        <v>1326.6</v>
      </c>
      <c r="P295" s="146">
        <v>43390</v>
      </c>
      <c r="Q295" s="152" t="s">
        <v>132</v>
      </c>
      <c r="R295" s="203" t="s">
        <v>167</v>
      </c>
    </row>
    <row r="296" spans="1:18" x14ac:dyDescent="0.2">
      <c r="A296" s="138" t="s">
        <v>61</v>
      </c>
      <c r="B296" s="122" t="s">
        <v>99</v>
      </c>
      <c r="C296" s="129">
        <v>1000</v>
      </c>
      <c r="D296" s="129">
        <v>675</v>
      </c>
      <c r="E296" s="129"/>
      <c r="F296" s="129"/>
      <c r="G296" s="129"/>
      <c r="H296" s="128">
        <f t="shared" si="56"/>
        <v>1675</v>
      </c>
      <c r="I296" s="129">
        <v>16.75</v>
      </c>
      <c r="J296" s="129">
        <v>31</v>
      </c>
      <c r="K296" s="129"/>
      <c r="L296" s="129"/>
      <c r="M296" s="129"/>
      <c r="N296" s="129"/>
      <c r="O296" s="128">
        <f t="shared" si="57"/>
        <v>1627.25</v>
      </c>
      <c r="P296" s="146">
        <v>43390</v>
      </c>
      <c r="Q296" s="152" t="s">
        <v>132</v>
      </c>
      <c r="R296" s="203" t="s">
        <v>167</v>
      </c>
    </row>
    <row r="297" spans="1:18" x14ac:dyDescent="0.2">
      <c r="A297" s="138" t="s">
        <v>157</v>
      </c>
      <c r="B297" s="122" t="s">
        <v>178</v>
      </c>
      <c r="C297" s="129">
        <v>800</v>
      </c>
      <c r="D297" s="129">
        <v>540</v>
      </c>
      <c r="E297" s="129"/>
      <c r="F297" s="129"/>
      <c r="G297" s="129"/>
      <c r="H297" s="128">
        <f t="shared" si="56"/>
        <v>1340</v>
      </c>
      <c r="I297" s="129">
        <v>13.4</v>
      </c>
      <c r="J297" s="129"/>
      <c r="K297" s="129"/>
      <c r="L297" s="129"/>
      <c r="M297" s="129"/>
      <c r="N297" s="129"/>
      <c r="O297" s="128">
        <f t="shared" si="57"/>
        <v>1326.6</v>
      </c>
      <c r="P297" s="146">
        <v>43390</v>
      </c>
      <c r="Q297" s="152" t="s">
        <v>132</v>
      </c>
      <c r="R297" s="203" t="s">
        <v>167</v>
      </c>
    </row>
    <row r="298" spans="1:18" x14ac:dyDescent="0.2">
      <c r="A298" s="138" t="s">
        <v>115</v>
      </c>
      <c r="B298" s="122" t="s">
        <v>172</v>
      </c>
      <c r="C298" s="129">
        <v>1000</v>
      </c>
      <c r="D298" s="129">
        <v>1031.25</v>
      </c>
      <c r="E298" s="129"/>
      <c r="F298" s="129"/>
      <c r="G298" s="129"/>
      <c r="H298" s="128">
        <f t="shared" si="56"/>
        <v>2031.25</v>
      </c>
      <c r="I298" s="129">
        <v>20.309999999999999</v>
      </c>
      <c r="J298" s="129">
        <v>95</v>
      </c>
      <c r="K298" s="129"/>
      <c r="L298" s="129"/>
      <c r="M298" s="129"/>
      <c r="N298" s="129"/>
      <c r="O298" s="128">
        <f t="shared" si="57"/>
        <v>1915.94</v>
      </c>
      <c r="P298" s="146">
        <v>43390</v>
      </c>
      <c r="Q298" s="152" t="s">
        <v>132</v>
      </c>
      <c r="R298" s="203" t="s">
        <v>167</v>
      </c>
    </row>
    <row r="299" spans="1:18" x14ac:dyDescent="0.2">
      <c r="A299" s="138" t="s">
        <v>173</v>
      </c>
      <c r="B299" s="122" t="s">
        <v>174</v>
      </c>
      <c r="C299" s="129">
        <v>1000</v>
      </c>
      <c r="D299" s="129">
        <v>675</v>
      </c>
      <c r="E299" s="129"/>
      <c r="F299" s="129"/>
      <c r="G299" s="129"/>
      <c r="H299" s="128">
        <f>C299+D299+G299</f>
        <v>1675</v>
      </c>
      <c r="I299" s="129">
        <v>16.75</v>
      </c>
      <c r="J299" s="129">
        <v>31</v>
      </c>
      <c r="K299" s="129"/>
      <c r="L299" s="129"/>
      <c r="M299" s="129"/>
      <c r="N299" s="129"/>
      <c r="O299" s="128">
        <f t="shared" si="57"/>
        <v>1627.25</v>
      </c>
      <c r="P299" s="146">
        <v>43390</v>
      </c>
      <c r="Q299" s="152" t="s">
        <v>132</v>
      </c>
      <c r="R299" s="203" t="s">
        <v>167</v>
      </c>
    </row>
    <row r="300" spans="1:18" x14ac:dyDescent="0.2">
      <c r="A300" s="138" t="s">
        <v>126</v>
      </c>
      <c r="B300" s="122" t="s">
        <v>175</v>
      </c>
      <c r="C300" s="129">
        <v>1000</v>
      </c>
      <c r="D300" s="129">
        <v>675</v>
      </c>
      <c r="E300" s="129"/>
      <c r="F300" s="129"/>
      <c r="G300" s="129"/>
      <c r="H300" s="128">
        <f>C300+D300+G300</f>
        <v>1675</v>
      </c>
      <c r="I300" s="129">
        <v>16.75</v>
      </c>
      <c r="J300" s="129">
        <v>31</v>
      </c>
      <c r="K300" s="129"/>
      <c r="L300" s="129"/>
      <c r="M300" s="129"/>
      <c r="N300" s="129"/>
      <c r="O300" s="128">
        <f t="shared" si="57"/>
        <v>1627.25</v>
      </c>
      <c r="P300" s="146">
        <v>43390</v>
      </c>
      <c r="Q300" s="152" t="s">
        <v>132</v>
      </c>
      <c r="R300" s="203" t="s">
        <v>167</v>
      </c>
    </row>
    <row r="301" spans="1:18" x14ac:dyDescent="0.2">
      <c r="A301" s="138" t="s">
        <v>179</v>
      </c>
      <c r="B301" s="122" t="s">
        <v>180</v>
      </c>
      <c r="C301" s="129">
        <v>600</v>
      </c>
      <c r="D301" s="129">
        <v>150</v>
      </c>
      <c r="E301" s="129"/>
      <c r="F301" s="129"/>
      <c r="G301" s="129"/>
      <c r="H301" s="128">
        <f>C301+D301+G301</f>
        <v>750</v>
      </c>
      <c r="I301" s="129">
        <v>7.5</v>
      </c>
      <c r="J301" s="129"/>
      <c r="K301" s="129"/>
      <c r="L301" s="129"/>
      <c r="M301" s="129"/>
      <c r="N301" s="129"/>
      <c r="O301" s="128">
        <f t="shared" si="57"/>
        <v>742.5</v>
      </c>
      <c r="P301" s="146">
        <v>43390</v>
      </c>
      <c r="Q301" s="152" t="s">
        <v>132</v>
      </c>
      <c r="R301" s="203" t="s">
        <v>167</v>
      </c>
    </row>
    <row r="302" spans="1:18" ht="13.5" thickBot="1" x14ac:dyDescent="0.25">
      <c r="A302" s="300" t="s">
        <v>177</v>
      </c>
      <c r="B302" s="140" t="s">
        <v>176</v>
      </c>
      <c r="C302" s="141">
        <v>160</v>
      </c>
      <c r="D302" s="141">
        <v>90</v>
      </c>
      <c r="E302" s="141"/>
      <c r="F302" s="141"/>
      <c r="G302" s="141"/>
      <c r="H302" s="207">
        <f>C302+D302+G302</f>
        <v>250</v>
      </c>
      <c r="I302" s="141">
        <v>2.5</v>
      </c>
      <c r="J302" s="141"/>
      <c r="K302" s="141"/>
      <c r="L302" s="141"/>
      <c r="M302" s="141"/>
      <c r="N302" s="141"/>
      <c r="O302" s="207">
        <f t="shared" si="57"/>
        <v>247.5</v>
      </c>
      <c r="P302" s="255">
        <v>43390</v>
      </c>
      <c r="Q302" s="256" t="s">
        <v>132</v>
      </c>
      <c r="R302" s="203" t="s">
        <v>167</v>
      </c>
    </row>
    <row r="303" spans="1:18" x14ac:dyDescent="0.2">
      <c r="A303" s="123" t="s">
        <v>28</v>
      </c>
      <c r="B303" s="124" t="s">
        <v>87</v>
      </c>
      <c r="C303" s="128">
        <v>3119.2</v>
      </c>
      <c r="D303" s="128">
        <v>3099.71</v>
      </c>
      <c r="E303" s="128">
        <v>490</v>
      </c>
      <c r="F303" s="128"/>
      <c r="G303" s="128">
        <v>525.75</v>
      </c>
      <c r="H303" s="128">
        <f t="shared" ref="H303:H309" si="58">C303+D303+G303</f>
        <v>6744.66</v>
      </c>
      <c r="I303" s="128">
        <v>67.45</v>
      </c>
      <c r="J303" s="128">
        <v>1059</v>
      </c>
      <c r="K303" s="128">
        <v>-155</v>
      </c>
      <c r="L303" s="128">
        <v>525.75</v>
      </c>
      <c r="M303" s="128">
        <v>200.01</v>
      </c>
      <c r="N303" s="128">
        <v>1125</v>
      </c>
      <c r="O303" s="128">
        <f t="shared" ref="O303:O313" si="59">C303+D303+E303-I303-J303-K303-L303-M303-N303</f>
        <v>3886.7</v>
      </c>
      <c r="P303" s="144">
        <v>43397</v>
      </c>
      <c r="Q303" s="299" t="s">
        <v>103</v>
      </c>
      <c r="R303" s="203" t="s">
        <v>167</v>
      </c>
    </row>
    <row r="304" spans="1:18" x14ac:dyDescent="0.2">
      <c r="A304" s="121" t="s">
        <v>29</v>
      </c>
      <c r="B304" s="122" t="s">
        <v>95</v>
      </c>
      <c r="C304" s="129">
        <v>818.8</v>
      </c>
      <c r="D304" s="129">
        <v>521.99</v>
      </c>
      <c r="E304" s="129">
        <v>50</v>
      </c>
      <c r="F304" s="129"/>
      <c r="G304" s="129"/>
      <c r="H304" s="128">
        <f t="shared" si="58"/>
        <v>1340.79</v>
      </c>
      <c r="I304" s="129">
        <v>13.41</v>
      </c>
      <c r="J304" s="129"/>
      <c r="K304" s="129"/>
      <c r="L304" s="129"/>
      <c r="M304" s="129">
        <v>58.14</v>
      </c>
      <c r="N304" s="129">
        <v>200</v>
      </c>
      <c r="O304" s="128">
        <f t="shared" si="59"/>
        <v>1119.2399999999998</v>
      </c>
      <c r="P304" s="146">
        <v>43397</v>
      </c>
      <c r="Q304" s="214" t="s">
        <v>103</v>
      </c>
      <c r="R304" s="203" t="s">
        <v>167</v>
      </c>
    </row>
    <row r="305" spans="1:18" x14ac:dyDescent="0.2">
      <c r="A305" s="121" t="s">
        <v>3</v>
      </c>
      <c r="B305" s="122" t="s">
        <v>96</v>
      </c>
      <c r="C305" s="129">
        <v>1074.8</v>
      </c>
      <c r="D305" s="129">
        <v>685.19</v>
      </c>
      <c r="E305" s="129">
        <v>50</v>
      </c>
      <c r="F305" s="129"/>
      <c r="G305" s="129"/>
      <c r="H305" s="128">
        <f t="shared" si="58"/>
        <v>1759.99</v>
      </c>
      <c r="I305" s="129">
        <v>17.600000000000001</v>
      </c>
      <c r="J305" s="129">
        <v>46</v>
      </c>
      <c r="K305" s="129"/>
      <c r="L305" s="129"/>
      <c r="M305" s="129">
        <v>76.3</v>
      </c>
      <c r="N305" s="129"/>
      <c r="O305" s="128">
        <f t="shared" si="59"/>
        <v>1670.0900000000001</v>
      </c>
      <c r="P305" s="146">
        <v>43397</v>
      </c>
      <c r="Q305" s="214" t="s">
        <v>103</v>
      </c>
      <c r="R305" s="203" t="s">
        <v>167</v>
      </c>
    </row>
    <row r="306" spans="1:18" x14ac:dyDescent="0.2">
      <c r="A306" s="121" t="s">
        <v>35</v>
      </c>
      <c r="B306" s="122" t="s">
        <v>97</v>
      </c>
      <c r="C306" s="129">
        <v>954.8</v>
      </c>
      <c r="D306" s="129">
        <v>608.69000000000005</v>
      </c>
      <c r="E306" s="129">
        <v>100</v>
      </c>
      <c r="F306" s="129"/>
      <c r="G306" s="129"/>
      <c r="H306" s="128">
        <f t="shared" si="58"/>
        <v>1563.49</v>
      </c>
      <c r="I306" s="129">
        <v>15.63</v>
      </c>
      <c r="J306" s="129">
        <v>10</v>
      </c>
      <c r="K306" s="129"/>
      <c r="L306" s="129"/>
      <c r="M306" s="129">
        <v>67.78</v>
      </c>
      <c r="N306" s="129"/>
      <c r="O306" s="128">
        <f t="shared" si="59"/>
        <v>1570.08</v>
      </c>
      <c r="P306" s="146">
        <v>43397</v>
      </c>
      <c r="Q306" s="214" t="s">
        <v>103</v>
      </c>
      <c r="R306" s="203" t="s">
        <v>167</v>
      </c>
    </row>
    <row r="307" spans="1:18" x14ac:dyDescent="0.2">
      <c r="A307" s="121" t="s">
        <v>94</v>
      </c>
      <c r="B307" s="122" t="s">
        <v>98</v>
      </c>
      <c r="C307" s="129">
        <v>800</v>
      </c>
      <c r="D307" s="129">
        <v>510</v>
      </c>
      <c r="E307" s="129"/>
      <c r="F307" s="129"/>
      <c r="G307" s="129"/>
      <c r="H307" s="128">
        <f t="shared" si="58"/>
        <v>1310</v>
      </c>
      <c r="I307" s="129">
        <v>13.1</v>
      </c>
      <c r="J307" s="129"/>
      <c r="K307" s="129"/>
      <c r="L307" s="129"/>
      <c r="M307" s="129"/>
      <c r="N307" s="129"/>
      <c r="O307" s="128">
        <f t="shared" si="59"/>
        <v>1296.9000000000001</v>
      </c>
      <c r="P307" s="146">
        <v>43397</v>
      </c>
      <c r="Q307" s="214" t="s">
        <v>103</v>
      </c>
      <c r="R307" s="203" t="s">
        <v>167</v>
      </c>
    </row>
    <row r="308" spans="1:18" x14ac:dyDescent="0.2">
      <c r="A308" s="121" t="s">
        <v>61</v>
      </c>
      <c r="B308" s="122" t="s">
        <v>99</v>
      </c>
      <c r="C308" s="129">
        <v>1000</v>
      </c>
      <c r="D308" s="129">
        <v>562.5</v>
      </c>
      <c r="E308" s="129"/>
      <c r="F308" s="129"/>
      <c r="G308" s="129"/>
      <c r="H308" s="128">
        <f t="shared" si="58"/>
        <v>1562.5</v>
      </c>
      <c r="I308" s="129">
        <v>15.63</v>
      </c>
      <c r="J308" s="129">
        <v>10</v>
      </c>
      <c r="K308" s="129"/>
      <c r="L308" s="129"/>
      <c r="M308" s="129"/>
      <c r="N308" s="129"/>
      <c r="O308" s="128">
        <f t="shared" si="59"/>
        <v>1536.87</v>
      </c>
      <c r="P308" s="146">
        <v>43397</v>
      </c>
      <c r="Q308" s="214" t="s">
        <v>103</v>
      </c>
      <c r="R308" s="203" t="s">
        <v>167</v>
      </c>
    </row>
    <row r="309" spans="1:18" x14ac:dyDescent="0.2">
      <c r="A309" s="121" t="s">
        <v>115</v>
      </c>
      <c r="B309" s="122" t="s">
        <v>172</v>
      </c>
      <c r="C309" s="129">
        <v>1000</v>
      </c>
      <c r="D309" s="129">
        <v>768.75</v>
      </c>
      <c r="E309" s="129"/>
      <c r="F309" s="129"/>
      <c r="G309" s="129"/>
      <c r="H309" s="128">
        <f t="shared" si="58"/>
        <v>1768.75</v>
      </c>
      <c r="I309" s="129">
        <v>17.68</v>
      </c>
      <c r="J309" s="129">
        <v>48</v>
      </c>
      <c r="K309" s="129"/>
      <c r="L309" s="129"/>
      <c r="M309" s="129"/>
      <c r="N309" s="129"/>
      <c r="O309" s="128">
        <f t="shared" si="59"/>
        <v>1703.07</v>
      </c>
      <c r="P309" s="146">
        <v>43397</v>
      </c>
      <c r="Q309" s="214" t="s">
        <v>103</v>
      </c>
      <c r="R309" s="203" t="s">
        <v>167</v>
      </c>
    </row>
    <row r="310" spans="1:18" x14ac:dyDescent="0.2">
      <c r="A310" s="121" t="s">
        <v>173</v>
      </c>
      <c r="B310" s="122" t="s">
        <v>174</v>
      </c>
      <c r="C310" s="129">
        <v>1000</v>
      </c>
      <c r="D310" s="129">
        <v>675</v>
      </c>
      <c r="E310" s="129"/>
      <c r="F310" s="129"/>
      <c r="G310" s="129"/>
      <c r="H310" s="128">
        <f>C310+D310+G310</f>
        <v>1675</v>
      </c>
      <c r="I310" s="129">
        <v>16.75</v>
      </c>
      <c r="J310" s="129">
        <v>31</v>
      </c>
      <c r="K310" s="129"/>
      <c r="L310" s="129"/>
      <c r="M310" s="129"/>
      <c r="N310" s="129"/>
      <c r="O310" s="128">
        <f t="shared" si="59"/>
        <v>1627.25</v>
      </c>
      <c r="P310" s="146">
        <v>43397</v>
      </c>
      <c r="Q310" s="214" t="s">
        <v>103</v>
      </c>
      <c r="R310" s="203" t="s">
        <v>167</v>
      </c>
    </row>
    <row r="311" spans="1:18" x14ac:dyDescent="0.2">
      <c r="A311" s="216" t="s">
        <v>126</v>
      </c>
      <c r="B311" s="122" t="s">
        <v>175</v>
      </c>
      <c r="C311" s="129">
        <v>800</v>
      </c>
      <c r="D311" s="129">
        <v>562.5</v>
      </c>
      <c r="E311" s="129"/>
      <c r="F311" s="129"/>
      <c r="G311" s="129"/>
      <c r="H311" s="128">
        <f>C311+D311+G311</f>
        <v>1362.5</v>
      </c>
      <c r="I311" s="129">
        <v>13.63</v>
      </c>
      <c r="J311" s="129"/>
      <c r="K311" s="129"/>
      <c r="L311" s="129"/>
      <c r="M311" s="129"/>
      <c r="N311" s="129"/>
      <c r="O311" s="128">
        <f t="shared" si="59"/>
        <v>1348.87</v>
      </c>
      <c r="P311" s="146">
        <v>43397</v>
      </c>
      <c r="Q311" s="214" t="s">
        <v>103</v>
      </c>
      <c r="R311" s="203" t="s">
        <v>167</v>
      </c>
    </row>
    <row r="312" spans="1:18" x14ac:dyDescent="0.2">
      <c r="A312" s="216" t="s">
        <v>179</v>
      </c>
      <c r="B312" s="122" t="s">
        <v>180</v>
      </c>
      <c r="C312" s="129">
        <v>1000</v>
      </c>
      <c r="D312" s="129">
        <v>675</v>
      </c>
      <c r="E312" s="129"/>
      <c r="F312" s="129"/>
      <c r="G312" s="129"/>
      <c r="H312" s="128">
        <f>C312+D312+G312</f>
        <v>1675</v>
      </c>
      <c r="I312" s="129">
        <v>16.75</v>
      </c>
      <c r="J312" s="129">
        <v>31</v>
      </c>
      <c r="K312" s="129"/>
      <c r="L312" s="129"/>
      <c r="M312" s="129"/>
      <c r="N312" s="129"/>
      <c r="O312" s="128">
        <f t="shared" si="59"/>
        <v>1627.25</v>
      </c>
      <c r="P312" s="146">
        <v>43397</v>
      </c>
      <c r="Q312" s="214" t="s">
        <v>103</v>
      </c>
      <c r="R312" s="203" t="s">
        <v>167</v>
      </c>
    </row>
    <row r="313" spans="1:18" ht="13.5" thickBot="1" x14ac:dyDescent="0.25">
      <c r="A313" s="120" t="s">
        <v>177</v>
      </c>
      <c r="B313" s="134" t="s">
        <v>176</v>
      </c>
      <c r="C313" s="267">
        <v>800</v>
      </c>
      <c r="D313" s="267">
        <v>510</v>
      </c>
      <c r="E313" s="267"/>
      <c r="F313" s="267"/>
      <c r="G313" s="267"/>
      <c r="H313" s="266">
        <f>C313+D313+G313</f>
        <v>1310</v>
      </c>
      <c r="I313" s="267">
        <v>13.1</v>
      </c>
      <c r="J313" s="267"/>
      <c r="K313" s="267"/>
      <c r="L313" s="267"/>
      <c r="M313" s="267"/>
      <c r="N313" s="267"/>
      <c r="O313" s="266">
        <f t="shared" si="59"/>
        <v>1296.9000000000001</v>
      </c>
      <c r="P313" s="147">
        <v>43397</v>
      </c>
      <c r="Q313" s="298" t="s">
        <v>103</v>
      </c>
      <c r="R313" s="203" t="s">
        <v>167</v>
      </c>
    </row>
    <row r="314" spans="1:18" x14ac:dyDescent="0.2">
      <c r="A314" s="135" t="s">
        <v>28</v>
      </c>
      <c r="B314" s="136" t="s">
        <v>87</v>
      </c>
      <c r="C314" s="137">
        <v>3119.2</v>
      </c>
      <c r="D314" s="137">
        <v>3216.68</v>
      </c>
      <c r="E314" s="137">
        <v>0</v>
      </c>
      <c r="F314" s="137"/>
      <c r="G314" s="137">
        <v>0</v>
      </c>
      <c r="H314" s="137">
        <f t="shared" ref="H314:H320" si="60">C314+D314+G314</f>
        <v>6335.8799999999992</v>
      </c>
      <c r="I314" s="137">
        <v>63.36</v>
      </c>
      <c r="J314" s="137">
        <v>1098</v>
      </c>
      <c r="K314" s="137">
        <v>0</v>
      </c>
      <c r="L314" s="137">
        <v>0</v>
      </c>
      <c r="M314" s="137">
        <v>200.01</v>
      </c>
      <c r="N314" s="137">
        <v>0</v>
      </c>
      <c r="O314" s="137">
        <f t="shared" ref="O314:O324" si="61">C314+D314+E314-I314-J314-K314-L314-M314-N314</f>
        <v>4974.5099999999993</v>
      </c>
      <c r="P314" s="145">
        <v>43404</v>
      </c>
      <c r="Q314" s="295" t="s">
        <v>103</v>
      </c>
      <c r="R314" s="203" t="s">
        <v>167</v>
      </c>
    </row>
    <row r="315" spans="1:18" x14ac:dyDescent="0.2">
      <c r="A315" s="138" t="s">
        <v>29</v>
      </c>
      <c r="B315" s="122" t="s">
        <v>95</v>
      </c>
      <c r="C315" s="129">
        <v>818.8</v>
      </c>
      <c r="D315" s="129">
        <v>0</v>
      </c>
      <c r="E315" s="129">
        <v>50</v>
      </c>
      <c r="F315" s="129"/>
      <c r="G315" s="129">
        <v>0</v>
      </c>
      <c r="H315" s="128">
        <f t="shared" si="60"/>
        <v>818.8</v>
      </c>
      <c r="I315" s="129">
        <v>8.19</v>
      </c>
      <c r="J315" s="129">
        <v>0</v>
      </c>
      <c r="K315" s="129">
        <v>0</v>
      </c>
      <c r="L315" s="129">
        <v>0</v>
      </c>
      <c r="M315" s="129">
        <v>58.14</v>
      </c>
      <c r="N315" s="129">
        <v>200</v>
      </c>
      <c r="O315" s="128">
        <f t="shared" si="61"/>
        <v>602.46999999999991</v>
      </c>
      <c r="P315" s="146">
        <v>43404</v>
      </c>
      <c r="Q315" s="296" t="s">
        <v>103</v>
      </c>
      <c r="R315" s="203" t="s">
        <v>167</v>
      </c>
    </row>
    <row r="316" spans="1:18" x14ac:dyDescent="0.2">
      <c r="A316" s="138" t="s">
        <v>3</v>
      </c>
      <c r="B316" s="122" t="s">
        <v>96</v>
      </c>
      <c r="C316" s="129">
        <v>1074.8</v>
      </c>
      <c r="D316" s="129">
        <v>685.19</v>
      </c>
      <c r="E316" s="129">
        <v>50</v>
      </c>
      <c r="F316" s="129"/>
      <c r="G316" s="129"/>
      <c r="H316" s="128">
        <f t="shared" si="60"/>
        <v>1759.99</v>
      </c>
      <c r="I316" s="129">
        <v>17.600000000000001</v>
      </c>
      <c r="J316" s="129">
        <v>46</v>
      </c>
      <c r="K316" s="129"/>
      <c r="L316" s="129"/>
      <c r="M316" s="129">
        <v>76.3</v>
      </c>
      <c r="N316" s="129"/>
      <c r="O316" s="128">
        <f t="shared" si="61"/>
        <v>1670.0900000000001</v>
      </c>
      <c r="P316" s="146">
        <v>43404</v>
      </c>
      <c r="Q316" s="296" t="s">
        <v>103</v>
      </c>
      <c r="R316" s="203" t="s">
        <v>167</v>
      </c>
    </row>
    <row r="317" spans="1:18" x14ac:dyDescent="0.2">
      <c r="A317" s="138" t="s">
        <v>35</v>
      </c>
      <c r="B317" s="122" t="s">
        <v>97</v>
      </c>
      <c r="C317" s="129">
        <v>954.8</v>
      </c>
      <c r="D317" s="129">
        <v>322.25</v>
      </c>
      <c r="E317" s="129">
        <v>100</v>
      </c>
      <c r="F317" s="129"/>
      <c r="G317" s="129"/>
      <c r="H317" s="128">
        <f t="shared" si="60"/>
        <v>1277.05</v>
      </c>
      <c r="I317" s="129">
        <v>12.77</v>
      </c>
      <c r="J317" s="129"/>
      <c r="K317" s="129"/>
      <c r="L317" s="129"/>
      <c r="M317" s="129">
        <v>67.78</v>
      </c>
      <c r="N317" s="129"/>
      <c r="O317" s="128">
        <f t="shared" si="61"/>
        <v>1296.5</v>
      </c>
      <c r="P317" s="146">
        <v>43404</v>
      </c>
      <c r="Q317" s="296" t="s">
        <v>103</v>
      </c>
      <c r="R317" s="203" t="s">
        <v>167</v>
      </c>
    </row>
    <row r="318" spans="1:18" x14ac:dyDescent="0.2">
      <c r="A318" s="138" t="s">
        <v>94</v>
      </c>
      <c r="B318" s="122" t="s">
        <v>98</v>
      </c>
      <c r="C318" s="129">
        <v>800</v>
      </c>
      <c r="D318" s="129">
        <v>510</v>
      </c>
      <c r="E318" s="129"/>
      <c r="F318" s="129"/>
      <c r="G318" s="129"/>
      <c r="H318" s="128">
        <f t="shared" si="60"/>
        <v>1310</v>
      </c>
      <c r="I318" s="129">
        <v>13.1</v>
      </c>
      <c r="J318" s="129"/>
      <c r="K318" s="129"/>
      <c r="L318" s="129"/>
      <c r="M318" s="129"/>
      <c r="N318" s="129"/>
      <c r="O318" s="128">
        <f t="shared" si="61"/>
        <v>1296.9000000000001</v>
      </c>
      <c r="P318" s="146">
        <v>43404</v>
      </c>
      <c r="Q318" s="296" t="s">
        <v>103</v>
      </c>
      <c r="R318" s="203" t="s">
        <v>167</v>
      </c>
    </row>
    <row r="319" spans="1:18" x14ac:dyDescent="0.2">
      <c r="A319" s="138" t="s">
        <v>61</v>
      </c>
      <c r="B319" s="122" t="s">
        <v>99</v>
      </c>
      <c r="C319" s="129">
        <v>1000</v>
      </c>
      <c r="D319" s="129">
        <v>656.25</v>
      </c>
      <c r="E319" s="129"/>
      <c r="F319" s="129"/>
      <c r="G319" s="129"/>
      <c r="H319" s="128">
        <f t="shared" si="60"/>
        <v>1656.25</v>
      </c>
      <c r="I319" s="129">
        <v>16.559999999999999</v>
      </c>
      <c r="J319" s="129">
        <v>28</v>
      </c>
      <c r="K319" s="129"/>
      <c r="L319" s="129"/>
      <c r="M319" s="129"/>
      <c r="N319" s="129"/>
      <c r="O319" s="128">
        <f t="shared" si="61"/>
        <v>1611.69</v>
      </c>
      <c r="P319" s="146">
        <v>43404</v>
      </c>
      <c r="Q319" s="296" t="s">
        <v>103</v>
      </c>
      <c r="R319" s="203" t="s">
        <v>167</v>
      </c>
    </row>
    <row r="320" spans="1:18" x14ac:dyDescent="0.2">
      <c r="A320" s="138" t="s">
        <v>115</v>
      </c>
      <c r="B320" s="122" t="s">
        <v>172</v>
      </c>
      <c r="C320" s="129">
        <v>1000</v>
      </c>
      <c r="D320" s="129">
        <v>731.25</v>
      </c>
      <c r="E320" s="129"/>
      <c r="F320" s="129"/>
      <c r="G320" s="129"/>
      <c r="H320" s="128">
        <f t="shared" si="60"/>
        <v>1731.25</v>
      </c>
      <c r="I320" s="129">
        <v>17.309999999999999</v>
      </c>
      <c r="J320" s="129">
        <v>41</v>
      </c>
      <c r="K320" s="129"/>
      <c r="L320" s="129"/>
      <c r="M320" s="129"/>
      <c r="N320" s="129"/>
      <c r="O320" s="128">
        <f t="shared" si="61"/>
        <v>1672.94</v>
      </c>
      <c r="P320" s="146">
        <v>43404</v>
      </c>
      <c r="Q320" s="296" t="s">
        <v>103</v>
      </c>
      <c r="R320" s="203" t="s">
        <v>167</v>
      </c>
    </row>
    <row r="321" spans="1:18" x14ac:dyDescent="0.2">
      <c r="A321" s="138" t="s">
        <v>173</v>
      </c>
      <c r="B321" s="122" t="s">
        <v>174</v>
      </c>
      <c r="C321" s="129">
        <v>1000</v>
      </c>
      <c r="D321" s="129">
        <v>656.25</v>
      </c>
      <c r="E321" s="129"/>
      <c r="F321" s="129"/>
      <c r="G321" s="129"/>
      <c r="H321" s="128">
        <f>C321+D321+G321</f>
        <v>1656.25</v>
      </c>
      <c r="I321" s="129">
        <v>16.559999999999999</v>
      </c>
      <c r="J321" s="129">
        <v>28</v>
      </c>
      <c r="K321" s="129"/>
      <c r="L321" s="129"/>
      <c r="M321" s="129"/>
      <c r="N321" s="129"/>
      <c r="O321" s="128">
        <f t="shared" si="61"/>
        <v>1611.69</v>
      </c>
      <c r="P321" s="146">
        <v>43404</v>
      </c>
      <c r="Q321" s="296" t="s">
        <v>103</v>
      </c>
      <c r="R321" s="203" t="s">
        <v>167</v>
      </c>
    </row>
    <row r="322" spans="1:18" x14ac:dyDescent="0.2">
      <c r="A322" s="138" t="s">
        <v>126</v>
      </c>
      <c r="B322" s="122" t="s">
        <v>175</v>
      </c>
      <c r="C322" s="129">
        <v>1000</v>
      </c>
      <c r="D322" s="129">
        <v>543.75</v>
      </c>
      <c r="E322" s="129"/>
      <c r="F322" s="129"/>
      <c r="G322" s="129"/>
      <c r="H322" s="128">
        <f>C322+D322+G322</f>
        <v>1543.75</v>
      </c>
      <c r="I322" s="129">
        <v>15.44</v>
      </c>
      <c r="J322" s="129">
        <v>7</v>
      </c>
      <c r="K322" s="129"/>
      <c r="L322" s="129"/>
      <c r="M322" s="129"/>
      <c r="N322" s="129"/>
      <c r="O322" s="128">
        <f t="shared" si="61"/>
        <v>1521.31</v>
      </c>
      <c r="P322" s="146">
        <v>43404</v>
      </c>
      <c r="Q322" s="296" t="s">
        <v>103</v>
      </c>
      <c r="R322" s="203" t="s">
        <v>167</v>
      </c>
    </row>
    <row r="323" spans="1:18" x14ac:dyDescent="0.2">
      <c r="A323" s="138" t="s">
        <v>179</v>
      </c>
      <c r="B323" s="122" t="s">
        <v>180</v>
      </c>
      <c r="C323" s="129">
        <v>1000</v>
      </c>
      <c r="D323" s="129">
        <v>656.25</v>
      </c>
      <c r="E323" s="129"/>
      <c r="F323" s="129"/>
      <c r="G323" s="129"/>
      <c r="H323" s="128">
        <f>C323+D323+G323</f>
        <v>1656.25</v>
      </c>
      <c r="I323" s="129">
        <v>16.559999999999999</v>
      </c>
      <c r="J323" s="129">
        <v>28</v>
      </c>
      <c r="K323" s="129"/>
      <c r="L323" s="129"/>
      <c r="M323" s="129"/>
      <c r="N323" s="129"/>
      <c r="O323" s="128">
        <f t="shared" si="61"/>
        <v>1611.69</v>
      </c>
      <c r="P323" s="146">
        <v>43404</v>
      </c>
      <c r="Q323" s="296" t="s">
        <v>103</v>
      </c>
      <c r="R323" s="203" t="s">
        <v>167</v>
      </c>
    </row>
    <row r="324" spans="1:18" ht="13.5" thickBot="1" x14ac:dyDescent="0.25">
      <c r="A324" s="300" t="s">
        <v>177</v>
      </c>
      <c r="B324" s="140" t="s">
        <v>176</v>
      </c>
      <c r="C324" s="141">
        <v>800</v>
      </c>
      <c r="D324" s="141">
        <v>510</v>
      </c>
      <c r="E324" s="141"/>
      <c r="F324" s="141"/>
      <c r="G324" s="141"/>
      <c r="H324" s="207">
        <f>C324+D324+G324</f>
        <v>1310</v>
      </c>
      <c r="I324" s="141">
        <v>13.1</v>
      </c>
      <c r="J324" s="141"/>
      <c r="K324" s="141"/>
      <c r="L324" s="141"/>
      <c r="M324" s="141"/>
      <c r="N324" s="141"/>
      <c r="O324" s="207">
        <f t="shared" si="61"/>
        <v>1296.9000000000001</v>
      </c>
      <c r="P324" s="255">
        <v>43404</v>
      </c>
      <c r="Q324" s="297" t="s">
        <v>103</v>
      </c>
      <c r="R324" s="203" t="s">
        <v>167</v>
      </c>
    </row>
    <row r="325" spans="1:18" s="223" customFormat="1" x14ac:dyDescent="0.2">
      <c r="A325" s="257" t="s">
        <v>8</v>
      </c>
      <c r="B325" s="258" t="s">
        <v>183</v>
      </c>
      <c r="C325" s="221">
        <v>13415</v>
      </c>
      <c r="D325" s="221"/>
      <c r="E325" s="221"/>
      <c r="F325" s="221"/>
      <c r="G325" s="221">
        <v>4738</v>
      </c>
      <c r="H325" s="128">
        <f t="shared" ref="H325:H327" si="62">C325+D325+G325</f>
        <v>18153</v>
      </c>
      <c r="I325" s="221"/>
      <c r="J325" s="221">
        <v>2244</v>
      </c>
      <c r="K325" s="221">
        <v>-829</v>
      </c>
      <c r="L325" s="221"/>
      <c r="M325" s="221"/>
      <c r="N325" s="221"/>
      <c r="O325" s="128">
        <f t="shared" ref="O325:O327" si="63">C325+D325+E325-I325-J325-K325-L325-M325-N325</f>
        <v>12000</v>
      </c>
      <c r="P325" s="259"/>
      <c r="Q325" s="261"/>
      <c r="R325" s="262"/>
    </row>
    <row r="326" spans="1:18" s="223" customFormat="1" x14ac:dyDescent="0.2">
      <c r="A326" s="220" t="s">
        <v>30</v>
      </c>
      <c r="B326" s="226" t="s">
        <v>184</v>
      </c>
      <c r="C326" s="224">
        <v>12089</v>
      </c>
      <c r="D326" s="224"/>
      <c r="E326" s="224"/>
      <c r="F326" s="224"/>
      <c r="G326" s="224">
        <v>2203</v>
      </c>
      <c r="H326" s="128">
        <f t="shared" si="62"/>
        <v>14292</v>
      </c>
      <c r="I326" s="224"/>
      <c r="J326" s="224">
        <v>1399</v>
      </c>
      <c r="K326" s="224">
        <v>-310</v>
      </c>
      <c r="L326" s="224"/>
      <c r="M326" s="224"/>
      <c r="N326" s="224"/>
      <c r="O326" s="128">
        <f t="shared" si="63"/>
        <v>11000</v>
      </c>
      <c r="P326" s="222"/>
      <c r="Q326" s="261"/>
      <c r="R326" s="262"/>
    </row>
    <row r="327" spans="1:18" s="223" customFormat="1" ht="13.5" thickBot="1" x14ac:dyDescent="0.25">
      <c r="A327" s="264" t="s">
        <v>6</v>
      </c>
      <c r="B327" s="265" t="s">
        <v>185</v>
      </c>
      <c r="C327" s="225">
        <v>11733.11</v>
      </c>
      <c r="D327" s="225"/>
      <c r="E327" s="225"/>
      <c r="F327" s="225"/>
      <c r="G327" s="225">
        <v>1927.5</v>
      </c>
      <c r="H327" s="128">
        <f t="shared" si="62"/>
        <v>13660.61</v>
      </c>
      <c r="I327" s="225">
        <v>136.61000000000001</v>
      </c>
      <c r="J327" s="225">
        <v>1289</v>
      </c>
      <c r="K327" s="225">
        <v>-620</v>
      </c>
      <c r="L327" s="225">
        <v>1927.5</v>
      </c>
      <c r="M327" s="225"/>
      <c r="N327" s="225"/>
      <c r="O327" s="128">
        <f t="shared" si="63"/>
        <v>9000</v>
      </c>
      <c r="P327" s="222"/>
      <c r="Q327" s="261"/>
      <c r="R327" s="262"/>
    </row>
    <row r="328" spans="1:18" s="202" customFormat="1" ht="13.5" thickBot="1" x14ac:dyDescent="0.25">
      <c r="A328" s="355" t="s">
        <v>0</v>
      </c>
      <c r="B328" s="356"/>
      <c r="C328" s="289">
        <f>SUM(C271:C327)</f>
        <v>97635.11</v>
      </c>
      <c r="D328" s="289">
        <f>SUM(D271:D327)</f>
        <v>41514.140000000007</v>
      </c>
      <c r="E328" s="289">
        <f>SUM(E271:E327)</f>
        <v>2960</v>
      </c>
      <c r="F328" s="289"/>
      <c r="G328" s="289">
        <f t="shared" ref="G328:O328" si="64">SUM(G271:G327)</f>
        <v>10971.5</v>
      </c>
      <c r="H328" s="289">
        <f t="shared" si="64"/>
        <v>150120.75</v>
      </c>
      <c r="I328" s="289">
        <f t="shared" si="64"/>
        <v>1176.7599999999998</v>
      </c>
      <c r="J328" s="289">
        <f>SUM(J271:J327)</f>
        <v>10896</v>
      </c>
      <c r="K328" s="289">
        <f t="shared" si="64"/>
        <v>-2379</v>
      </c>
      <c r="L328" s="289">
        <f t="shared" si="64"/>
        <v>4030.5</v>
      </c>
      <c r="M328" s="289">
        <f t="shared" si="64"/>
        <v>2011.1499999999999</v>
      </c>
      <c r="N328" s="289">
        <f t="shared" si="64"/>
        <v>5541.6</v>
      </c>
      <c r="O328" s="289">
        <f t="shared" si="64"/>
        <v>120832.23999999998</v>
      </c>
      <c r="P328" s="201"/>
      <c r="Q328" s="201"/>
      <c r="R328" s="200"/>
    </row>
    <row r="329" spans="1:18" s="202" customFormat="1" ht="13.5" thickBot="1" x14ac:dyDescent="0.25">
      <c r="A329" s="362" t="s">
        <v>160</v>
      </c>
      <c r="B329" s="362"/>
      <c r="C329" s="210"/>
      <c r="D329" s="210"/>
      <c r="E329" s="210"/>
      <c r="F329" s="210"/>
      <c r="G329" s="210"/>
      <c r="H329" s="210"/>
      <c r="I329" s="246">
        <f>I328*2</f>
        <v>2353.5199999999995</v>
      </c>
      <c r="J329" s="357">
        <f>SUM(J328:K328)</f>
        <v>8517</v>
      </c>
      <c r="K329" s="358"/>
      <c r="L329" s="210"/>
      <c r="M329" s="210"/>
      <c r="N329" s="210"/>
      <c r="O329" s="210"/>
      <c r="P329" s="201"/>
      <c r="Q329" s="201"/>
      <c r="R329" s="263"/>
    </row>
    <row r="330" spans="1:18" s="202" customFormat="1" ht="13.5" thickBot="1" x14ac:dyDescent="0.25">
      <c r="A330" s="218"/>
      <c r="B330" s="218"/>
      <c r="C330" s="210"/>
      <c r="D330" s="210"/>
      <c r="E330" s="210"/>
      <c r="F330" s="210"/>
      <c r="G330" s="210"/>
      <c r="H330" s="210"/>
      <c r="I330" s="359">
        <f>SUM(I329:K329)</f>
        <v>10870.52</v>
      </c>
      <c r="J330" s="360"/>
      <c r="K330" s="361"/>
      <c r="L330" s="210"/>
      <c r="M330" s="210"/>
      <c r="N330" s="210"/>
      <c r="O330" s="210"/>
      <c r="P330" s="201"/>
      <c r="Q330" s="201"/>
      <c r="R330" s="212"/>
    </row>
    <row r="331" spans="1:18" ht="13.5" thickBot="1" x14ac:dyDescent="0.25"/>
    <row r="332" spans="1:18" s="119" customFormat="1" ht="13.5" thickBot="1" x14ac:dyDescent="0.25">
      <c r="A332" s="365" t="s">
        <v>168</v>
      </c>
      <c r="B332" s="366"/>
      <c r="C332" s="366"/>
      <c r="D332" s="366"/>
      <c r="E332" s="366"/>
      <c r="F332" s="366"/>
      <c r="G332" s="366"/>
      <c r="H332" s="366"/>
      <c r="I332" s="366"/>
      <c r="J332" s="366"/>
      <c r="K332" s="366"/>
      <c r="L332" s="366"/>
      <c r="M332" s="366"/>
      <c r="N332" s="366"/>
      <c r="O332" s="366"/>
      <c r="P332" s="366"/>
      <c r="Q332" s="366"/>
      <c r="R332" s="367"/>
    </row>
    <row r="333" spans="1:18" s="119" customFormat="1" ht="13.5" thickBot="1" x14ac:dyDescent="0.25">
      <c r="A333" s="125" t="s">
        <v>88</v>
      </c>
      <c r="B333" s="126" t="s">
        <v>1</v>
      </c>
      <c r="C333" s="127" t="s">
        <v>80</v>
      </c>
      <c r="D333" s="127" t="s">
        <v>81</v>
      </c>
      <c r="E333" s="127" t="s">
        <v>92</v>
      </c>
      <c r="F333" s="127"/>
      <c r="G333" s="127" t="s">
        <v>86</v>
      </c>
      <c r="H333" s="127" t="s">
        <v>100</v>
      </c>
      <c r="I333" s="127" t="s">
        <v>83</v>
      </c>
      <c r="J333" s="127" t="s">
        <v>84</v>
      </c>
      <c r="K333" s="127" t="s">
        <v>91</v>
      </c>
      <c r="L333" s="127" t="s">
        <v>86</v>
      </c>
      <c r="M333" s="127" t="s">
        <v>82</v>
      </c>
      <c r="N333" s="127" t="s">
        <v>85</v>
      </c>
      <c r="O333" s="127" t="s">
        <v>2</v>
      </c>
      <c r="P333" s="132" t="s">
        <v>90</v>
      </c>
      <c r="Q333" s="133" t="s">
        <v>93</v>
      </c>
      <c r="R333" s="204" t="s">
        <v>158</v>
      </c>
    </row>
    <row r="334" spans="1:18" x14ac:dyDescent="0.2">
      <c r="A334" s="123" t="s">
        <v>28</v>
      </c>
      <c r="B334" s="124" t="s">
        <v>87</v>
      </c>
      <c r="C334" s="129">
        <v>3119.2</v>
      </c>
      <c r="D334" s="129">
        <v>935.76</v>
      </c>
      <c r="E334" s="129">
        <v>490</v>
      </c>
      <c r="F334" s="129"/>
      <c r="G334" s="129">
        <v>525.75</v>
      </c>
      <c r="H334" s="128">
        <f t="shared" ref="H334:H344" si="65">C334+D334+G334</f>
        <v>4580.71</v>
      </c>
      <c r="I334" s="129">
        <v>45.81</v>
      </c>
      <c r="J334" s="129">
        <v>484</v>
      </c>
      <c r="K334" s="129">
        <v>-155</v>
      </c>
      <c r="L334" s="129">
        <v>525.75</v>
      </c>
      <c r="M334" s="129">
        <v>200.01</v>
      </c>
      <c r="N334" s="129">
        <v>1125</v>
      </c>
      <c r="O334" s="128">
        <f t="shared" ref="O334:O344" si="66">C334+D334+E334-I334-J334-K334-L334-M334-N334</f>
        <v>2319.3899999999994</v>
      </c>
      <c r="P334" s="146">
        <v>43411</v>
      </c>
      <c r="Q334" s="158" t="s">
        <v>77</v>
      </c>
      <c r="R334" s="203" t="s">
        <v>168</v>
      </c>
    </row>
    <row r="335" spans="1:18" x14ac:dyDescent="0.2">
      <c r="A335" s="121" t="s">
        <v>29</v>
      </c>
      <c r="B335" s="122" t="s">
        <v>95</v>
      </c>
      <c r="C335" s="129">
        <v>818.8</v>
      </c>
      <c r="D335" s="129">
        <v>61.41</v>
      </c>
      <c r="E335" s="129">
        <v>50</v>
      </c>
      <c r="F335" s="129"/>
      <c r="G335" s="129">
        <v>0</v>
      </c>
      <c r="H335" s="128">
        <f t="shared" si="65"/>
        <v>880.20999999999992</v>
      </c>
      <c r="I335" s="129">
        <v>8.8000000000000007</v>
      </c>
      <c r="J335" s="129">
        <v>0</v>
      </c>
      <c r="K335" s="129">
        <v>0</v>
      </c>
      <c r="L335" s="129">
        <v>0</v>
      </c>
      <c r="M335" s="129">
        <v>58.14</v>
      </c>
      <c r="N335" s="129">
        <v>200</v>
      </c>
      <c r="O335" s="128">
        <f t="shared" si="66"/>
        <v>663.27</v>
      </c>
      <c r="P335" s="146">
        <v>43411</v>
      </c>
      <c r="Q335" s="158" t="s">
        <v>77</v>
      </c>
      <c r="R335" s="203" t="s">
        <v>168</v>
      </c>
    </row>
    <row r="336" spans="1:18" x14ac:dyDescent="0.2">
      <c r="A336" s="121" t="s">
        <v>3</v>
      </c>
      <c r="B336" s="122" t="s">
        <v>96</v>
      </c>
      <c r="C336" s="129">
        <v>1074.8</v>
      </c>
      <c r="D336" s="129">
        <v>80.61</v>
      </c>
      <c r="E336" s="129">
        <v>50</v>
      </c>
      <c r="F336" s="129"/>
      <c r="G336" s="129"/>
      <c r="H336" s="128">
        <f t="shared" si="65"/>
        <v>1155.4099999999999</v>
      </c>
      <c r="I336" s="129">
        <v>11.55</v>
      </c>
      <c r="J336" s="129"/>
      <c r="K336" s="129"/>
      <c r="L336" s="129"/>
      <c r="M336" s="129">
        <v>76.3</v>
      </c>
      <c r="N336" s="129"/>
      <c r="O336" s="128">
        <f t="shared" si="66"/>
        <v>1117.56</v>
      </c>
      <c r="P336" s="146">
        <v>43411</v>
      </c>
      <c r="Q336" s="158" t="s">
        <v>77</v>
      </c>
      <c r="R336" s="203" t="s">
        <v>168</v>
      </c>
    </row>
    <row r="337" spans="1:18" x14ac:dyDescent="0.2">
      <c r="A337" s="121" t="s">
        <v>35</v>
      </c>
      <c r="B337" s="122" t="s">
        <v>97</v>
      </c>
      <c r="C337" s="129">
        <v>954.8</v>
      </c>
      <c r="D337" s="129">
        <v>71.61</v>
      </c>
      <c r="E337" s="129">
        <v>100</v>
      </c>
      <c r="F337" s="129"/>
      <c r="G337" s="129"/>
      <c r="H337" s="128">
        <f t="shared" si="65"/>
        <v>1026.4099999999999</v>
      </c>
      <c r="I337" s="129">
        <v>10.26</v>
      </c>
      <c r="J337" s="129"/>
      <c r="K337" s="129"/>
      <c r="L337" s="129"/>
      <c r="M337" s="129">
        <v>67.78</v>
      </c>
      <c r="N337" s="129"/>
      <c r="O337" s="128">
        <f t="shared" si="66"/>
        <v>1048.3699999999999</v>
      </c>
      <c r="P337" s="146">
        <v>43411</v>
      </c>
      <c r="Q337" s="158" t="s">
        <v>77</v>
      </c>
      <c r="R337" s="203" t="s">
        <v>168</v>
      </c>
    </row>
    <row r="338" spans="1:18" x14ac:dyDescent="0.2">
      <c r="A338" s="121" t="s">
        <v>94</v>
      </c>
      <c r="B338" s="122" t="s">
        <v>98</v>
      </c>
      <c r="C338" s="129">
        <v>800</v>
      </c>
      <c r="D338" s="129">
        <v>60</v>
      </c>
      <c r="E338" s="129"/>
      <c r="F338" s="129"/>
      <c r="G338" s="129"/>
      <c r="H338" s="128">
        <f t="shared" si="65"/>
        <v>860</v>
      </c>
      <c r="I338" s="129">
        <v>8.6</v>
      </c>
      <c r="J338" s="129"/>
      <c r="K338" s="129"/>
      <c r="L338" s="129"/>
      <c r="M338" s="129"/>
      <c r="N338" s="129"/>
      <c r="O338" s="128">
        <f t="shared" si="66"/>
        <v>851.4</v>
      </c>
      <c r="P338" s="146">
        <v>43411</v>
      </c>
      <c r="Q338" s="158" t="s">
        <v>77</v>
      </c>
      <c r="R338" s="203" t="s">
        <v>168</v>
      </c>
    </row>
    <row r="339" spans="1:18" x14ac:dyDescent="0.2">
      <c r="A339" s="121" t="s">
        <v>61</v>
      </c>
      <c r="B339" s="122" t="s">
        <v>99</v>
      </c>
      <c r="C339" s="129">
        <v>1000</v>
      </c>
      <c r="D339" s="129"/>
      <c r="E339" s="129"/>
      <c r="F339" s="129"/>
      <c r="G339" s="129"/>
      <c r="H339" s="128">
        <f t="shared" si="65"/>
        <v>1000</v>
      </c>
      <c r="I339" s="129">
        <v>10</v>
      </c>
      <c r="J339" s="129"/>
      <c r="K339" s="129"/>
      <c r="L339" s="129"/>
      <c r="M339" s="129"/>
      <c r="N339" s="129"/>
      <c r="O339" s="128">
        <f t="shared" si="66"/>
        <v>990</v>
      </c>
      <c r="P339" s="146">
        <v>43411</v>
      </c>
      <c r="Q339" s="158" t="s">
        <v>77</v>
      </c>
      <c r="R339" s="203" t="s">
        <v>168</v>
      </c>
    </row>
    <row r="340" spans="1:18" x14ac:dyDescent="0.2">
      <c r="A340" s="121" t="s">
        <v>115</v>
      </c>
      <c r="B340" s="122" t="s">
        <v>172</v>
      </c>
      <c r="C340" s="129">
        <v>1000</v>
      </c>
      <c r="D340" s="129">
        <v>75</v>
      </c>
      <c r="E340" s="129"/>
      <c r="F340" s="129"/>
      <c r="G340" s="129"/>
      <c r="H340" s="128">
        <f t="shared" si="65"/>
        <v>1075</v>
      </c>
      <c r="I340" s="129">
        <v>10.75</v>
      </c>
      <c r="J340" s="129"/>
      <c r="K340" s="129"/>
      <c r="L340" s="129"/>
      <c r="M340" s="129"/>
      <c r="N340" s="129"/>
      <c r="O340" s="128">
        <f t="shared" si="66"/>
        <v>1064.25</v>
      </c>
      <c r="P340" s="146">
        <v>43411</v>
      </c>
      <c r="Q340" s="158" t="s">
        <v>77</v>
      </c>
      <c r="R340" s="203" t="s">
        <v>168</v>
      </c>
    </row>
    <row r="341" spans="1:18" x14ac:dyDescent="0.2">
      <c r="A341" s="121" t="s">
        <v>173</v>
      </c>
      <c r="B341" s="122" t="s">
        <v>174</v>
      </c>
      <c r="C341" s="129">
        <v>1000</v>
      </c>
      <c r="D341" s="129">
        <v>75</v>
      </c>
      <c r="E341" s="129"/>
      <c r="F341" s="129"/>
      <c r="G341" s="129"/>
      <c r="H341" s="128">
        <f t="shared" si="65"/>
        <v>1075</v>
      </c>
      <c r="I341" s="129">
        <v>10.75</v>
      </c>
      <c r="J341" s="129"/>
      <c r="K341" s="129"/>
      <c r="L341" s="129"/>
      <c r="M341" s="129"/>
      <c r="N341" s="129"/>
      <c r="O341" s="128">
        <f t="shared" si="66"/>
        <v>1064.25</v>
      </c>
      <c r="P341" s="146">
        <v>43411</v>
      </c>
      <c r="Q341" s="158" t="s">
        <v>77</v>
      </c>
      <c r="R341" s="203" t="s">
        <v>168</v>
      </c>
    </row>
    <row r="342" spans="1:18" x14ac:dyDescent="0.2">
      <c r="A342" s="121" t="s">
        <v>126</v>
      </c>
      <c r="B342" s="122" t="s">
        <v>175</v>
      </c>
      <c r="C342" s="129">
        <v>1000</v>
      </c>
      <c r="D342" s="129">
        <v>337.5</v>
      </c>
      <c r="E342" s="129"/>
      <c r="F342" s="129"/>
      <c r="G342" s="129"/>
      <c r="H342" s="128">
        <f t="shared" si="65"/>
        <v>1337.5</v>
      </c>
      <c r="I342" s="129">
        <v>13.38</v>
      </c>
      <c r="J342" s="129"/>
      <c r="K342" s="129"/>
      <c r="L342" s="129"/>
      <c r="M342" s="129"/>
      <c r="N342" s="129"/>
      <c r="O342" s="128">
        <f t="shared" si="66"/>
        <v>1324.12</v>
      </c>
      <c r="P342" s="146">
        <v>43411</v>
      </c>
      <c r="Q342" s="158" t="s">
        <v>77</v>
      </c>
      <c r="R342" s="203" t="s">
        <v>168</v>
      </c>
    </row>
    <row r="343" spans="1:18" x14ac:dyDescent="0.2">
      <c r="A343" s="121" t="s">
        <v>179</v>
      </c>
      <c r="B343" s="122" t="s">
        <v>180</v>
      </c>
      <c r="C343" s="129">
        <v>1000</v>
      </c>
      <c r="D343" s="129">
        <v>75</v>
      </c>
      <c r="E343" s="129"/>
      <c r="F343" s="129"/>
      <c r="G343" s="129"/>
      <c r="H343" s="128">
        <f t="shared" si="65"/>
        <v>1075</v>
      </c>
      <c r="I343" s="129">
        <v>10.75</v>
      </c>
      <c r="J343" s="129"/>
      <c r="K343" s="129"/>
      <c r="L343" s="129"/>
      <c r="M343" s="129"/>
      <c r="N343" s="129"/>
      <c r="O343" s="128">
        <f t="shared" si="66"/>
        <v>1064.25</v>
      </c>
      <c r="P343" s="146">
        <v>43411</v>
      </c>
      <c r="Q343" s="158" t="s">
        <v>77</v>
      </c>
      <c r="R343" s="203" t="s">
        <v>168</v>
      </c>
    </row>
    <row r="344" spans="1:18" ht="13.5" thickBot="1" x14ac:dyDescent="0.25">
      <c r="A344" s="271" t="s">
        <v>177</v>
      </c>
      <c r="B344" s="134" t="s">
        <v>176</v>
      </c>
      <c r="C344" s="267">
        <v>800</v>
      </c>
      <c r="D344" s="267">
        <v>60</v>
      </c>
      <c r="E344" s="267"/>
      <c r="F344" s="267"/>
      <c r="G344" s="267"/>
      <c r="H344" s="266">
        <f t="shared" si="65"/>
        <v>860</v>
      </c>
      <c r="I344" s="267">
        <v>8.6</v>
      </c>
      <c r="J344" s="267"/>
      <c r="K344" s="267"/>
      <c r="L344" s="267"/>
      <c r="M344" s="267"/>
      <c r="N344" s="267"/>
      <c r="O344" s="266">
        <f t="shared" si="66"/>
        <v>851.4</v>
      </c>
      <c r="P344" s="147">
        <v>43411</v>
      </c>
      <c r="Q344" s="290" t="s">
        <v>77</v>
      </c>
      <c r="R344" s="203" t="s">
        <v>168</v>
      </c>
    </row>
    <row r="345" spans="1:18" x14ac:dyDescent="0.2">
      <c r="A345" s="135" t="s">
        <v>28</v>
      </c>
      <c r="B345" s="136" t="s">
        <v>87</v>
      </c>
      <c r="C345" s="137">
        <v>3119.2</v>
      </c>
      <c r="D345" s="137">
        <v>2280.92</v>
      </c>
      <c r="E345" s="137">
        <v>490</v>
      </c>
      <c r="F345" s="137"/>
      <c r="G345" s="137">
        <v>525.75</v>
      </c>
      <c r="H345" s="137">
        <f t="shared" ref="H345:H355" si="67">C345+D345+G345</f>
        <v>5925.87</v>
      </c>
      <c r="I345" s="137">
        <v>59.26</v>
      </c>
      <c r="J345" s="137">
        <v>830</v>
      </c>
      <c r="K345" s="137">
        <v>-155</v>
      </c>
      <c r="L345" s="137">
        <v>525.75</v>
      </c>
      <c r="M345" s="137">
        <v>200.01</v>
      </c>
      <c r="N345" s="137">
        <v>1125</v>
      </c>
      <c r="O345" s="137">
        <f t="shared" ref="O345:O354" si="68">C345+D345+E345-I345-J345-K345-L345-M345-N345</f>
        <v>3305.0999999999995</v>
      </c>
      <c r="P345" s="145">
        <v>43418</v>
      </c>
      <c r="Q345" s="292" t="s">
        <v>78</v>
      </c>
      <c r="R345" s="203" t="s">
        <v>168</v>
      </c>
    </row>
    <row r="346" spans="1:18" x14ac:dyDescent="0.2">
      <c r="A346" s="138" t="s">
        <v>29</v>
      </c>
      <c r="B346" s="122" t="s">
        <v>95</v>
      </c>
      <c r="C346" s="129">
        <v>818.8</v>
      </c>
      <c r="D346" s="129"/>
      <c r="E346" s="129">
        <v>50</v>
      </c>
      <c r="F346" s="129"/>
      <c r="G346" s="129"/>
      <c r="H346" s="128">
        <f t="shared" si="67"/>
        <v>818.8</v>
      </c>
      <c r="I346" s="129">
        <v>8.19</v>
      </c>
      <c r="J346" s="129"/>
      <c r="K346" s="129"/>
      <c r="L346" s="129"/>
      <c r="M346" s="129">
        <v>58.14</v>
      </c>
      <c r="N346" s="129"/>
      <c r="O346" s="128">
        <f t="shared" si="68"/>
        <v>802.46999999999991</v>
      </c>
      <c r="P346" s="146">
        <v>43418</v>
      </c>
      <c r="Q346" s="293" t="s">
        <v>78</v>
      </c>
      <c r="R346" s="203" t="s">
        <v>168</v>
      </c>
    </row>
    <row r="347" spans="1:18" x14ac:dyDescent="0.2">
      <c r="A347" s="138" t="s">
        <v>3</v>
      </c>
      <c r="B347" s="122" t="s">
        <v>96</v>
      </c>
      <c r="C347" s="129">
        <v>1074.8</v>
      </c>
      <c r="D347" s="129"/>
      <c r="E347" s="129">
        <v>50</v>
      </c>
      <c r="F347" s="129"/>
      <c r="G347" s="129"/>
      <c r="H347" s="128">
        <f t="shared" si="67"/>
        <v>1074.8</v>
      </c>
      <c r="I347" s="129">
        <v>10.75</v>
      </c>
      <c r="J347" s="129"/>
      <c r="K347" s="129"/>
      <c r="L347" s="129"/>
      <c r="M347" s="129">
        <v>76.3</v>
      </c>
      <c r="N347" s="129"/>
      <c r="O347" s="128">
        <f t="shared" si="68"/>
        <v>1037.75</v>
      </c>
      <c r="P347" s="146">
        <v>43418</v>
      </c>
      <c r="Q347" s="293" t="s">
        <v>78</v>
      </c>
      <c r="R347" s="203" t="s">
        <v>168</v>
      </c>
    </row>
    <row r="348" spans="1:18" x14ac:dyDescent="0.2">
      <c r="A348" s="138" t="s">
        <v>35</v>
      </c>
      <c r="B348" s="122" t="s">
        <v>97</v>
      </c>
      <c r="C348" s="129">
        <v>954.8</v>
      </c>
      <c r="D348" s="129"/>
      <c r="E348" s="129">
        <v>100</v>
      </c>
      <c r="F348" s="129"/>
      <c r="G348" s="129"/>
      <c r="H348" s="128">
        <f t="shared" si="67"/>
        <v>954.8</v>
      </c>
      <c r="I348" s="129">
        <v>9.5500000000000007</v>
      </c>
      <c r="J348" s="129"/>
      <c r="K348" s="129"/>
      <c r="L348" s="129"/>
      <c r="M348" s="129">
        <v>67.78</v>
      </c>
      <c r="N348" s="129"/>
      <c r="O348" s="128">
        <f t="shared" si="68"/>
        <v>977.47</v>
      </c>
      <c r="P348" s="146">
        <v>43418</v>
      </c>
      <c r="Q348" s="293" t="s">
        <v>78</v>
      </c>
      <c r="R348" s="203" t="s">
        <v>168</v>
      </c>
    </row>
    <row r="349" spans="1:18" x14ac:dyDescent="0.2">
      <c r="A349" s="138" t="s">
        <v>94</v>
      </c>
      <c r="B349" s="122" t="s">
        <v>98</v>
      </c>
      <c r="C349" s="129">
        <v>800</v>
      </c>
      <c r="D349" s="129"/>
      <c r="E349" s="129"/>
      <c r="F349" s="129"/>
      <c r="G349" s="129"/>
      <c r="H349" s="128">
        <f t="shared" si="67"/>
        <v>800</v>
      </c>
      <c r="I349" s="129">
        <v>8</v>
      </c>
      <c r="J349" s="129"/>
      <c r="K349" s="129"/>
      <c r="L349" s="129"/>
      <c r="M349" s="129"/>
      <c r="N349" s="129"/>
      <c r="O349" s="128">
        <f t="shared" si="68"/>
        <v>792</v>
      </c>
      <c r="P349" s="146">
        <v>43418</v>
      </c>
      <c r="Q349" s="293" t="s">
        <v>78</v>
      </c>
      <c r="R349" s="203" t="s">
        <v>168</v>
      </c>
    </row>
    <row r="350" spans="1:18" x14ac:dyDescent="0.2">
      <c r="A350" s="138" t="s">
        <v>61</v>
      </c>
      <c r="B350" s="122" t="s">
        <v>99</v>
      </c>
      <c r="C350" s="129">
        <v>1000</v>
      </c>
      <c r="D350" s="129">
        <v>300</v>
      </c>
      <c r="E350" s="129"/>
      <c r="F350" s="129"/>
      <c r="G350" s="129"/>
      <c r="H350" s="128">
        <f t="shared" si="67"/>
        <v>1300</v>
      </c>
      <c r="I350" s="129">
        <v>13</v>
      </c>
      <c r="J350" s="129"/>
      <c r="K350" s="129"/>
      <c r="L350" s="129"/>
      <c r="M350" s="129"/>
      <c r="N350" s="129"/>
      <c r="O350" s="128">
        <f t="shared" si="68"/>
        <v>1287</v>
      </c>
      <c r="P350" s="146">
        <v>43418</v>
      </c>
      <c r="Q350" s="293" t="s">
        <v>78</v>
      </c>
      <c r="R350" s="203" t="s">
        <v>168</v>
      </c>
    </row>
    <row r="351" spans="1:18" x14ac:dyDescent="0.2">
      <c r="A351" s="138" t="s">
        <v>115</v>
      </c>
      <c r="B351" s="122" t="s">
        <v>172</v>
      </c>
      <c r="C351" s="129">
        <v>1000</v>
      </c>
      <c r="D351" s="129"/>
      <c r="E351" s="129"/>
      <c r="F351" s="129"/>
      <c r="G351" s="129"/>
      <c r="H351" s="128">
        <f t="shared" si="67"/>
        <v>1000</v>
      </c>
      <c r="I351" s="129">
        <v>10</v>
      </c>
      <c r="J351" s="129"/>
      <c r="K351" s="129"/>
      <c r="L351" s="129"/>
      <c r="M351" s="129"/>
      <c r="N351" s="129"/>
      <c r="O351" s="128">
        <f t="shared" si="68"/>
        <v>990</v>
      </c>
      <c r="P351" s="146">
        <v>43418</v>
      </c>
      <c r="Q351" s="293" t="s">
        <v>78</v>
      </c>
      <c r="R351" s="203" t="s">
        <v>168</v>
      </c>
    </row>
    <row r="352" spans="1:18" x14ac:dyDescent="0.2">
      <c r="A352" s="138" t="s">
        <v>173</v>
      </c>
      <c r="B352" s="122" t="s">
        <v>174</v>
      </c>
      <c r="C352" s="129">
        <v>1000</v>
      </c>
      <c r="D352" s="129"/>
      <c r="E352" s="129"/>
      <c r="F352" s="129"/>
      <c r="G352" s="129"/>
      <c r="H352" s="128">
        <f t="shared" si="67"/>
        <v>1000</v>
      </c>
      <c r="I352" s="129">
        <v>10</v>
      </c>
      <c r="J352" s="129"/>
      <c r="K352" s="129"/>
      <c r="L352" s="129"/>
      <c r="M352" s="129"/>
      <c r="N352" s="129"/>
      <c r="O352" s="128">
        <f t="shared" si="68"/>
        <v>990</v>
      </c>
      <c r="P352" s="146">
        <v>43418</v>
      </c>
      <c r="Q352" s="293" t="s">
        <v>78</v>
      </c>
      <c r="R352" s="203" t="s">
        <v>168</v>
      </c>
    </row>
    <row r="353" spans="1:18" x14ac:dyDescent="0.2">
      <c r="A353" s="138" t="s">
        <v>126</v>
      </c>
      <c r="B353" s="122" t="s">
        <v>175</v>
      </c>
      <c r="C353" s="129">
        <v>1000</v>
      </c>
      <c r="D353" s="129"/>
      <c r="E353" s="129"/>
      <c r="F353" s="129"/>
      <c r="G353" s="129"/>
      <c r="H353" s="128">
        <f t="shared" si="67"/>
        <v>1000</v>
      </c>
      <c r="I353" s="129">
        <v>10</v>
      </c>
      <c r="J353" s="129"/>
      <c r="K353" s="129"/>
      <c r="L353" s="129"/>
      <c r="M353" s="129"/>
      <c r="N353" s="129"/>
      <c r="O353" s="128">
        <f t="shared" si="68"/>
        <v>990</v>
      </c>
      <c r="P353" s="146">
        <v>43418</v>
      </c>
      <c r="Q353" s="293" t="s">
        <v>78</v>
      </c>
      <c r="R353" s="203" t="s">
        <v>168</v>
      </c>
    </row>
    <row r="354" spans="1:18" x14ac:dyDescent="0.2">
      <c r="A354" s="138" t="s">
        <v>179</v>
      </c>
      <c r="B354" s="122" t="s">
        <v>180</v>
      </c>
      <c r="C354" s="129">
        <v>400</v>
      </c>
      <c r="D354" s="129"/>
      <c r="E354" s="129"/>
      <c r="F354" s="129"/>
      <c r="G354" s="129"/>
      <c r="H354" s="128">
        <f t="shared" si="67"/>
        <v>400</v>
      </c>
      <c r="I354" s="129">
        <v>4</v>
      </c>
      <c r="J354" s="129"/>
      <c r="K354" s="129"/>
      <c r="L354" s="129"/>
      <c r="M354" s="129"/>
      <c r="N354" s="129"/>
      <c r="O354" s="128">
        <f t="shared" si="68"/>
        <v>396</v>
      </c>
      <c r="P354" s="146">
        <v>43418</v>
      </c>
      <c r="Q354" s="293" t="s">
        <v>78</v>
      </c>
      <c r="R354" s="203" t="s">
        <v>168</v>
      </c>
    </row>
    <row r="355" spans="1:18" ht="13.5" thickBot="1" x14ac:dyDescent="0.25">
      <c r="A355" s="139" t="s">
        <v>177</v>
      </c>
      <c r="B355" s="140" t="s">
        <v>176</v>
      </c>
      <c r="C355" s="141">
        <v>800</v>
      </c>
      <c r="D355" s="141"/>
      <c r="E355" s="141"/>
      <c r="F355" s="141"/>
      <c r="G355" s="141"/>
      <c r="H355" s="207">
        <f t="shared" si="67"/>
        <v>800</v>
      </c>
      <c r="I355" s="141">
        <v>8</v>
      </c>
      <c r="J355" s="141"/>
      <c r="K355" s="141"/>
      <c r="L355" s="141"/>
      <c r="M355" s="141"/>
      <c r="N355" s="141"/>
      <c r="O355" s="207">
        <f>C355+D355+E355-I355-J355-K355-L355-M355-N355</f>
        <v>792</v>
      </c>
      <c r="P355" s="255">
        <v>43418</v>
      </c>
      <c r="Q355" s="294" t="s">
        <v>78</v>
      </c>
      <c r="R355" s="203" t="s">
        <v>168</v>
      </c>
    </row>
    <row r="356" spans="1:18" x14ac:dyDescent="0.2">
      <c r="A356" s="123" t="s">
        <v>28</v>
      </c>
      <c r="B356" s="124" t="s">
        <v>87</v>
      </c>
      <c r="C356" s="128">
        <v>3119.2</v>
      </c>
      <c r="D356" s="128">
        <v>2280.92</v>
      </c>
      <c r="E356" s="128">
        <v>490</v>
      </c>
      <c r="F356" s="128"/>
      <c r="G356" s="128">
        <v>525.75</v>
      </c>
      <c r="H356" s="128">
        <f t="shared" ref="H356:H365" si="69">C356+D356+G356</f>
        <v>5925.87</v>
      </c>
      <c r="I356" s="128">
        <v>59.26</v>
      </c>
      <c r="J356" s="128">
        <v>830</v>
      </c>
      <c r="K356" s="128">
        <v>-155</v>
      </c>
      <c r="L356" s="128">
        <v>525.75</v>
      </c>
      <c r="M356" s="128">
        <v>200.01</v>
      </c>
      <c r="N356" s="128">
        <v>1125</v>
      </c>
      <c r="O356" s="128">
        <f t="shared" ref="O356:O365" si="70">C356+D356+E356-I356-J356-K356-L356-M356-N356</f>
        <v>3305.0999999999995</v>
      </c>
      <c r="P356" s="144">
        <v>43425</v>
      </c>
      <c r="Q356" s="280" t="s">
        <v>79</v>
      </c>
      <c r="R356" s="203" t="s">
        <v>168</v>
      </c>
    </row>
    <row r="357" spans="1:18" x14ac:dyDescent="0.2">
      <c r="A357" s="121" t="s">
        <v>29</v>
      </c>
      <c r="B357" s="122" t="s">
        <v>95</v>
      </c>
      <c r="C357" s="129">
        <v>818.8</v>
      </c>
      <c r="D357" s="129"/>
      <c r="E357" s="129">
        <v>50</v>
      </c>
      <c r="F357" s="129"/>
      <c r="G357" s="129"/>
      <c r="H357" s="128">
        <f t="shared" si="69"/>
        <v>818.8</v>
      </c>
      <c r="I357" s="129">
        <v>8.19</v>
      </c>
      <c r="J357" s="129"/>
      <c r="K357" s="129"/>
      <c r="L357" s="129"/>
      <c r="M357" s="129">
        <v>58.14</v>
      </c>
      <c r="N357" s="129"/>
      <c r="O357" s="128">
        <f t="shared" si="70"/>
        <v>802.46999999999991</v>
      </c>
      <c r="P357" s="146">
        <v>43425</v>
      </c>
      <c r="Q357" s="159" t="s">
        <v>79</v>
      </c>
      <c r="R357" s="203" t="s">
        <v>168</v>
      </c>
    </row>
    <row r="358" spans="1:18" x14ac:dyDescent="0.2">
      <c r="A358" s="121" t="s">
        <v>3</v>
      </c>
      <c r="B358" s="122" t="s">
        <v>96</v>
      </c>
      <c r="C358" s="129">
        <v>1074.8</v>
      </c>
      <c r="D358" s="129"/>
      <c r="E358" s="129">
        <v>50</v>
      </c>
      <c r="F358" s="129"/>
      <c r="G358" s="129"/>
      <c r="H358" s="128">
        <f t="shared" si="69"/>
        <v>1074.8</v>
      </c>
      <c r="I358" s="129">
        <v>10.75</v>
      </c>
      <c r="J358" s="129"/>
      <c r="K358" s="129"/>
      <c r="L358" s="129"/>
      <c r="M358" s="129">
        <v>76.3</v>
      </c>
      <c r="N358" s="129"/>
      <c r="O358" s="128">
        <f t="shared" si="70"/>
        <v>1037.75</v>
      </c>
      <c r="P358" s="146">
        <v>43425</v>
      </c>
      <c r="Q358" s="159" t="s">
        <v>79</v>
      </c>
      <c r="R358" s="203" t="s">
        <v>168</v>
      </c>
    </row>
    <row r="359" spans="1:18" x14ac:dyDescent="0.2">
      <c r="A359" s="121" t="s">
        <v>35</v>
      </c>
      <c r="B359" s="122" t="s">
        <v>97</v>
      </c>
      <c r="C359" s="129">
        <v>954.8</v>
      </c>
      <c r="D359" s="129"/>
      <c r="E359" s="129">
        <v>100</v>
      </c>
      <c r="F359" s="129"/>
      <c r="G359" s="129"/>
      <c r="H359" s="128">
        <f t="shared" si="69"/>
        <v>954.8</v>
      </c>
      <c r="I359" s="129">
        <v>9.5500000000000007</v>
      </c>
      <c r="J359" s="129"/>
      <c r="K359" s="129"/>
      <c r="L359" s="129"/>
      <c r="M359" s="129">
        <v>67.78</v>
      </c>
      <c r="N359" s="129"/>
      <c r="O359" s="128">
        <f t="shared" si="70"/>
        <v>977.47</v>
      </c>
      <c r="P359" s="146">
        <v>43425</v>
      </c>
      <c r="Q359" s="159" t="s">
        <v>79</v>
      </c>
      <c r="R359" s="203" t="s">
        <v>168</v>
      </c>
    </row>
    <row r="360" spans="1:18" x14ac:dyDescent="0.2">
      <c r="A360" s="121" t="s">
        <v>94</v>
      </c>
      <c r="B360" s="122" t="s">
        <v>98</v>
      </c>
      <c r="C360" s="129">
        <v>800</v>
      </c>
      <c r="D360" s="129"/>
      <c r="E360" s="129"/>
      <c r="F360" s="129"/>
      <c r="G360" s="129"/>
      <c r="H360" s="128">
        <f t="shared" si="69"/>
        <v>800</v>
      </c>
      <c r="I360" s="129">
        <v>8</v>
      </c>
      <c r="J360" s="129"/>
      <c r="K360" s="129"/>
      <c r="L360" s="129"/>
      <c r="M360" s="129"/>
      <c r="N360" s="129"/>
      <c r="O360" s="128">
        <f t="shared" si="70"/>
        <v>792</v>
      </c>
      <c r="P360" s="146">
        <v>43425</v>
      </c>
      <c r="Q360" s="159" t="s">
        <v>79</v>
      </c>
      <c r="R360" s="203" t="s">
        <v>168</v>
      </c>
    </row>
    <row r="361" spans="1:18" x14ac:dyDescent="0.2">
      <c r="A361" s="121" t="s">
        <v>61</v>
      </c>
      <c r="B361" s="122" t="s">
        <v>99</v>
      </c>
      <c r="C361" s="129">
        <v>1000</v>
      </c>
      <c r="D361" s="129">
        <v>300</v>
      </c>
      <c r="E361" s="129"/>
      <c r="F361" s="129"/>
      <c r="G361" s="129"/>
      <c r="H361" s="128">
        <f t="shared" si="69"/>
        <v>1300</v>
      </c>
      <c r="I361" s="129">
        <v>13</v>
      </c>
      <c r="J361" s="129"/>
      <c r="K361" s="129"/>
      <c r="L361" s="129"/>
      <c r="M361" s="129"/>
      <c r="N361" s="129"/>
      <c r="O361" s="128">
        <f t="shared" si="70"/>
        <v>1287</v>
      </c>
      <c r="P361" s="146">
        <v>43425</v>
      </c>
      <c r="Q361" s="159" t="s">
        <v>79</v>
      </c>
      <c r="R361" s="203" t="s">
        <v>168</v>
      </c>
    </row>
    <row r="362" spans="1:18" x14ac:dyDescent="0.2">
      <c r="A362" s="121" t="s">
        <v>115</v>
      </c>
      <c r="B362" s="122" t="s">
        <v>172</v>
      </c>
      <c r="C362" s="129">
        <v>1000</v>
      </c>
      <c r="D362" s="129">
        <v>56.25</v>
      </c>
      <c r="E362" s="129"/>
      <c r="F362" s="129"/>
      <c r="G362" s="129"/>
      <c r="H362" s="128">
        <f t="shared" si="69"/>
        <v>1056.25</v>
      </c>
      <c r="I362" s="129">
        <v>10.56</v>
      </c>
      <c r="J362" s="129"/>
      <c r="K362" s="129"/>
      <c r="L362" s="129"/>
      <c r="M362" s="129"/>
      <c r="N362" s="129"/>
      <c r="O362" s="128">
        <f t="shared" si="70"/>
        <v>1045.69</v>
      </c>
      <c r="P362" s="146">
        <v>43425</v>
      </c>
      <c r="Q362" s="159" t="s">
        <v>79</v>
      </c>
      <c r="R362" s="203" t="s">
        <v>168</v>
      </c>
    </row>
    <row r="363" spans="1:18" x14ac:dyDescent="0.2">
      <c r="A363" s="121" t="s">
        <v>173</v>
      </c>
      <c r="B363" s="122" t="s">
        <v>174</v>
      </c>
      <c r="C363" s="129">
        <v>1000</v>
      </c>
      <c r="D363" s="129">
        <v>56.25</v>
      </c>
      <c r="E363" s="129"/>
      <c r="F363" s="129"/>
      <c r="G363" s="129"/>
      <c r="H363" s="128">
        <f t="shared" si="69"/>
        <v>1056.25</v>
      </c>
      <c r="I363" s="129">
        <v>10.56</v>
      </c>
      <c r="J363" s="129"/>
      <c r="K363" s="129"/>
      <c r="L363" s="129"/>
      <c r="M363" s="129"/>
      <c r="N363" s="129"/>
      <c r="O363" s="128">
        <f t="shared" si="70"/>
        <v>1045.69</v>
      </c>
      <c r="P363" s="146">
        <v>43425</v>
      </c>
      <c r="Q363" s="159" t="s">
        <v>79</v>
      </c>
      <c r="R363" s="203" t="s">
        <v>168</v>
      </c>
    </row>
    <row r="364" spans="1:18" x14ac:dyDescent="0.2">
      <c r="A364" s="121" t="s">
        <v>126</v>
      </c>
      <c r="B364" s="122" t="s">
        <v>175</v>
      </c>
      <c r="C364" s="129">
        <v>1000</v>
      </c>
      <c r="D364" s="129"/>
      <c r="E364" s="129"/>
      <c r="F364" s="129"/>
      <c r="G364" s="129"/>
      <c r="H364" s="128">
        <f t="shared" si="69"/>
        <v>1000</v>
      </c>
      <c r="I364" s="129">
        <v>10</v>
      </c>
      <c r="J364" s="129"/>
      <c r="K364" s="129"/>
      <c r="L364" s="129"/>
      <c r="M364" s="129"/>
      <c r="N364" s="129"/>
      <c r="O364" s="128">
        <f t="shared" si="70"/>
        <v>990</v>
      </c>
      <c r="P364" s="146">
        <v>43425</v>
      </c>
      <c r="Q364" s="159" t="s">
        <v>79</v>
      </c>
      <c r="R364" s="203" t="s">
        <v>168</v>
      </c>
    </row>
    <row r="365" spans="1:18" ht="13.5" thickBot="1" x14ac:dyDescent="0.25">
      <c r="A365" s="271" t="s">
        <v>177</v>
      </c>
      <c r="B365" s="134" t="s">
        <v>176</v>
      </c>
      <c r="C365" s="267">
        <v>800</v>
      </c>
      <c r="D365" s="267"/>
      <c r="E365" s="267"/>
      <c r="F365" s="267"/>
      <c r="G365" s="267"/>
      <c r="H365" s="266">
        <f t="shared" si="69"/>
        <v>800</v>
      </c>
      <c r="I365" s="267">
        <v>8</v>
      </c>
      <c r="J365" s="267"/>
      <c r="K365" s="267"/>
      <c r="L365" s="267"/>
      <c r="M365" s="267"/>
      <c r="N365" s="267"/>
      <c r="O365" s="266">
        <f t="shared" si="70"/>
        <v>792</v>
      </c>
      <c r="P365" s="147">
        <v>43425</v>
      </c>
      <c r="Q365" s="273" t="s">
        <v>79</v>
      </c>
      <c r="R365" s="203" t="s">
        <v>168</v>
      </c>
    </row>
    <row r="366" spans="1:18" x14ac:dyDescent="0.2">
      <c r="A366" s="135" t="s">
        <v>28</v>
      </c>
      <c r="B366" s="136" t="s">
        <v>87</v>
      </c>
      <c r="C366" s="137">
        <v>3119.2</v>
      </c>
      <c r="D366" s="137">
        <v>935.76</v>
      </c>
      <c r="E366" s="137">
        <v>490</v>
      </c>
      <c r="F366" s="137"/>
      <c r="G366" s="137">
        <v>525.75</v>
      </c>
      <c r="H366" s="137">
        <f t="shared" ref="H366:H375" si="71">C366+D366+G366</f>
        <v>4580.71</v>
      </c>
      <c r="I366" s="137">
        <v>45.81</v>
      </c>
      <c r="J366" s="137">
        <v>484</v>
      </c>
      <c r="K366" s="137">
        <v>-155</v>
      </c>
      <c r="L366" s="137">
        <v>525.75</v>
      </c>
      <c r="M366" s="137">
        <v>200.01</v>
      </c>
      <c r="N366" s="137">
        <v>1125</v>
      </c>
      <c r="O366" s="137">
        <f t="shared" ref="O366:O375" si="72">C366+D366+E366-I366-J366-K366-L366-M366-N366</f>
        <v>2319.3899999999994</v>
      </c>
      <c r="P366" s="145">
        <v>43432</v>
      </c>
      <c r="Q366" s="295" t="s">
        <v>103</v>
      </c>
      <c r="R366" s="203" t="s">
        <v>168</v>
      </c>
    </row>
    <row r="367" spans="1:18" x14ac:dyDescent="0.2">
      <c r="A367" s="138" t="s">
        <v>29</v>
      </c>
      <c r="B367" s="122" t="s">
        <v>95</v>
      </c>
      <c r="C367" s="129">
        <v>818.8</v>
      </c>
      <c r="D367" s="129"/>
      <c r="E367" s="129">
        <v>50</v>
      </c>
      <c r="F367" s="129"/>
      <c r="G367" s="129"/>
      <c r="H367" s="128">
        <f t="shared" si="71"/>
        <v>818.8</v>
      </c>
      <c r="I367" s="129">
        <v>8.19</v>
      </c>
      <c r="J367" s="129"/>
      <c r="K367" s="129"/>
      <c r="L367" s="129"/>
      <c r="M367" s="129">
        <v>58.14</v>
      </c>
      <c r="N367" s="129"/>
      <c r="O367" s="128">
        <f t="shared" si="72"/>
        <v>802.46999999999991</v>
      </c>
      <c r="P367" s="146">
        <v>43432</v>
      </c>
      <c r="Q367" s="296" t="s">
        <v>103</v>
      </c>
      <c r="R367" s="203" t="s">
        <v>168</v>
      </c>
    </row>
    <row r="368" spans="1:18" x14ac:dyDescent="0.2">
      <c r="A368" s="138" t="s">
        <v>3</v>
      </c>
      <c r="B368" s="122" t="s">
        <v>96</v>
      </c>
      <c r="C368" s="129">
        <v>1074.8</v>
      </c>
      <c r="D368" s="129"/>
      <c r="E368" s="129">
        <v>50</v>
      </c>
      <c r="F368" s="129"/>
      <c r="G368" s="129"/>
      <c r="H368" s="128">
        <f t="shared" si="71"/>
        <v>1074.8</v>
      </c>
      <c r="I368" s="129">
        <v>10.75</v>
      </c>
      <c r="J368" s="129"/>
      <c r="K368" s="129"/>
      <c r="L368" s="129"/>
      <c r="M368" s="129">
        <v>76.3</v>
      </c>
      <c r="N368" s="129"/>
      <c r="O368" s="128">
        <f t="shared" si="72"/>
        <v>1037.75</v>
      </c>
      <c r="P368" s="146">
        <v>43432</v>
      </c>
      <c r="Q368" s="296" t="s">
        <v>103</v>
      </c>
      <c r="R368" s="203" t="s">
        <v>168</v>
      </c>
    </row>
    <row r="369" spans="1:18" x14ac:dyDescent="0.2">
      <c r="A369" s="138" t="s">
        <v>35</v>
      </c>
      <c r="B369" s="122" t="s">
        <v>97</v>
      </c>
      <c r="C369" s="129">
        <v>954.8</v>
      </c>
      <c r="D369" s="129"/>
      <c r="E369" s="129">
        <v>100</v>
      </c>
      <c r="F369" s="129"/>
      <c r="G369" s="129"/>
      <c r="H369" s="128">
        <f t="shared" si="71"/>
        <v>954.8</v>
      </c>
      <c r="I369" s="129">
        <v>9.5500000000000007</v>
      </c>
      <c r="J369" s="129"/>
      <c r="K369" s="129"/>
      <c r="L369" s="129"/>
      <c r="M369" s="129">
        <v>67.78</v>
      </c>
      <c r="N369" s="129"/>
      <c r="O369" s="128">
        <f t="shared" si="72"/>
        <v>977.47</v>
      </c>
      <c r="P369" s="146">
        <v>43432</v>
      </c>
      <c r="Q369" s="296" t="s">
        <v>103</v>
      </c>
      <c r="R369" s="203" t="s">
        <v>168</v>
      </c>
    </row>
    <row r="370" spans="1:18" x14ac:dyDescent="0.2">
      <c r="A370" s="138" t="s">
        <v>94</v>
      </c>
      <c r="B370" s="122" t="s">
        <v>98</v>
      </c>
      <c r="C370" s="129">
        <v>800</v>
      </c>
      <c r="D370" s="129"/>
      <c r="E370" s="129"/>
      <c r="F370" s="129"/>
      <c r="G370" s="129"/>
      <c r="H370" s="128">
        <f t="shared" si="71"/>
        <v>800</v>
      </c>
      <c r="I370" s="129">
        <v>8</v>
      </c>
      <c r="J370" s="129"/>
      <c r="K370" s="129"/>
      <c r="L370" s="129"/>
      <c r="M370" s="129"/>
      <c r="N370" s="129"/>
      <c r="O370" s="128">
        <f t="shared" si="72"/>
        <v>792</v>
      </c>
      <c r="P370" s="146">
        <v>43432</v>
      </c>
      <c r="Q370" s="296" t="s">
        <v>103</v>
      </c>
      <c r="R370" s="203" t="s">
        <v>168</v>
      </c>
    </row>
    <row r="371" spans="1:18" x14ac:dyDescent="0.2">
      <c r="A371" s="138" t="s">
        <v>61</v>
      </c>
      <c r="B371" s="122" t="s">
        <v>99</v>
      </c>
      <c r="C371" s="129">
        <v>1000</v>
      </c>
      <c r="D371" s="129"/>
      <c r="E371" s="129"/>
      <c r="F371" s="129"/>
      <c r="G371" s="129"/>
      <c r="H371" s="128">
        <f t="shared" si="71"/>
        <v>1000</v>
      </c>
      <c r="I371" s="129">
        <v>10</v>
      </c>
      <c r="J371" s="129"/>
      <c r="K371" s="129"/>
      <c r="L371" s="129"/>
      <c r="M371" s="129"/>
      <c r="N371" s="129"/>
      <c r="O371" s="128">
        <f t="shared" si="72"/>
        <v>990</v>
      </c>
      <c r="P371" s="146">
        <v>43432</v>
      </c>
      <c r="Q371" s="296" t="s">
        <v>103</v>
      </c>
      <c r="R371" s="203" t="s">
        <v>168</v>
      </c>
    </row>
    <row r="372" spans="1:18" x14ac:dyDescent="0.2">
      <c r="A372" s="138" t="s">
        <v>115</v>
      </c>
      <c r="B372" s="122" t="s">
        <v>172</v>
      </c>
      <c r="C372" s="129">
        <v>1000</v>
      </c>
      <c r="D372" s="129"/>
      <c r="E372" s="129"/>
      <c r="F372" s="129"/>
      <c r="G372" s="129"/>
      <c r="H372" s="128">
        <f t="shared" si="71"/>
        <v>1000</v>
      </c>
      <c r="I372" s="129">
        <v>10</v>
      </c>
      <c r="J372" s="129"/>
      <c r="K372" s="129"/>
      <c r="L372" s="129"/>
      <c r="M372" s="129"/>
      <c r="N372" s="129"/>
      <c r="O372" s="128">
        <f t="shared" si="72"/>
        <v>990</v>
      </c>
      <c r="P372" s="146">
        <v>43432</v>
      </c>
      <c r="Q372" s="296" t="s">
        <v>103</v>
      </c>
      <c r="R372" s="203" t="s">
        <v>168</v>
      </c>
    </row>
    <row r="373" spans="1:18" x14ac:dyDescent="0.2">
      <c r="A373" s="138" t="s">
        <v>173</v>
      </c>
      <c r="B373" s="122" t="s">
        <v>174</v>
      </c>
      <c r="C373" s="129">
        <v>1000</v>
      </c>
      <c r="D373" s="129"/>
      <c r="E373" s="129"/>
      <c r="F373" s="129"/>
      <c r="G373" s="129"/>
      <c r="H373" s="128">
        <f t="shared" si="71"/>
        <v>1000</v>
      </c>
      <c r="I373" s="129">
        <v>10</v>
      </c>
      <c r="J373" s="129"/>
      <c r="K373" s="129"/>
      <c r="L373" s="129"/>
      <c r="M373" s="129"/>
      <c r="N373" s="129"/>
      <c r="O373" s="128">
        <f t="shared" si="72"/>
        <v>990</v>
      </c>
      <c r="P373" s="146">
        <v>43432</v>
      </c>
      <c r="Q373" s="296" t="s">
        <v>103</v>
      </c>
      <c r="R373" s="203" t="s">
        <v>168</v>
      </c>
    </row>
    <row r="374" spans="1:18" x14ac:dyDescent="0.2">
      <c r="A374" s="138" t="s">
        <v>126</v>
      </c>
      <c r="B374" s="122" t="s">
        <v>175</v>
      </c>
      <c r="C374" s="129">
        <v>1000</v>
      </c>
      <c r="D374" s="129"/>
      <c r="E374" s="129"/>
      <c r="F374" s="129"/>
      <c r="G374" s="129"/>
      <c r="H374" s="128">
        <f t="shared" si="71"/>
        <v>1000</v>
      </c>
      <c r="I374" s="129">
        <v>10</v>
      </c>
      <c r="J374" s="129"/>
      <c r="K374" s="129"/>
      <c r="L374" s="129"/>
      <c r="M374" s="129"/>
      <c r="N374" s="129"/>
      <c r="O374" s="128">
        <f t="shared" si="72"/>
        <v>990</v>
      </c>
      <c r="P374" s="146">
        <v>43432</v>
      </c>
      <c r="Q374" s="296" t="s">
        <v>103</v>
      </c>
      <c r="R374" s="203" t="s">
        <v>168</v>
      </c>
    </row>
    <row r="375" spans="1:18" ht="13.5" thickBot="1" x14ac:dyDescent="0.25">
      <c r="A375" s="139" t="s">
        <v>177</v>
      </c>
      <c r="B375" s="140" t="s">
        <v>176</v>
      </c>
      <c r="C375" s="141">
        <v>800</v>
      </c>
      <c r="D375" s="141"/>
      <c r="E375" s="141"/>
      <c r="F375" s="141"/>
      <c r="G375" s="141"/>
      <c r="H375" s="207">
        <f t="shared" si="71"/>
        <v>800</v>
      </c>
      <c r="I375" s="141">
        <v>8</v>
      </c>
      <c r="J375" s="141"/>
      <c r="K375" s="141"/>
      <c r="L375" s="141"/>
      <c r="M375" s="141"/>
      <c r="N375" s="141"/>
      <c r="O375" s="207">
        <f t="shared" si="72"/>
        <v>792</v>
      </c>
      <c r="P375" s="255">
        <v>43432</v>
      </c>
      <c r="Q375" s="297" t="s">
        <v>103</v>
      </c>
      <c r="R375" s="203" t="s">
        <v>168</v>
      </c>
    </row>
    <row r="376" spans="1:18" s="223" customFormat="1" x14ac:dyDescent="0.2">
      <c r="A376" s="257" t="s">
        <v>8</v>
      </c>
      <c r="B376" s="258" t="s">
        <v>183</v>
      </c>
      <c r="C376" s="221">
        <v>13415</v>
      </c>
      <c r="D376" s="221"/>
      <c r="E376" s="221"/>
      <c r="F376" s="221"/>
      <c r="G376" s="221">
        <v>4738</v>
      </c>
      <c r="H376" s="128">
        <f t="shared" ref="H376:H378" si="73">C376+D376+G376</f>
        <v>18153</v>
      </c>
      <c r="I376" s="221"/>
      <c r="J376" s="221">
        <v>2244</v>
      </c>
      <c r="K376" s="221">
        <v>-829</v>
      </c>
      <c r="L376" s="221"/>
      <c r="M376" s="221"/>
      <c r="N376" s="221"/>
      <c r="O376" s="128">
        <f t="shared" ref="O376:O378" si="74">C376+D376+E376-I376-J376-K376-L376-M376-N376</f>
        <v>12000</v>
      </c>
      <c r="P376" s="259"/>
      <c r="Q376" s="261"/>
      <c r="R376" s="262"/>
    </row>
    <row r="377" spans="1:18" s="223" customFormat="1" x14ac:dyDescent="0.2">
      <c r="A377" s="220" t="s">
        <v>30</v>
      </c>
      <c r="B377" s="226" t="s">
        <v>184</v>
      </c>
      <c r="C377" s="224">
        <v>12089</v>
      </c>
      <c r="D377" s="224"/>
      <c r="E377" s="224"/>
      <c r="F377" s="224"/>
      <c r="G377" s="224">
        <v>2203</v>
      </c>
      <c r="H377" s="128">
        <f t="shared" si="73"/>
        <v>14292</v>
      </c>
      <c r="I377" s="224"/>
      <c r="J377" s="224">
        <v>1399</v>
      </c>
      <c r="K377" s="224">
        <v>-310</v>
      </c>
      <c r="L377" s="224"/>
      <c r="M377" s="224"/>
      <c r="N377" s="224"/>
      <c r="O377" s="128">
        <f t="shared" si="74"/>
        <v>11000</v>
      </c>
      <c r="P377" s="222"/>
      <c r="Q377" s="261"/>
      <c r="R377" s="262"/>
    </row>
    <row r="378" spans="1:18" s="223" customFormat="1" ht="13.5" thickBot="1" x14ac:dyDescent="0.25">
      <c r="A378" s="264" t="s">
        <v>6</v>
      </c>
      <c r="B378" s="265" t="s">
        <v>185</v>
      </c>
      <c r="C378" s="225">
        <v>11733.11</v>
      </c>
      <c r="D378" s="225"/>
      <c r="E378" s="225"/>
      <c r="F378" s="225"/>
      <c r="G378" s="225">
        <v>1927.5</v>
      </c>
      <c r="H378" s="128">
        <f t="shared" si="73"/>
        <v>13660.61</v>
      </c>
      <c r="I378" s="225">
        <v>136.61000000000001</v>
      </c>
      <c r="J378" s="225">
        <v>1289</v>
      </c>
      <c r="K378" s="225">
        <v>-620</v>
      </c>
      <c r="L378" s="225">
        <v>1927.5</v>
      </c>
      <c r="M378" s="225"/>
      <c r="N378" s="225"/>
      <c r="O378" s="128">
        <f t="shared" si="74"/>
        <v>9000</v>
      </c>
      <c r="P378" s="222"/>
      <c r="Q378" s="261"/>
      <c r="R378" s="262"/>
    </row>
    <row r="379" spans="1:18" s="202" customFormat="1" ht="13.5" thickBot="1" x14ac:dyDescent="0.25">
      <c r="A379" s="355" t="s">
        <v>0</v>
      </c>
      <c r="B379" s="356"/>
      <c r="C379" s="219">
        <f>SUM(C334:C378)</f>
        <v>84907.51</v>
      </c>
      <c r="D379" s="219">
        <f>SUM(D334:D378)</f>
        <v>8041.99</v>
      </c>
      <c r="E379" s="219">
        <f>SUM(E334:E378)</f>
        <v>2760</v>
      </c>
      <c r="F379" s="219"/>
      <c r="G379" s="219">
        <f t="shared" ref="G379:O379" si="75">SUM(G334:G378)</f>
        <v>10971.5</v>
      </c>
      <c r="H379" s="219">
        <f t="shared" si="75"/>
        <v>103921.00000000001</v>
      </c>
      <c r="I379" s="219">
        <f t="shared" si="75"/>
        <v>714.78</v>
      </c>
      <c r="J379" s="219">
        <f t="shared" si="75"/>
        <v>7560</v>
      </c>
      <c r="K379" s="219">
        <f t="shared" si="75"/>
        <v>-2379</v>
      </c>
      <c r="L379" s="219">
        <f t="shared" si="75"/>
        <v>4030.5</v>
      </c>
      <c r="M379" s="219">
        <f t="shared" si="75"/>
        <v>1608.9199999999998</v>
      </c>
      <c r="N379" s="219">
        <f t="shared" si="75"/>
        <v>4700</v>
      </c>
      <c r="O379" s="219">
        <f t="shared" si="75"/>
        <v>79474.3</v>
      </c>
      <c r="P379" s="201"/>
      <c r="Q379" s="201"/>
      <c r="R379" s="200"/>
    </row>
    <row r="380" spans="1:18" s="202" customFormat="1" ht="13.5" thickBot="1" x14ac:dyDescent="0.25">
      <c r="A380" s="362" t="s">
        <v>160</v>
      </c>
      <c r="B380" s="362"/>
      <c r="C380" s="210"/>
      <c r="D380" s="210"/>
      <c r="E380" s="210"/>
      <c r="F380" s="210"/>
      <c r="G380" s="210"/>
      <c r="H380" s="210"/>
      <c r="I380" s="246">
        <f>I379*2</f>
        <v>1429.56</v>
      </c>
      <c r="J380" s="369">
        <f>SUM(J379:K379)</f>
        <v>5181</v>
      </c>
      <c r="K380" s="358"/>
      <c r="L380" s="210"/>
      <c r="M380" s="210"/>
      <c r="N380" s="210"/>
      <c r="O380" s="210"/>
      <c r="P380" s="201"/>
      <c r="Q380" s="201"/>
      <c r="R380" s="212"/>
    </row>
    <row r="381" spans="1:18" s="202" customFormat="1" ht="13.5" thickBot="1" x14ac:dyDescent="0.25">
      <c r="A381" s="218"/>
      <c r="B381" s="218"/>
      <c r="C381" s="210"/>
      <c r="D381" s="210"/>
      <c r="E381" s="210"/>
      <c r="F381" s="210"/>
      <c r="G381" s="210"/>
      <c r="H381" s="210"/>
      <c r="I381" s="370">
        <f>SUM(I380:K380)</f>
        <v>6610.5599999999995</v>
      </c>
      <c r="J381" s="360"/>
      <c r="K381" s="361"/>
      <c r="L381" s="210"/>
      <c r="M381" s="210"/>
      <c r="N381" s="210"/>
      <c r="O381" s="210"/>
      <c r="P381" s="201"/>
      <c r="Q381" s="201"/>
      <c r="R381" s="212"/>
    </row>
    <row r="382" spans="1:18" ht="13.5" thickBot="1" x14ac:dyDescent="0.25"/>
    <row r="383" spans="1:18" s="119" customFormat="1" ht="13.5" thickBot="1" x14ac:dyDescent="0.25">
      <c r="A383" s="365" t="s">
        <v>169</v>
      </c>
      <c r="B383" s="366"/>
      <c r="C383" s="366"/>
      <c r="D383" s="366"/>
      <c r="E383" s="366"/>
      <c r="F383" s="366"/>
      <c r="G383" s="366"/>
      <c r="H383" s="366"/>
      <c r="I383" s="366"/>
      <c r="J383" s="366"/>
      <c r="K383" s="366"/>
      <c r="L383" s="366"/>
      <c r="M383" s="366"/>
      <c r="N383" s="366"/>
      <c r="O383" s="366"/>
      <c r="P383" s="366"/>
      <c r="Q383" s="366"/>
      <c r="R383" s="367"/>
    </row>
    <row r="384" spans="1:18" s="119" customFormat="1" ht="13.5" thickBot="1" x14ac:dyDescent="0.25">
      <c r="A384" s="125" t="s">
        <v>88</v>
      </c>
      <c r="B384" s="126" t="s">
        <v>1</v>
      </c>
      <c r="C384" s="127" t="s">
        <v>80</v>
      </c>
      <c r="D384" s="127" t="s">
        <v>81</v>
      </c>
      <c r="E384" s="127" t="s">
        <v>92</v>
      </c>
      <c r="F384" s="127" t="s">
        <v>199</v>
      </c>
      <c r="G384" s="127" t="s">
        <v>86</v>
      </c>
      <c r="H384" s="127" t="s">
        <v>100</v>
      </c>
      <c r="I384" s="127" t="s">
        <v>83</v>
      </c>
      <c r="J384" s="127" t="s">
        <v>84</v>
      </c>
      <c r="K384" s="127" t="s">
        <v>91</v>
      </c>
      <c r="L384" s="127" t="s">
        <v>86</v>
      </c>
      <c r="M384" s="127" t="s">
        <v>82</v>
      </c>
      <c r="N384" s="127" t="s">
        <v>85</v>
      </c>
      <c r="O384" s="127" t="s">
        <v>2</v>
      </c>
      <c r="P384" s="132" t="s">
        <v>90</v>
      </c>
      <c r="Q384" s="133" t="s">
        <v>93</v>
      </c>
      <c r="R384" s="204" t="s">
        <v>158</v>
      </c>
    </row>
    <row r="385" spans="1:18" x14ac:dyDescent="0.2">
      <c r="A385" s="123" t="s">
        <v>28</v>
      </c>
      <c r="B385" s="124" t="s">
        <v>87</v>
      </c>
      <c r="C385" s="129">
        <v>3119.2</v>
      </c>
      <c r="D385" s="129">
        <v>1403.64</v>
      </c>
      <c r="E385" s="129">
        <v>490</v>
      </c>
      <c r="F385" s="129"/>
      <c r="G385" s="129">
        <v>525.75</v>
      </c>
      <c r="H385" s="128">
        <f t="shared" ref="H385:H394" si="76">C385+D385+G385</f>
        <v>5048.59</v>
      </c>
      <c r="I385" s="129">
        <v>50.49</v>
      </c>
      <c r="J385" s="129">
        <v>604</v>
      </c>
      <c r="K385" s="129">
        <v>-155</v>
      </c>
      <c r="L385" s="129">
        <v>525.75</v>
      </c>
      <c r="M385" s="129">
        <v>200.01</v>
      </c>
      <c r="N385" s="129">
        <v>1125</v>
      </c>
      <c r="O385" s="128">
        <f t="shared" ref="O385:O390" si="77">C385+D385+E385-I385-J385-K385-L385-M385-N385</f>
        <v>2662.59</v>
      </c>
      <c r="P385" s="146">
        <v>43439</v>
      </c>
      <c r="Q385" s="158" t="s">
        <v>77</v>
      </c>
      <c r="R385" s="203" t="s">
        <v>169</v>
      </c>
    </row>
    <row r="386" spans="1:18" x14ac:dyDescent="0.2">
      <c r="A386" s="121" t="s">
        <v>29</v>
      </c>
      <c r="B386" s="122" t="s">
        <v>95</v>
      </c>
      <c r="C386" s="129">
        <v>818.8</v>
      </c>
      <c r="D386" s="129"/>
      <c r="E386" s="129">
        <v>50</v>
      </c>
      <c r="F386" s="129"/>
      <c r="G386" s="129"/>
      <c r="H386" s="128">
        <f t="shared" si="76"/>
        <v>818.8</v>
      </c>
      <c r="I386" s="129">
        <v>8.19</v>
      </c>
      <c r="J386" s="129"/>
      <c r="K386" s="129"/>
      <c r="L386" s="129"/>
      <c r="M386" s="129">
        <v>58.14</v>
      </c>
      <c r="N386" s="129"/>
      <c r="O386" s="128">
        <f t="shared" si="77"/>
        <v>802.46999999999991</v>
      </c>
      <c r="P386" s="146">
        <v>43439</v>
      </c>
      <c r="Q386" s="158" t="s">
        <v>77</v>
      </c>
      <c r="R386" s="203" t="s">
        <v>169</v>
      </c>
    </row>
    <row r="387" spans="1:18" x14ac:dyDescent="0.2">
      <c r="A387" s="121" t="s">
        <v>3</v>
      </c>
      <c r="B387" s="122" t="s">
        <v>96</v>
      </c>
      <c r="C387" s="129">
        <v>1074.8</v>
      </c>
      <c r="D387" s="129"/>
      <c r="E387" s="129">
        <v>50</v>
      </c>
      <c r="F387" s="129"/>
      <c r="G387" s="129"/>
      <c r="H387" s="128">
        <f t="shared" si="76"/>
        <v>1074.8</v>
      </c>
      <c r="I387" s="129">
        <v>10.75</v>
      </c>
      <c r="J387" s="129"/>
      <c r="K387" s="129"/>
      <c r="L387" s="129"/>
      <c r="M387" s="129">
        <v>76.3</v>
      </c>
      <c r="N387" s="129"/>
      <c r="O387" s="128">
        <f t="shared" si="77"/>
        <v>1037.75</v>
      </c>
      <c r="P387" s="146">
        <v>43439</v>
      </c>
      <c r="Q387" s="158" t="s">
        <v>77</v>
      </c>
      <c r="R387" s="203" t="s">
        <v>169</v>
      </c>
    </row>
    <row r="388" spans="1:18" x14ac:dyDescent="0.2">
      <c r="A388" s="121" t="s">
        <v>35</v>
      </c>
      <c r="B388" s="122" t="s">
        <v>97</v>
      </c>
      <c r="C388" s="129">
        <v>954.8</v>
      </c>
      <c r="D388" s="129"/>
      <c r="E388" s="129">
        <v>100</v>
      </c>
      <c r="F388" s="129"/>
      <c r="G388" s="129"/>
      <c r="H388" s="128">
        <f t="shared" si="76"/>
        <v>954.8</v>
      </c>
      <c r="I388" s="129">
        <v>9.5500000000000007</v>
      </c>
      <c r="J388" s="129"/>
      <c r="K388" s="129"/>
      <c r="L388" s="129"/>
      <c r="M388" s="129">
        <v>67.78</v>
      </c>
      <c r="N388" s="129"/>
      <c r="O388" s="128">
        <f t="shared" si="77"/>
        <v>977.47</v>
      </c>
      <c r="P388" s="146">
        <v>43439</v>
      </c>
      <c r="Q388" s="158" t="s">
        <v>77</v>
      </c>
      <c r="R388" s="203" t="s">
        <v>169</v>
      </c>
    </row>
    <row r="389" spans="1:18" x14ac:dyDescent="0.2">
      <c r="A389" s="121" t="s">
        <v>94</v>
      </c>
      <c r="B389" s="122" t="s">
        <v>98</v>
      </c>
      <c r="C389" s="129">
        <v>800</v>
      </c>
      <c r="D389" s="129"/>
      <c r="E389" s="129"/>
      <c r="F389" s="129"/>
      <c r="G389" s="129"/>
      <c r="H389" s="128">
        <f t="shared" si="76"/>
        <v>800</v>
      </c>
      <c r="I389" s="129">
        <v>8</v>
      </c>
      <c r="J389" s="129"/>
      <c r="K389" s="129"/>
      <c r="L389" s="129"/>
      <c r="M389" s="129"/>
      <c r="N389" s="129"/>
      <c r="O389" s="128">
        <f t="shared" si="77"/>
        <v>792</v>
      </c>
      <c r="P389" s="146">
        <v>43439</v>
      </c>
      <c r="Q389" s="158" t="s">
        <v>77</v>
      </c>
      <c r="R389" s="203" t="s">
        <v>169</v>
      </c>
    </row>
    <row r="390" spans="1:18" x14ac:dyDescent="0.2">
      <c r="A390" s="121" t="s">
        <v>61</v>
      </c>
      <c r="B390" s="122" t="s">
        <v>99</v>
      </c>
      <c r="C390" s="129">
        <v>1000</v>
      </c>
      <c r="D390" s="129"/>
      <c r="E390" s="129"/>
      <c r="F390" s="129"/>
      <c r="G390" s="129"/>
      <c r="H390" s="128">
        <f t="shared" si="76"/>
        <v>1000</v>
      </c>
      <c r="I390" s="129">
        <v>10</v>
      </c>
      <c r="J390" s="129"/>
      <c r="K390" s="129"/>
      <c r="L390" s="129"/>
      <c r="M390" s="129"/>
      <c r="N390" s="129"/>
      <c r="O390" s="128">
        <f t="shared" si="77"/>
        <v>990</v>
      </c>
      <c r="P390" s="146">
        <v>43439</v>
      </c>
      <c r="Q390" s="158" t="s">
        <v>77</v>
      </c>
      <c r="R390" s="203" t="s">
        <v>169</v>
      </c>
    </row>
    <row r="391" spans="1:18" x14ac:dyDescent="0.2">
      <c r="A391" s="121" t="s">
        <v>115</v>
      </c>
      <c r="B391" s="122" t="s">
        <v>172</v>
      </c>
      <c r="C391" s="129">
        <v>1000</v>
      </c>
      <c r="D391" s="129"/>
      <c r="E391" s="129"/>
      <c r="F391" s="129"/>
      <c r="G391" s="129"/>
      <c r="H391" s="128">
        <f t="shared" si="76"/>
        <v>1000</v>
      </c>
      <c r="I391" s="129">
        <v>10</v>
      </c>
      <c r="J391" s="129"/>
      <c r="K391" s="129"/>
      <c r="L391" s="129"/>
      <c r="M391" s="129"/>
      <c r="N391" s="129"/>
      <c r="O391" s="128">
        <f>C391+D391+E391-I391-J391-K391-L391-M391-N391</f>
        <v>990</v>
      </c>
      <c r="P391" s="146">
        <v>43439</v>
      </c>
      <c r="Q391" s="158" t="s">
        <v>77</v>
      </c>
      <c r="R391" s="203" t="s">
        <v>169</v>
      </c>
    </row>
    <row r="392" spans="1:18" x14ac:dyDescent="0.2">
      <c r="A392" s="121" t="s">
        <v>173</v>
      </c>
      <c r="B392" s="122" t="s">
        <v>174</v>
      </c>
      <c r="C392" s="129">
        <v>1000</v>
      </c>
      <c r="D392" s="129"/>
      <c r="E392" s="129"/>
      <c r="F392" s="129"/>
      <c r="G392" s="129"/>
      <c r="H392" s="128">
        <f t="shared" si="76"/>
        <v>1000</v>
      </c>
      <c r="I392" s="129">
        <v>10</v>
      </c>
      <c r="J392" s="129"/>
      <c r="K392" s="129"/>
      <c r="L392" s="129"/>
      <c r="M392" s="129"/>
      <c r="N392" s="129"/>
      <c r="O392" s="128">
        <f>C392+D392+E392-I392-J392-K392-L392-M392-N392</f>
        <v>990</v>
      </c>
      <c r="P392" s="146">
        <v>43439</v>
      </c>
      <c r="Q392" s="158" t="s">
        <v>77</v>
      </c>
      <c r="R392" s="203" t="s">
        <v>169</v>
      </c>
    </row>
    <row r="393" spans="1:18" x14ac:dyDescent="0.2">
      <c r="A393" s="121" t="s">
        <v>126</v>
      </c>
      <c r="B393" s="122" t="s">
        <v>175</v>
      </c>
      <c r="C393" s="129">
        <v>1000</v>
      </c>
      <c r="D393" s="129"/>
      <c r="E393" s="129"/>
      <c r="F393" s="129"/>
      <c r="G393" s="129"/>
      <c r="H393" s="128">
        <f t="shared" si="76"/>
        <v>1000</v>
      </c>
      <c r="I393" s="129">
        <v>10</v>
      </c>
      <c r="J393" s="129"/>
      <c r="K393" s="129"/>
      <c r="L393" s="129"/>
      <c r="M393" s="129"/>
      <c r="N393" s="129"/>
      <c r="O393" s="128">
        <f>C393+D393+E393-I393-J393-K393-L393-M393-N393</f>
        <v>990</v>
      </c>
      <c r="P393" s="146">
        <v>43439</v>
      </c>
      <c r="Q393" s="158" t="s">
        <v>77</v>
      </c>
      <c r="R393" s="203" t="s">
        <v>169</v>
      </c>
    </row>
    <row r="394" spans="1:18" ht="13.5" thickBot="1" x14ac:dyDescent="0.25">
      <c r="A394" s="271" t="s">
        <v>177</v>
      </c>
      <c r="B394" s="134" t="s">
        <v>176</v>
      </c>
      <c r="C394" s="267">
        <v>800</v>
      </c>
      <c r="D394" s="267"/>
      <c r="E394" s="267"/>
      <c r="F394" s="267"/>
      <c r="G394" s="267"/>
      <c r="H394" s="266">
        <f t="shared" si="76"/>
        <v>800</v>
      </c>
      <c r="I394" s="267">
        <v>8</v>
      </c>
      <c r="J394" s="267"/>
      <c r="K394" s="267"/>
      <c r="L394" s="267"/>
      <c r="M394" s="267"/>
      <c r="N394" s="267"/>
      <c r="O394" s="266">
        <f>C394+D394+E394-I394-J394-K394-L394-M394-N394</f>
        <v>792</v>
      </c>
      <c r="P394" s="147">
        <v>43439</v>
      </c>
      <c r="Q394" s="290" t="s">
        <v>77</v>
      </c>
      <c r="R394" s="203" t="s">
        <v>169</v>
      </c>
    </row>
    <row r="395" spans="1:18" x14ac:dyDescent="0.2">
      <c r="A395" s="135" t="s">
        <v>28</v>
      </c>
      <c r="B395" s="136" t="s">
        <v>87</v>
      </c>
      <c r="C395" s="137">
        <v>3119.2</v>
      </c>
      <c r="D395" s="137">
        <v>526.37</v>
      </c>
      <c r="E395" s="137">
        <v>1960</v>
      </c>
      <c r="F395" s="137">
        <f>11317.6+13511.13</f>
        <v>24828.73</v>
      </c>
      <c r="G395" s="137">
        <v>2150</v>
      </c>
      <c r="H395" s="137">
        <f t="shared" ref="H395:H404" si="78">C395+D395+G395</f>
        <v>5795.57</v>
      </c>
      <c r="I395" s="137">
        <v>306.24</v>
      </c>
      <c r="J395" s="137">
        <v>2763</v>
      </c>
      <c r="K395" s="137">
        <v>-155</v>
      </c>
      <c r="L395" s="137">
        <v>2150</v>
      </c>
      <c r="M395" s="137">
        <v>200.01</v>
      </c>
      <c r="N395" s="137">
        <f>4500</f>
        <v>4500</v>
      </c>
      <c r="O395" s="333">
        <f>C395+D395+E395-I395-J395-K395-L395-M395-N395+F395</f>
        <v>20670.05</v>
      </c>
      <c r="P395" s="145">
        <v>43446</v>
      </c>
      <c r="Q395" s="292" t="s">
        <v>78</v>
      </c>
      <c r="R395" s="203" t="s">
        <v>169</v>
      </c>
    </row>
    <row r="396" spans="1:18" x14ac:dyDescent="0.2">
      <c r="A396" s="138" t="s">
        <v>29</v>
      </c>
      <c r="B396" s="122" t="s">
        <v>95</v>
      </c>
      <c r="C396" s="129">
        <v>818.8</v>
      </c>
      <c r="D396" s="129"/>
      <c r="E396" s="129">
        <v>50</v>
      </c>
      <c r="F396" s="129">
        <f>2606.4+3546.71</f>
        <v>6153.1100000000006</v>
      </c>
      <c r="G396" s="129"/>
      <c r="H396" s="128">
        <f t="shared" si="78"/>
        <v>818.8</v>
      </c>
      <c r="I396" s="129">
        <v>69.72</v>
      </c>
      <c r="J396" s="129"/>
      <c r="K396" s="129"/>
      <c r="L396" s="129"/>
      <c r="M396" s="129">
        <v>58.14</v>
      </c>
      <c r="N396" s="129">
        <v>0</v>
      </c>
      <c r="O396" s="129">
        <f t="shared" ref="O396:O404" si="79">C396+D396+E396-I396-J396-K396-L396-M396-N396+F396</f>
        <v>6894.05</v>
      </c>
      <c r="P396" s="146">
        <v>43446</v>
      </c>
      <c r="Q396" s="293" t="s">
        <v>78</v>
      </c>
      <c r="R396" s="203" t="s">
        <v>169</v>
      </c>
    </row>
    <row r="397" spans="1:18" x14ac:dyDescent="0.2">
      <c r="A397" s="138" t="s">
        <v>3</v>
      </c>
      <c r="B397" s="122" t="s">
        <v>96</v>
      </c>
      <c r="C397" s="129">
        <v>1074.8</v>
      </c>
      <c r="D397" s="129"/>
      <c r="E397" s="129">
        <v>50</v>
      </c>
      <c r="F397" s="129">
        <f>3374.4+4655.6</f>
        <v>8030</v>
      </c>
      <c r="G397" s="129"/>
      <c r="H397" s="128">
        <f t="shared" si="78"/>
        <v>1074.8</v>
      </c>
      <c r="I397" s="129">
        <v>91.05</v>
      </c>
      <c r="J397" s="129"/>
      <c r="K397" s="129"/>
      <c r="L397" s="129"/>
      <c r="M397" s="129">
        <v>76.3</v>
      </c>
      <c r="N397" s="129">
        <v>0</v>
      </c>
      <c r="O397" s="129">
        <f t="shared" si="79"/>
        <v>8987.4500000000007</v>
      </c>
      <c r="P397" s="146">
        <v>43446</v>
      </c>
      <c r="Q397" s="293" t="s">
        <v>78</v>
      </c>
      <c r="R397" s="203" t="s">
        <v>169</v>
      </c>
    </row>
    <row r="398" spans="1:18" x14ac:dyDescent="0.2">
      <c r="A398" s="138" t="s">
        <v>35</v>
      </c>
      <c r="B398" s="122" t="s">
        <v>97</v>
      </c>
      <c r="C398" s="129">
        <v>954.8</v>
      </c>
      <c r="D398" s="129"/>
      <c r="E398" s="129">
        <v>100</v>
      </c>
      <c r="F398" s="129">
        <f>3014.4+4135.81</f>
        <v>7150.2100000000009</v>
      </c>
      <c r="G398" s="129"/>
      <c r="H398" s="128">
        <f t="shared" si="78"/>
        <v>954.8</v>
      </c>
      <c r="I398" s="129">
        <v>81.05</v>
      </c>
      <c r="J398" s="129"/>
      <c r="K398" s="129"/>
      <c r="L398" s="129"/>
      <c r="M398" s="129">
        <v>67.78</v>
      </c>
      <c r="N398" s="129">
        <v>0</v>
      </c>
      <c r="O398" s="129">
        <f t="shared" si="79"/>
        <v>8056.1800000000012</v>
      </c>
      <c r="P398" s="146">
        <v>43446</v>
      </c>
      <c r="Q398" s="293" t="s">
        <v>78</v>
      </c>
      <c r="R398" s="203" t="s">
        <v>169</v>
      </c>
    </row>
    <row r="399" spans="1:18" x14ac:dyDescent="0.2">
      <c r="A399" s="138" t="s">
        <v>94</v>
      </c>
      <c r="B399" s="122" t="s">
        <v>98</v>
      </c>
      <c r="C399" s="129">
        <v>800</v>
      </c>
      <c r="D399" s="129"/>
      <c r="E399" s="129"/>
      <c r="F399" s="129">
        <f>2400+3465.28</f>
        <v>5865.2800000000007</v>
      </c>
      <c r="G399" s="129"/>
      <c r="H399" s="128">
        <f t="shared" si="78"/>
        <v>800</v>
      </c>
      <c r="I399" s="129">
        <v>66.650000000000006</v>
      </c>
      <c r="J399" s="129"/>
      <c r="K399" s="129"/>
      <c r="L399" s="129"/>
      <c r="M399" s="129"/>
      <c r="N399" s="129">
        <v>0</v>
      </c>
      <c r="O399" s="129">
        <f t="shared" si="79"/>
        <v>6598.630000000001</v>
      </c>
      <c r="P399" s="146">
        <v>43446</v>
      </c>
      <c r="Q399" s="293" t="s">
        <v>78</v>
      </c>
      <c r="R399" s="203" t="s">
        <v>169</v>
      </c>
    </row>
    <row r="400" spans="1:18" x14ac:dyDescent="0.2">
      <c r="A400" s="138" t="s">
        <v>61</v>
      </c>
      <c r="B400" s="122" t="s">
        <v>99</v>
      </c>
      <c r="C400" s="129">
        <v>1000</v>
      </c>
      <c r="D400" s="129">
        <v>131.25</v>
      </c>
      <c r="E400" s="129"/>
      <c r="F400" s="129">
        <f>2307.69+3332</f>
        <v>5639.6900000000005</v>
      </c>
      <c r="G400" s="129"/>
      <c r="H400" s="128">
        <f t="shared" si="78"/>
        <v>1131.25</v>
      </c>
      <c r="I400" s="129">
        <v>67.709999999999994</v>
      </c>
      <c r="J400" s="129"/>
      <c r="K400" s="129"/>
      <c r="L400" s="129"/>
      <c r="M400" s="129"/>
      <c r="N400" s="129">
        <v>0</v>
      </c>
      <c r="O400" s="129">
        <f t="shared" si="79"/>
        <v>6703.2300000000005</v>
      </c>
      <c r="P400" s="146">
        <v>43446</v>
      </c>
      <c r="Q400" s="293" t="s">
        <v>78</v>
      </c>
      <c r="R400" s="203" t="s">
        <v>169</v>
      </c>
    </row>
    <row r="401" spans="1:18" x14ac:dyDescent="0.2">
      <c r="A401" s="138" t="s">
        <v>115</v>
      </c>
      <c r="B401" s="122" t="s">
        <v>172</v>
      </c>
      <c r="C401" s="129">
        <v>1000</v>
      </c>
      <c r="D401" s="129">
        <v>168.75</v>
      </c>
      <c r="E401" s="129"/>
      <c r="F401" s="129">
        <f>1089.74+1573.44</f>
        <v>2663.1800000000003</v>
      </c>
      <c r="G401" s="129"/>
      <c r="H401" s="128">
        <f t="shared" si="78"/>
        <v>1168.75</v>
      </c>
      <c r="I401" s="129">
        <v>38.32</v>
      </c>
      <c r="J401" s="129"/>
      <c r="K401" s="129"/>
      <c r="L401" s="129"/>
      <c r="M401" s="129"/>
      <c r="N401" s="129">
        <v>0</v>
      </c>
      <c r="O401" s="129">
        <f t="shared" si="79"/>
        <v>3793.6100000000006</v>
      </c>
      <c r="P401" s="146">
        <v>43446</v>
      </c>
      <c r="Q401" s="293" t="s">
        <v>78</v>
      </c>
      <c r="R401" s="203" t="s">
        <v>169</v>
      </c>
    </row>
    <row r="402" spans="1:18" x14ac:dyDescent="0.2">
      <c r="A402" s="138" t="s">
        <v>173</v>
      </c>
      <c r="B402" s="122" t="s">
        <v>174</v>
      </c>
      <c r="C402" s="129">
        <v>1000</v>
      </c>
      <c r="D402" s="129"/>
      <c r="E402" s="129"/>
      <c r="F402" s="129">
        <f>961.54+1388.33</f>
        <v>2349.87</v>
      </c>
      <c r="G402" s="129"/>
      <c r="H402" s="128">
        <f t="shared" si="78"/>
        <v>1000</v>
      </c>
      <c r="I402" s="129">
        <v>33.5</v>
      </c>
      <c r="J402" s="129"/>
      <c r="K402" s="129"/>
      <c r="L402" s="129"/>
      <c r="M402" s="129"/>
      <c r="N402" s="129">
        <v>0</v>
      </c>
      <c r="O402" s="129">
        <f t="shared" si="79"/>
        <v>3316.37</v>
      </c>
      <c r="P402" s="146">
        <v>43446</v>
      </c>
      <c r="Q402" s="293" t="s">
        <v>78</v>
      </c>
      <c r="R402" s="203" t="s">
        <v>169</v>
      </c>
    </row>
    <row r="403" spans="1:18" x14ac:dyDescent="0.2">
      <c r="A403" s="138" t="s">
        <v>126</v>
      </c>
      <c r="B403" s="122" t="s">
        <v>175</v>
      </c>
      <c r="C403" s="129">
        <v>1000</v>
      </c>
      <c r="D403" s="129"/>
      <c r="E403" s="129"/>
      <c r="F403" s="129">
        <f>897.44+1295.78</f>
        <v>2193.2200000000003</v>
      </c>
      <c r="G403" s="129"/>
      <c r="H403" s="128">
        <f t="shared" si="78"/>
        <v>1000</v>
      </c>
      <c r="I403" s="129">
        <v>31.93</v>
      </c>
      <c r="J403" s="129"/>
      <c r="K403" s="129"/>
      <c r="L403" s="129"/>
      <c r="M403" s="129"/>
      <c r="N403" s="129">
        <v>0</v>
      </c>
      <c r="O403" s="129">
        <f t="shared" si="79"/>
        <v>3161.2900000000004</v>
      </c>
      <c r="P403" s="146">
        <v>43446</v>
      </c>
      <c r="Q403" s="293" t="s">
        <v>78</v>
      </c>
      <c r="R403" s="203" t="s">
        <v>169</v>
      </c>
    </row>
    <row r="404" spans="1:18" ht="13.5" thickBot="1" x14ac:dyDescent="0.25">
      <c r="A404" s="139" t="s">
        <v>177</v>
      </c>
      <c r="B404" s="140" t="s">
        <v>176</v>
      </c>
      <c r="C404" s="141">
        <v>800</v>
      </c>
      <c r="D404" s="141"/>
      <c r="E404" s="141"/>
      <c r="F404" s="141">
        <f>441.03+636.78</f>
        <v>1077.81</v>
      </c>
      <c r="G404" s="141"/>
      <c r="H404" s="207">
        <f t="shared" si="78"/>
        <v>800</v>
      </c>
      <c r="I404" s="141">
        <v>18.78</v>
      </c>
      <c r="J404" s="141"/>
      <c r="K404" s="141"/>
      <c r="L404" s="141"/>
      <c r="M404" s="141"/>
      <c r="N404" s="141">
        <v>0</v>
      </c>
      <c r="O404" s="141">
        <f t="shared" si="79"/>
        <v>1859.03</v>
      </c>
      <c r="P404" s="255">
        <v>43446</v>
      </c>
      <c r="Q404" s="294" t="s">
        <v>78</v>
      </c>
      <c r="R404" s="203" t="s">
        <v>169</v>
      </c>
    </row>
    <row r="405" spans="1:18" s="223" customFormat="1" x14ac:dyDescent="0.2">
      <c r="A405" s="257" t="s">
        <v>8</v>
      </c>
      <c r="B405" s="258" t="s">
        <v>183</v>
      </c>
      <c r="C405" s="221">
        <v>13415</v>
      </c>
      <c r="D405" s="221"/>
      <c r="E405" s="221"/>
      <c r="F405" s="221"/>
      <c r="G405" s="221">
        <v>4738</v>
      </c>
      <c r="H405" s="128">
        <f t="shared" ref="H405:H407" si="80">C405+D405+G405</f>
        <v>18153</v>
      </c>
      <c r="I405" s="221"/>
      <c r="J405" s="221">
        <v>2244</v>
      </c>
      <c r="K405" s="221">
        <v>-829</v>
      </c>
      <c r="L405" s="221"/>
      <c r="M405" s="221"/>
      <c r="N405" s="221"/>
      <c r="O405" s="128">
        <f t="shared" ref="O405:O407" si="81">C405+D405+E405-I405-J405-K405-L405-M405-N405</f>
        <v>12000</v>
      </c>
      <c r="P405" s="259"/>
      <c r="Q405" s="261"/>
      <c r="R405" s="262"/>
    </row>
    <row r="406" spans="1:18" s="223" customFormat="1" x14ac:dyDescent="0.2">
      <c r="A406" s="220" t="s">
        <v>30</v>
      </c>
      <c r="B406" s="226" t="s">
        <v>184</v>
      </c>
      <c r="C406" s="224">
        <v>12089</v>
      </c>
      <c r="D406" s="224"/>
      <c r="E406" s="224"/>
      <c r="F406" s="224"/>
      <c r="G406" s="224">
        <v>2203</v>
      </c>
      <c r="H406" s="128">
        <f t="shared" si="80"/>
        <v>14292</v>
      </c>
      <c r="I406" s="224"/>
      <c r="J406" s="224">
        <v>1399</v>
      </c>
      <c r="K406" s="224">
        <v>-310</v>
      </c>
      <c r="L406" s="224"/>
      <c r="M406" s="224"/>
      <c r="N406" s="224"/>
      <c r="O406" s="128">
        <f t="shared" si="81"/>
        <v>11000</v>
      </c>
      <c r="P406" s="222"/>
      <c r="Q406" s="261"/>
      <c r="R406" s="262"/>
    </row>
    <row r="407" spans="1:18" s="223" customFormat="1" ht="13.5" thickBot="1" x14ac:dyDescent="0.25">
      <c r="A407" s="264" t="s">
        <v>6</v>
      </c>
      <c r="B407" s="265" t="s">
        <v>185</v>
      </c>
      <c r="C407" s="225">
        <v>11733.11</v>
      </c>
      <c r="D407" s="225"/>
      <c r="E407" s="225"/>
      <c r="F407" s="225"/>
      <c r="G407" s="225">
        <v>1927.5</v>
      </c>
      <c r="H407" s="128">
        <f t="shared" si="80"/>
        <v>13660.61</v>
      </c>
      <c r="I407" s="225">
        <v>136.61000000000001</v>
      </c>
      <c r="J407" s="225">
        <v>1289</v>
      </c>
      <c r="K407" s="225">
        <v>-620</v>
      </c>
      <c r="L407" s="225">
        <v>1927.5</v>
      </c>
      <c r="M407" s="225"/>
      <c r="N407" s="225"/>
      <c r="O407" s="128">
        <f t="shared" si="81"/>
        <v>9000</v>
      </c>
      <c r="P407" s="222"/>
      <c r="Q407" s="261"/>
      <c r="R407" s="262"/>
    </row>
    <row r="408" spans="1:18" s="202" customFormat="1" ht="13.5" thickBot="1" x14ac:dyDescent="0.25">
      <c r="A408" s="355" t="s">
        <v>0</v>
      </c>
      <c r="B408" s="356"/>
      <c r="C408" s="289">
        <f t="shared" ref="C408:O408" si="82">SUM(C385:C407)</f>
        <v>60372.31</v>
      </c>
      <c r="D408" s="289">
        <f t="shared" si="82"/>
        <v>2230.0100000000002</v>
      </c>
      <c r="E408" s="289">
        <f t="shared" si="82"/>
        <v>2850</v>
      </c>
      <c r="F408" s="289">
        <f t="shared" si="82"/>
        <v>65951.100000000006</v>
      </c>
      <c r="G408" s="289">
        <f t="shared" si="82"/>
        <v>11544.25</v>
      </c>
      <c r="H408" s="289">
        <f t="shared" si="82"/>
        <v>74146.570000000007</v>
      </c>
      <c r="I408" s="289">
        <f t="shared" si="82"/>
        <v>1076.54</v>
      </c>
      <c r="J408" s="289">
        <f t="shared" si="82"/>
        <v>8299</v>
      </c>
      <c r="K408" s="289">
        <f t="shared" si="82"/>
        <v>-2069</v>
      </c>
      <c r="L408" s="289">
        <f t="shared" si="82"/>
        <v>4603.25</v>
      </c>
      <c r="M408" s="289">
        <f t="shared" si="82"/>
        <v>804.45999999999992</v>
      </c>
      <c r="N408" s="289">
        <f t="shared" si="82"/>
        <v>5625</v>
      </c>
      <c r="O408" s="289">
        <f t="shared" si="82"/>
        <v>113064.16999999998</v>
      </c>
      <c r="P408" s="201"/>
      <c r="Q408" s="201"/>
      <c r="R408" s="200"/>
    </row>
    <row r="409" spans="1:18" s="202" customFormat="1" ht="13.5" thickBot="1" x14ac:dyDescent="0.25">
      <c r="A409" s="362" t="s">
        <v>160</v>
      </c>
      <c r="B409" s="362"/>
      <c r="C409" s="210"/>
      <c r="D409" s="210"/>
      <c r="E409" s="210"/>
      <c r="F409" s="210"/>
      <c r="G409" s="210"/>
      <c r="H409" s="210"/>
      <c r="I409" s="246">
        <f>I408*2</f>
        <v>2153.08</v>
      </c>
      <c r="J409" s="357">
        <f>SUM(J408:K408)</f>
        <v>6230</v>
      </c>
      <c r="K409" s="358"/>
      <c r="L409" s="210"/>
      <c r="M409" s="210"/>
      <c r="N409" s="210"/>
      <c r="O409" s="210"/>
      <c r="P409" s="201"/>
      <c r="Q409" s="201"/>
      <c r="R409" s="263"/>
    </row>
    <row r="410" spans="1:18" s="202" customFormat="1" ht="13.5" thickBot="1" x14ac:dyDescent="0.25">
      <c r="A410" s="218"/>
      <c r="B410" s="218"/>
      <c r="C410" s="210"/>
      <c r="D410" s="210"/>
      <c r="E410" s="210"/>
      <c r="F410" s="210"/>
      <c r="G410" s="210"/>
      <c r="H410" s="210"/>
      <c r="I410" s="359">
        <f>SUM(I409:K409)</f>
        <v>8383.08</v>
      </c>
      <c r="J410" s="360"/>
      <c r="K410" s="361"/>
      <c r="L410" s="210"/>
      <c r="M410" s="210"/>
      <c r="N410" s="210"/>
      <c r="O410" s="210"/>
      <c r="P410" s="201"/>
      <c r="Q410" s="201"/>
      <c r="R410" s="212"/>
    </row>
    <row r="411" spans="1:18" ht="13.5" thickBot="1" x14ac:dyDescent="0.25"/>
    <row r="412" spans="1:18" s="119" customFormat="1" ht="13.5" thickBot="1" x14ac:dyDescent="0.25">
      <c r="A412" s="365" t="s">
        <v>171</v>
      </c>
      <c r="B412" s="366"/>
      <c r="C412" s="366"/>
      <c r="D412" s="366"/>
      <c r="E412" s="366"/>
      <c r="F412" s="366"/>
      <c r="G412" s="366"/>
      <c r="H412" s="366"/>
      <c r="I412" s="366"/>
      <c r="J412" s="366"/>
      <c r="K412" s="366"/>
      <c r="L412" s="366"/>
      <c r="M412" s="366"/>
      <c r="N412" s="366"/>
      <c r="O412" s="366"/>
      <c r="P412" s="366"/>
      <c r="Q412" s="366"/>
      <c r="R412" s="367"/>
    </row>
    <row r="413" spans="1:18" s="119" customFormat="1" ht="13.5" thickBot="1" x14ac:dyDescent="0.25">
      <c r="A413" s="125" t="s">
        <v>88</v>
      </c>
      <c r="B413" s="126" t="s">
        <v>1</v>
      </c>
      <c r="C413" s="127" t="s">
        <v>80</v>
      </c>
      <c r="D413" s="127" t="s">
        <v>81</v>
      </c>
      <c r="E413" s="127" t="s">
        <v>92</v>
      </c>
      <c r="F413" s="127"/>
      <c r="G413" s="127" t="s">
        <v>86</v>
      </c>
      <c r="H413" s="127" t="s">
        <v>100</v>
      </c>
      <c r="I413" s="127" t="s">
        <v>83</v>
      </c>
      <c r="J413" s="127" t="s">
        <v>84</v>
      </c>
      <c r="K413" s="127" t="s">
        <v>91</v>
      </c>
      <c r="L413" s="127" t="s">
        <v>86</v>
      </c>
      <c r="M413" s="127" t="s">
        <v>82</v>
      </c>
      <c r="N413" s="127" t="s">
        <v>85</v>
      </c>
      <c r="O413" s="127" t="s">
        <v>2</v>
      </c>
      <c r="P413" s="132" t="s">
        <v>90</v>
      </c>
      <c r="Q413" s="133" t="s">
        <v>93</v>
      </c>
      <c r="R413" s="204" t="s">
        <v>158</v>
      </c>
    </row>
    <row r="414" spans="1:18" x14ac:dyDescent="0.2">
      <c r="A414" s="123" t="s">
        <v>28</v>
      </c>
      <c r="B414" s="124" t="s">
        <v>87</v>
      </c>
      <c r="C414" s="129">
        <v>3119.2</v>
      </c>
      <c r="D414" s="129">
        <v>1988.49</v>
      </c>
      <c r="E414" s="129">
        <v>490</v>
      </c>
      <c r="F414" s="129"/>
      <c r="G414" s="129">
        <v>572.75</v>
      </c>
      <c r="H414" s="128">
        <f t="shared" ref="H414:H419" si="83">C414+D414+G414</f>
        <v>5680.44</v>
      </c>
      <c r="I414" s="129">
        <v>56.8</v>
      </c>
      <c r="J414" s="129">
        <v>759</v>
      </c>
      <c r="K414" s="129">
        <v>-155</v>
      </c>
      <c r="L414" s="129">
        <v>572.75</v>
      </c>
      <c r="M414" s="129">
        <v>200.01</v>
      </c>
      <c r="N414" s="129">
        <v>1125</v>
      </c>
      <c r="O414" s="128">
        <f t="shared" ref="O414:O419" si="84">C414+D414+E414-I414-J414-K414-L414-M414-N414</f>
        <v>3039.1299999999992</v>
      </c>
      <c r="P414" s="146">
        <v>43474</v>
      </c>
      <c r="Q414" s="215" t="s">
        <v>78</v>
      </c>
      <c r="R414" s="203" t="s">
        <v>171</v>
      </c>
    </row>
    <row r="415" spans="1:18" x14ac:dyDescent="0.2">
      <c r="A415" s="121" t="s">
        <v>29</v>
      </c>
      <c r="B415" s="122" t="s">
        <v>95</v>
      </c>
      <c r="C415" s="129">
        <v>818.8</v>
      </c>
      <c r="D415" s="129"/>
      <c r="E415" s="129">
        <v>50</v>
      </c>
      <c r="F415" s="129"/>
      <c r="G415" s="129"/>
      <c r="H415" s="128">
        <f t="shared" si="83"/>
        <v>818.8</v>
      </c>
      <c r="I415" s="129">
        <v>8.19</v>
      </c>
      <c r="J415" s="129"/>
      <c r="K415" s="129"/>
      <c r="L415" s="129"/>
      <c r="M415" s="129">
        <v>58.14</v>
      </c>
      <c r="N415" s="129"/>
      <c r="O415" s="128">
        <f t="shared" si="84"/>
        <v>802.46999999999991</v>
      </c>
      <c r="P415" s="146">
        <v>43474</v>
      </c>
      <c r="Q415" s="215" t="s">
        <v>78</v>
      </c>
      <c r="R415" s="203" t="s">
        <v>171</v>
      </c>
    </row>
    <row r="416" spans="1:18" x14ac:dyDescent="0.2">
      <c r="A416" s="121" t="s">
        <v>3</v>
      </c>
      <c r="B416" s="122" t="s">
        <v>96</v>
      </c>
      <c r="C416" s="129">
        <v>1074.8</v>
      </c>
      <c r="D416" s="129"/>
      <c r="E416" s="129">
        <v>50</v>
      </c>
      <c r="F416" s="129"/>
      <c r="G416" s="129"/>
      <c r="H416" s="128">
        <f t="shared" si="83"/>
        <v>1074.8</v>
      </c>
      <c r="I416" s="129">
        <v>10.75</v>
      </c>
      <c r="J416" s="129"/>
      <c r="K416" s="129"/>
      <c r="L416" s="129"/>
      <c r="M416" s="129">
        <v>76.3</v>
      </c>
      <c r="N416" s="129"/>
      <c r="O416" s="128">
        <f t="shared" si="84"/>
        <v>1037.75</v>
      </c>
      <c r="P416" s="146">
        <v>43474</v>
      </c>
      <c r="Q416" s="215" t="s">
        <v>78</v>
      </c>
      <c r="R416" s="203" t="s">
        <v>171</v>
      </c>
    </row>
    <row r="417" spans="1:18" x14ac:dyDescent="0.2">
      <c r="A417" s="121" t="s">
        <v>35</v>
      </c>
      <c r="B417" s="122" t="s">
        <v>97</v>
      </c>
      <c r="C417" s="129">
        <v>954.8</v>
      </c>
      <c r="D417" s="129"/>
      <c r="E417" s="129">
        <v>100</v>
      </c>
      <c r="F417" s="129"/>
      <c r="G417" s="129"/>
      <c r="H417" s="128">
        <f t="shared" si="83"/>
        <v>954.8</v>
      </c>
      <c r="I417" s="129">
        <v>9.5500000000000007</v>
      </c>
      <c r="J417" s="129"/>
      <c r="K417" s="129"/>
      <c r="L417" s="129"/>
      <c r="M417" s="129">
        <v>67.78</v>
      </c>
      <c r="N417" s="129"/>
      <c r="O417" s="128">
        <f t="shared" si="84"/>
        <v>977.47</v>
      </c>
      <c r="P417" s="146">
        <v>43474</v>
      </c>
      <c r="Q417" s="215" t="s">
        <v>78</v>
      </c>
      <c r="R417" s="203" t="s">
        <v>171</v>
      </c>
    </row>
    <row r="418" spans="1:18" x14ac:dyDescent="0.2">
      <c r="A418" s="121" t="s">
        <v>94</v>
      </c>
      <c r="B418" s="122" t="s">
        <v>98</v>
      </c>
      <c r="C418" s="129">
        <v>800</v>
      </c>
      <c r="D418" s="129"/>
      <c r="E418" s="129"/>
      <c r="F418" s="129"/>
      <c r="G418" s="129"/>
      <c r="H418" s="128">
        <f t="shared" si="83"/>
        <v>800</v>
      </c>
      <c r="I418" s="129">
        <v>8</v>
      </c>
      <c r="J418" s="129"/>
      <c r="K418" s="129"/>
      <c r="L418" s="129"/>
      <c r="M418" s="129"/>
      <c r="N418" s="129"/>
      <c r="O418" s="128">
        <f t="shared" si="84"/>
        <v>792</v>
      </c>
      <c r="P418" s="146">
        <v>43474</v>
      </c>
      <c r="Q418" s="215" t="s">
        <v>78</v>
      </c>
      <c r="R418" s="203" t="s">
        <v>171</v>
      </c>
    </row>
    <row r="419" spans="1:18" ht="13.5" thickBot="1" x14ac:dyDescent="0.25">
      <c r="A419" s="271" t="s">
        <v>61</v>
      </c>
      <c r="B419" s="134" t="s">
        <v>99</v>
      </c>
      <c r="C419" s="267">
        <v>1000</v>
      </c>
      <c r="D419" s="267"/>
      <c r="E419" s="267"/>
      <c r="F419" s="267"/>
      <c r="G419" s="267"/>
      <c r="H419" s="266">
        <f t="shared" si="83"/>
        <v>1000</v>
      </c>
      <c r="I419" s="267">
        <v>10</v>
      </c>
      <c r="J419" s="267"/>
      <c r="K419" s="267"/>
      <c r="L419" s="267"/>
      <c r="M419" s="267"/>
      <c r="N419" s="267"/>
      <c r="O419" s="266">
        <f t="shared" si="84"/>
        <v>990</v>
      </c>
      <c r="P419" s="147">
        <v>43474</v>
      </c>
      <c r="Q419" s="301" t="s">
        <v>78</v>
      </c>
      <c r="R419" s="203" t="s">
        <v>171</v>
      </c>
    </row>
    <row r="420" spans="1:18" x14ac:dyDescent="0.2">
      <c r="A420" s="135" t="s">
        <v>28</v>
      </c>
      <c r="B420" s="136" t="s">
        <v>87</v>
      </c>
      <c r="C420" s="137">
        <v>3119.2</v>
      </c>
      <c r="D420" s="137">
        <v>2397.89</v>
      </c>
      <c r="E420" s="137">
        <v>490</v>
      </c>
      <c r="F420" s="137"/>
      <c r="G420" s="137">
        <v>572.75</v>
      </c>
      <c r="H420" s="137">
        <f t="shared" ref="H420:H426" si="85">C420+D420+G420</f>
        <v>6089.84</v>
      </c>
      <c r="I420" s="137">
        <v>60.9</v>
      </c>
      <c r="J420" s="137">
        <v>862</v>
      </c>
      <c r="K420" s="137">
        <v>-155</v>
      </c>
      <c r="L420" s="137">
        <v>572.75</v>
      </c>
      <c r="M420" s="137">
        <v>200.01</v>
      </c>
      <c r="N420" s="137">
        <v>1125</v>
      </c>
      <c r="O420" s="137">
        <f t="shared" ref="O420:O426" si="86">C420+D420+E420-I420-J420-K420-L420-M420-N420</f>
        <v>3341.4300000000003</v>
      </c>
      <c r="P420" s="145">
        <v>43481</v>
      </c>
      <c r="Q420" s="151" t="s">
        <v>79</v>
      </c>
      <c r="R420" s="203" t="s">
        <v>171</v>
      </c>
    </row>
    <row r="421" spans="1:18" x14ac:dyDescent="0.2">
      <c r="A421" s="138" t="s">
        <v>29</v>
      </c>
      <c r="B421" s="122" t="s">
        <v>95</v>
      </c>
      <c r="C421" s="129">
        <v>818.8</v>
      </c>
      <c r="D421" s="129"/>
      <c r="E421" s="129">
        <v>50</v>
      </c>
      <c r="F421" s="129"/>
      <c r="G421" s="129"/>
      <c r="H421" s="128">
        <f t="shared" si="85"/>
        <v>818.8</v>
      </c>
      <c r="I421" s="129">
        <v>8.19</v>
      </c>
      <c r="J421" s="129"/>
      <c r="K421" s="129"/>
      <c r="L421" s="129"/>
      <c r="M421" s="129">
        <v>58.14</v>
      </c>
      <c r="N421" s="129"/>
      <c r="O421" s="128">
        <f t="shared" si="86"/>
        <v>802.46999999999991</v>
      </c>
      <c r="P421" s="146">
        <v>43481</v>
      </c>
      <c r="Q421" s="152" t="s">
        <v>79</v>
      </c>
      <c r="R421" s="203" t="s">
        <v>171</v>
      </c>
    </row>
    <row r="422" spans="1:18" x14ac:dyDescent="0.2">
      <c r="A422" s="138" t="s">
        <v>3</v>
      </c>
      <c r="B422" s="122" t="s">
        <v>96</v>
      </c>
      <c r="C422" s="129">
        <v>1074.8</v>
      </c>
      <c r="D422" s="129"/>
      <c r="E422" s="129">
        <v>50</v>
      </c>
      <c r="F422" s="129"/>
      <c r="G422" s="129"/>
      <c r="H422" s="128">
        <f t="shared" si="85"/>
        <v>1074.8</v>
      </c>
      <c r="I422" s="129">
        <v>10.75</v>
      </c>
      <c r="J422" s="129"/>
      <c r="K422" s="129"/>
      <c r="L422" s="129"/>
      <c r="M422" s="129">
        <v>76.3</v>
      </c>
      <c r="N422" s="129"/>
      <c r="O422" s="128">
        <f t="shared" si="86"/>
        <v>1037.75</v>
      </c>
      <c r="P422" s="146">
        <v>43481</v>
      </c>
      <c r="Q422" s="152" t="s">
        <v>79</v>
      </c>
      <c r="R422" s="203" t="s">
        <v>171</v>
      </c>
    </row>
    <row r="423" spans="1:18" x14ac:dyDescent="0.2">
      <c r="A423" s="138" t="s">
        <v>35</v>
      </c>
      <c r="B423" s="122" t="s">
        <v>97</v>
      </c>
      <c r="C423" s="129">
        <v>954.8</v>
      </c>
      <c r="D423" s="129"/>
      <c r="E423" s="129">
        <v>100</v>
      </c>
      <c r="F423" s="129"/>
      <c r="G423" s="129"/>
      <c r="H423" s="128">
        <f t="shared" si="85"/>
        <v>954.8</v>
      </c>
      <c r="I423" s="129">
        <v>9.5500000000000007</v>
      </c>
      <c r="J423" s="129"/>
      <c r="K423" s="129"/>
      <c r="L423" s="129"/>
      <c r="M423" s="129">
        <v>67.78</v>
      </c>
      <c r="N423" s="129"/>
      <c r="O423" s="128">
        <f t="shared" si="86"/>
        <v>977.47</v>
      </c>
      <c r="P423" s="146">
        <v>43481</v>
      </c>
      <c r="Q423" s="152" t="s">
        <v>79</v>
      </c>
      <c r="R423" s="203" t="s">
        <v>171</v>
      </c>
    </row>
    <row r="424" spans="1:18" x14ac:dyDescent="0.2">
      <c r="A424" s="138" t="s">
        <v>94</v>
      </c>
      <c r="B424" s="122" t="s">
        <v>98</v>
      </c>
      <c r="C424" s="129">
        <v>800</v>
      </c>
      <c r="D424" s="129"/>
      <c r="E424" s="129"/>
      <c r="F424" s="129"/>
      <c r="G424" s="129"/>
      <c r="H424" s="128">
        <f t="shared" si="85"/>
        <v>800</v>
      </c>
      <c r="I424" s="129">
        <v>8</v>
      </c>
      <c r="J424" s="129"/>
      <c r="K424" s="129"/>
      <c r="L424" s="129"/>
      <c r="M424" s="129"/>
      <c r="N424" s="129"/>
      <c r="O424" s="128">
        <f t="shared" si="86"/>
        <v>792</v>
      </c>
      <c r="P424" s="146">
        <v>43481</v>
      </c>
      <c r="Q424" s="152" t="s">
        <v>79</v>
      </c>
      <c r="R424" s="203" t="s">
        <v>171</v>
      </c>
    </row>
    <row r="425" spans="1:18" x14ac:dyDescent="0.2">
      <c r="A425" s="138" t="s">
        <v>61</v>
      </c>
      <c r="B425" s="122" t="s">
        <v>99</v>
      </c>
      <c r="C425" s="129">
        <v>1000</v>
      </c>
      <c r="D425" s="129"/>
      <c r="E425" s="129"/>
      <c r="F425" s="129"/>
      <c r="G425" s="129"/>
      <c r="H425" s="128">
        <f t="shared" si="85"/>
        <v>1000</v>
      </c>
      <c r="I425" s="129">
        <v>10</v>
      </c>
      <c r="J425" s="129"/>
      <c r="K425" s="129"/>
      <c r="L425" s="129"/>
      <c r="M425" s="129"/>
      <c r="N425" s="129"/>
      <c r="O425" s="128">
        <f t="shared" si="86"/>
        <v>990</v>
      </c>
      <c r="P425" s="146">
        <v>43481</v>
      </c>
      <c r="Q425" s="152" t="s">
        <v>79</v>
      </c>
      <c r="R425" s="203" t="s">
        <v>171</v>
      </c>
    </row>
    <row r="426" spans="1:18" ht="13.5" thickBot="1" x14ac:dyDescent="0.25">
      <c r="A426" s="139" t="s">
        <v>115</v>
      </c>
      <c r="B426" s="140" t="s">
        <v>172</v>
      </c>
      <c r="C426" s="141">
        <v>600</v>
      </c>
      <c r="D426" s="141"/>
      <c r="E426" s="141"/>
      <c r="F426" s="141"/>
      <c r="G426" s="141"/>
      <c r="H426" s="207">
        <f t="shared" si="85"/>
        <v>600</v>
      </c>
      <c r="I426" s="141">
        <v>6</v>
      </c>
      <c r="J426" s="141"/>
      <c r="K426" s="141"/>
      <c r="L426" s="141"/>
      <c r="M426" s="141"/>
      <c r="N426" s="141"/>
      <c r="O426" s="207">
        <f t="shared" si="86"/>
        <v>594</v>
      </c>
      <c r="P426" s="255">
        <v>43481</v>
      </c>
      <c r="Q426" s="256" t="s">
        <v>79</v>
      </c>
      <c r="R426" s="203" t="s">
        <v>171</v>
      </c>
    </row>
    <row r="427" spans="1:18" x14ac:dyDescent="0.2">
      <c r="A427" s="123" t="s">
        <v>28</v>
      </c>
      <c r="B427" s="124" t="s">
        <v>87</v>
      </c>
      <c r="C427" s="128">
        <v>3119.2</v>
      </c>
      <c r="D427" s="128">
        <v>2280.92</v>
      </c>
      <c r="E427" s="128">
        <v>490</v>
      </c>
      <c r="F427" s="128"/>
      <c r="G427" s="128">
        <v>572.75</v>
      </c>
      <c r="H427" s="128">
        <f t="shared" ref="H427:H433" si="87">C427+D427+G427</f>
        <v>5972.87</v>
      </c>
      <c r="I427" s="128">
        <v>59.73</v>
      </c>
      <c r="J427" s="128">
        <v>830</v>
      </c>
      <c r="K427" s="128">
        <v>-155</v>
      </c>
      <c r="L427" s="128">
        <v>572.75</v>
      </c>
      <c r="M427" s="128">
        <v>200.01</v>
      </c>
      <c r="N427" s="128">
        <v>1125</v>
      </c>
      <c r="O427" s="128">
        <f t="shared" ref="O427:O433" si="88">C427+D427+E427-I427-J427-K427-L427-M427-N427</f>
        <v>3257.63</v>
      </c>
      <c r="P427" s="144">
        <v>43488</v>
      </c>
      <c r="Q427" s="299" t="s">
        <v>103</v>
      </c>
      <c r="R427" s="203" t="s">
        <v>171</v>
      </c>
    </row>
    <row r="428" spans="1:18" x14ac:dyDescent="0.2">
      <c r="A428" s="121" t="s">
        <v>29</v>
      </c>
      <c r="B428" s="122" t="s">
        <v>95</v>
      </c>
      <c r="C428" s="129">
        <v>818.8</v>
      </c>
      <c r="D428" s="129">
        <v>44.52</v>
      </c>
      <c r="E428" s="129">
        <v>50</v>
      </c>
      <c r="F428" s="129"/>
      <c r="G428" s="129"/>
      <c r="H428" s="128">
        <f t="shared" si="87"/>
        <v>863.31999999999994</v>
      </c>
      <c r="I428" s="129">
        <v>8.6300000000000008</v>
      </c>
      <c r="J428" s="129"/>
      <c r="K428" s="129"/>
      <c r="L428" s="129"/>
      <c r="M428" s="129">
        <v>58.14</v>
      </c>
      <c r="N428" s="129"/>
      <c r="O428" s="128">
        <f t="shared" si="88"/>
        <v>846.55</v>
      </c>
      <c r="P428" s="146">
        <v>43488</v>
      </c>
      <c r="Q428" s="214" t="s">
        <v>103</v>
      </c>
      <c r="R428" s="203" t="s">
        <v>171</v>
      </c>
    </row>
    <row r="429" spans="1:18" x14ac:dyDescent="0.2">
      <c r="A429" s="121" t="s">
        <v>3</v>
      </c>
      <c r="B429" s="122" t="s">
        <v>96</v>
      </c>
      <c r="C429" s="129">
        <v>1074.8</v>
      </c>
      <c r="D429" s="129"/>
      <c r="E429" s="129">
        <v>50</v>
      </c>
      <c r="F429" s="129"/>
      <c r="G429" s="129"/>
      <c r="H429" s="128">
        <f t="shared" si="87"/>
        <v>1074.8</v>
      </c>
      <c r="I429" s="129">
        <v>10.75</v>
      </c>
      <c r="J429" s="129"/>
      <c r="K429" s="129"/>
      <c r="L429" s="129"/>
      <c r="M429" s="129">
        <v>76.3</v>
      </c>
      <c r="N429" s="129"/>
      <c r="O429" s="128">
        <f t="shared" si="88"/>
        <v>1037.75</v>
      </c>
      <c r="P429" s="146">
        <v>43488</v>
      </c>
      <c r="Q429" s="214" t="s">
        <v>103</v>
      </c>
      <c r="R429" s="203" t="s">
        <v>171</v>
      </c>
    </row>
    <row r="430" spans="1:18" x14ac:dyDescent="0.2">
      <c r="A430" s="121" t="s">
        <v>35</v>
      </c>
      <c r="B430" s="122" t="s">
        <v>97</v>
      </c>
      <c r="C430" s="129">
        <v>954.8</v>
      </c>
      <c r="D430" s="129"/>
      <c r="E430" s="129">
        <v>100</v>
      </c>
      <c r="F430" s="129"/>
      <c r="G430" s="129"/>
      <c r="H430" s="128">
        <f t="shared" si="87"/>
        <v>954.8</v>
      </c>
      <c r="I430" s="129">
        <v>9.5500000000000007</v>
      </c>
      <c r="J430" s="129"/>
      <c r="K430" s="129"/>
      <c r="L430" s="129"/>
      <c r="M430" s="129">
        <v>67.78</v>
      </c>
      <c r="N430" s="129"/>
      <c r="O430" s="128">
        <f t="shared" si="88"/>
        <v>977.47</v>
      </c>
      <c r="P430" s="146">
        <v>43488</v>
      </c>
      <c r="Q430" s="214" t="s">
        <v>103</v>
      </c>
      <c r="R430" s="203" t="s">
        <v>171</v>
      </c>
    </row>
    <row r="431" spans="1:18" x14ac:dyDescent="0.2">
      <c r="A431" s="121" t="s">
        <v>94</v>
      </c>
      <c r="B431" s="122" t="s">
        <v>98</v>
      </c>
      <c r="C431" s="129">
        <v>800</v>
      </c>
      <c r="D431" s="129"/>
      <c r="E431" s="129"/>
      <c r="F431" s="129"/>
      <c r="G431" s="129"/>
      <c r="H431" s="128">
        <f t="shared" si="87"/>
        <v>800</v>
      </c>
      <c r="I431" s="129">
        <v>8</v>
      </c>
      <c r="J431" s="129"/>
      <c r="K431" s="129"/>
      <c r="L431" s="129"/>
      <c r="M431" s="129"/>
      <c r="N431" s="129"/>
      <c r="O431" s="128">
        <f t="shared" si="88"/>
        <v>792</v>
      </c>
      <c r="P431" s="146">
        <v>43488</v>
      </c>
      <c r="Q431" s="214" t="s">
        <v>103</v>
      </c>
      <c r="R431" s="203" t="s">
        <v>171</v>
      </c>
    </row>
    <row r="432" spans="1:18" x14ac:dyDescent="0.2">
      <c r="A432" s="121" t="s">
        <v>61</v>
      </c>
      <c r="B432" s="122" t="s">
        <v>99</v>
      </c>
      <c r="C432" s="129">
        <v>1000</v>
      </c>
      <c r="D432" s="129"/>
      <c r="E432" s="129"/>
      <c r="F432" s="129"/>
      <c r="G432" s="129"/>
      <c r="H432" s="128">
        <f t="shared" si="87"/>
        <v>1000</v>
      </c>
      <c r="I432" s="129">
        <v>10</v>
      </c>
      <c r="J432" s="129"/>
      <c r="K432" s="129"/>
      <c r="L432" s="129"/>
      <c r="M432" s="129"/>
      <c r="N432" s="129"/>
      <c r="O432" s="128">
        <f t="shared" si="88"/>
        <v>990</v>
      </c>
      <c r="P432" s="146">
        <v>43488</v>
      </c>
      <c r="Q432" s="214" t="s">
        <v>103</v>
      </c>
      <c r="R432" s="203" t="s">
        <v>171</v>
      </c>
    </row>
    <row r="433" spans="1:18" ht="13.5" thickBot="1" x14ac:dyDescent="0.25">
      <c r="A433" s="271" t="s">
        <v>115</v>
      </c>
      <c r="B433" s="134" t="s">
        <v>172</v>
      </c>
      <c r="C433" s="267">
        <v>1000</v>
      </c>
      <c r="D433" s="267"/>
      <c r="E433" s="267"/>
      <c r="F433" s="267"/>
      <c r="G433" s="267"/>
      <c r="H433" s="266">
        <f t="shared" si="87"/>
        <v>1000</v>
      </c>
      <c r="I433" s="267">
        <v>10</v>
      </c>
      <c r="J433" s="267"/>
      <c r="K433" s="267"/>
      <c r="L433" s="267"/>
      <c r="M433" s="267"/>
      <c r="N433" s="267"/>
      <c r="O433" s="266">
        <f t="shared" si="88"/>
        <v>990</v>
      </c>
      <c r="P433" s="147">
        <v>43488</v>
      </c>
      <c r="Q433" s="298" t="s">
        <v>103</v>
      </c>
      <c r="R433" s="203" t="s">
        <v>171</v>
      </c>
    </row>
    <row r="434" spans="1:18" x14ac:dyDescent="0.2">
      <c r="A434" s="135" t="s">
        <v>28</v>
      </c>
      <c r="B434" s="136" t="s">
        <v>87</v>
      </c>
      <c r="C434" s="137">
        <v>3119.2</v>
      </c>
      <c r="D434" s="137">
        <v>0</v>
      </c>
      <c r="E434" s="137">
        <v>0</v>
      </c>
      <c r="F434" s="137"/>
      <c r="G434" s="137">
        <v>0</v>
      </c>
      <c r="H434" s="137">
        <f t="shared" ref="H434:H440" si="89">C434+D434+G434</f>
        <v>3119.2</v>
      </c>
      <c r="I434" s="137">
        <v>31.19</v>
      </c>
      <c r="J434" s="137">
        <v>291</v>
      </c>
      <c r="K434" s="137">
        <v>0</v>
      </c>
      <c r="L434" s="137">
        <v>0</v>
      </c>
      <c r="M434" s="137">
        <v>200.01</v>
      </c>
      <c r="N434" s="137">
        <v>0</v>
      </c>
      <c r="O434" s="137">
        <f t="shared" ref="O434:O440" si="90">C434+D434+E434-I434-J434-K434-L434-M434-N434</f>
        <v>2597</v>
      </c>
      <c r="P434" s="145">
        <v>43495</v>
      </c>
      <c r="Q434" s="295" t="s">
        <v>103</v>
      </c>
      <c r="R434" s="203" t="s">
        <v>171</v>
      </c>
    </row>
    <row r="435" spans="1:18" x14ac:dyDescent="0.2">
      <c r="A435" s="138" t="s">
        <v>29</v>
      </c>
      <c r="B435" s="122" t="s">
        <v>95</v>
      </c>
      <c r="C435" s="129">
        <v>818.8</v>
      </c>
      <c r="D435" s="129"/>
      <c r="E435" s="129">
        <v>50</v>
      </c>
      <c r="F435" s="129"/>
      <c r="G435" s="129"/>
      <c r="H435" s="128">
        <f t="shared" si="89"/>
        <v>818.8</v>
      </c>
      <c r="I435" s="129">
        <v>8.19</v>
      </c>
      <c r="J435" s="129"/>
      <c r="K435" s="129"/>
      <c r="L435" s="129"/>
      <c r="M435" s="129">
        <v>58.14</v>
      </c>
      <c r="N435" s="129"/>
      <c r="O435" s="128">
        <f t="shared" si="90"/>
        <v>802.46999999999991</v>
      </c>
      <c r="P435" s="146">
        <v>43495</v>
      </c>
      <c r="Q435" s="296" t="s">
        <v>103</v>
      </c>
      <c r="R435" s="203" t="s">
        <v>171</v>
      </c>
    </row>
    <row r="436" spans="1:18" x14ac:dyDescent="0.2">
      <c r="A436" s="138" t="s">
        <v>3</v>
      </c>
      <c r="B436" s="122" t="s">
        <v>96</v>
      </c>
      <c r="C436" s="129">
        <v>1074.8</v>
      </c>
      <c r="D436" s="129"/>
      <c r="E436" s="129">
        <v>50</v>
      </c>
      <c r="F436" s="129"/>
      <c r="G436" s="129"/>
      <c r="H436" s="128">
        <f t="shared" si="89"/>
        <v>1074.8</v>
      </c>
      <c r="I436" s="129">
        <v>10.75</v>
      </c>
      <c r="J436" s="129"/>
      <c r="K436" s="129"/>
      <c r="L436" s="129"/>
      <c r="M436" s="129">
        <v>76.3</v>
      </c>
      <c r="N436" s="129"/>
      <c r="O436" s="128">
        <f t="shared" si="90"/>
        <v>1037.75</v>
      </c>
      <c r="P436" s="146">
        <v>43495</v>
      </c>
      <c r="Q436" s="296" t="s">
        <v>103</v>
      </c>
      <c r="R436" s="203" t="s">
        <v>171</v>
      </c>
    </row>
    <row r="437" spans="1:18" x14ac:dyDescent="0.2">
      <c r="A437" s="138" t="s">
        <v>35</v>
      </c>
      <c r="B437" s="122" t="s">
        <v>97</v>
      </c>
      <c r="C437" s="129">
        <v>954.8</v>
      </c>
      <c r="D437" s="129"/>
      <c r="E437" s="129">
        <v>100</v>
      </c>
      <c r="F437" s="129"/>
      <c r="G437" s="129"/>
      <c r="H437" s="128">
        <f t="shared" si="89"/>
        <v>954.8</v>
      </c>
      <c r="I437" s="129">
        <v>9.5500000000000007</v>
      </c>
      <c r="J437" s="129"/>
      <c r="K437" s="129"/>
      <c r="L437" s="129"/>
      <c r="M437" s="129">
        <v>67.78</v>
      </c>
      <c r="N437" s="129"/>
      <c r="O437" s="128">
        <f t="shared" si="90"/>
        <v>977.47</v>
      </c>
      <c r="P437" s="146">
        <v>43495</v>
      </c>
      <c r="Q437" s="296" t="s">
        <v>103</v>
      </c>
      <c r="R437" s="203" t="s">
        <v>171</v>
      </c>
    </row>
    <row r="438" spans="1:18" x14ac:dyDescent="0.2">
      <c r="A438" s="138" t="s">
        <v>94</v>
      </c>
      <c r="B438" s="122" t="s">
        <v>98</v>
      </c>
      <c r="C438" s="129">
        <v>800</v>
      </c>
      <c r="D438" s="129"/>
      <c r="E438" s="129"/>
      <c r="F438" s="129"/>
      <c r="G438" s="129"/>
      <c r="H438" s="128">
        <f t="shared" si="89"/>
        <v>800</v>
      </c>
      <c r="I438" s="129">
        <v>8</v>
      </c>
      <c r="J438" s="129"/>
      <c r="K438" s="129"/>
      <c r="L438" s="129"/>
      <c r="M438" s="129"/>
      <c r="N438" s="129"/>
      <c r="O438" s="128">
        <f t="shared" si="90"/>
        <v>792</v>
      </c>
      <c r="P438" s="146">
        <v>43495</v>
      </c>
      <c r="Q438" s="296" t="s">
        <v>103</v>
      </c>
      <c r="R438" s="203" t="s">
        <v>171</v>
      </c>
    </row>
    <row r="439" spans="1:18" x14ac:dyDescent="0.2">
      <c r="A439" s="138" t="s">
        <v>61</v>
      </c>
      <c r="B439" s="122" t="s">
        <v>99</v>
      </c>
      <c r="C439" s="129">
        <v>1000</v>
      </c>
      <c r="D439" s="129"/>
      <c r="E439" s="129"/>
      <c r="F439" s="129"/>
      <c r="G439" s="129"/>
      <c r="H439" s="128">
        <f t="shared" si="89"/>
        <v>1000</v>
      </c>
      <c r="I439" s="129">
        <v>10</v>
      </c>
      <c r="J439" s="129"/>
      <c r="K439" s="129"/>
      <c r="L439" s="129"/>
      <c r="M439" s="129"/>
      <c r="N439" s="129"/>
      <c r="O439" s="128">
        <f t="shared" si="90"/>
        <v>990</v>
      </c>
      <c r="P439" s="146">
        <v>43495</v>
      </c>
      <c r="Q439" s="296" t="s">
        <v>103</v>
      </c>
      <c r="R439" s="203" t="s">
        <v>171</v>
      </c>
    </row>
    <row r="440" spans="1:18" ht="13.5" thickBot="1" x14ac:dyDescent="0.25">
      <c r="A440" s="139" t="s">
        <v>115</v>
      </c>
      <c r="B440" s="140" t="s">
        <v>172</v>
      </c>
      <c r="C440" s="141">
        <v>1000</v>
      </c>
      <c r="D440" s="141"/>
      <c r="E440" s="141"/>
      <c r="F440" s="141"/>
      <c r="G440" s="141"/>
      <c r="H440" s="207">
        <f t="shared" si="89"/>
        <v>1000</v>
      </c>
      <c r="I440" s="141">
        <v>10</v>
      </c>
      <c r="J440" s="141"/>
      <c r="K440" s="141"/>
      <c r="L440" s="141"/>
      <c r="M440" s="141"/>
      <c r="N440" s="141"/>
      <c r="O440" s="207">
        <f t="shared" si="90"/>
        <v>990</v>
      </c>
      <c r="P440" s="255">
        <v>43495</v>
      </c>
      <c r="Q440" s="297" t="s">
        <v>103</v>
      </c>
      <c r="R440" s="203" t="s">
        <v>171</v>
      </c>
    </row>
    <row r="441" spans="1:18" s="223" customFormat="1" x14ac:dyDescent="0.2">
      <c r="A441" s="257" t="s">
        <v>8</v>
      </c>
      <c r="B441" s="258" t="s">
        <v>183</v>
      </c>
      <c r="C441" s="221">
        <v>13415</v>
      </c>
      <c r="D441" s="221"/>
      <c r="E441" s="221"/>
      <c r="F441" s="221"/>
      <c r="G441" s="221">
        <v>4738</v>
      </c>
      <c r="H441" s="128">
        <f t="shared" ref="H441:H443" si="91">C441+D441+G441</f>
        <v>18153</v>
      </c>
      <c r="I441" s="221"/>
      <c r="J441" s="221">
        <v>2244</v>
      </c>
      <c r="K441" s="221">
        <v>-829</v>
      </c>
      <c r="L441" s="221"/>
      <c r="M441" s="221"/>
      <c r="N441" s="221"/>
      <c r="O441" s="128">
        <f t="shared" ref="O441:O443" si="92">C441+D441+E441-I441-J441-K441-L441-M441-N441</f>
        <v>12000</v>
      </c>
      <c r="P441" s="259"/>
      <c r="Q441" s="261"/>
      <c r="R441" s="262"/>
    </row>
    <row r="442" spans="1:18" s="223" customFormat="1" x14ac:dyDescent="0.2">
      <c r="A442" s="220" t="s">
        <v>30</v>
      </c>
      <c r="B442" s="226" t="s">
        <v>184</v>
      </c>
      <c r="C442" s="224">
        <v>12089</v>
      </c>
      <c r="D442" s="224"/>
      <c r="E442" s="224"/>
      <c r="F442" s="224"/>
      <c r="G442" s="224">
        <v>2203</v>
      </c>
      <c r="H442" s="128">
        <f t="shared" si="91"/>
        <v>14292</v>
      </c>
      <c r="I442" s="224"/>
      <c r="J442" s="224">
        <v>1399</v>
      </c>
      <c r="K442" s="224">
        <v>-310</v>
      </c>
      <c r="L442" s="224"/>
      <c r="M442" s="224"/>
      <c r="N442" s="224"/>
      <c r="O442" s="128">
        <f t="shared" si="92"/>
        <v>11000</v>
      </c>
      <c r="P442" s="222"/>
      <c r="Q442" s="261"/>
      <c r="R442" s="262"/>
    </row>
    <row r="443" spans="1:18" s="223" customFormat="1" ht="13.5" thickBot="1" x14ac:dyDescent="0.25">
      <c r="A443" s="264" t="s">
        <v>6</v>
      </c>
      <c r="B443" s="265" t="s">
        <v>185</v>
      </c>
      <c r="C443" s="225">
        <v>11733.11</v>
      </c>
      <c r="D443" s="225"/>
      <c r="E443" s="225"/>
      <c r="F443" s="225"/>
      <c r="G443" s="225">
        <v>1927.5</v>
      </c>
      <c r="H443" s="128">
        <f t="shared" si="91"/>
        <v>13660.61</v>
      </c>
      <c r="I443" s="225">
        <v>136.61000000000001</v>
      </c>
      <c r="J443" s="225">
        <v>1289</v>
      </c>
      <c r="K443" s="225">
        <v>-620</v>
      </c>
      <c r="L443" s="225">
        <v>1927.5</v>
      </c>
      <c r="M443" s="225"/>
      <c r="N443" s="225"/>
      <c r="O443" s="128">
        <f t="shared" si="92"/>
        <v>9000</v>
      </c>
      <c r="P443" s="222"/>
      <c r="Q443" s="261"/>
      <c r="R443" s="262"/>
    </row>
    <row r="444" spans="1:18" s="202" customFormat="1" ht="13.5" thickBot="1" x14ac:dyDescent="0.25">
      <c r="A444" s="355" t="s">
        <v>0</v>
      </c>
      <c r="B444" s="356"/>
      <c r="C444" s="219">
        <f>SUM(C414:C443)</f>
        <v>70907.509999999995</v>
      </c>
      <c r="D444" s="219">
        <f>SUM(D414:D443)</f>
        <v>6711.8200000000006</v>
      </c>
      <c r="E444" s="219">
        <f>SUM(E414:E443)</f>
        <v>2270</v>
      </c>
      <c r="F444" s="219"/>
      <c r="G444" s="219">
        <f t="shared" ref="G444:O444" si="93">SUM(G414:G443)</f>
        <v>10586.75</v>
      </c>
      <c r="H444" s="219">
        <f t="shared" si="93"/>
        <v>88206.080000000002</v>
      </c>
      <c r="I444" s="219">
        <f t="shared" si="93"/>
        <v>557.63000000000011</v>
      </c>
      <c r="J444" s="219">
        <f t="shared" si="93"/>
        <v>7674</v>
      </c>
      <c r="K444" s="219">
        <f t="shared" si="93"/>
        <v>-2224</v>
      </c>
      <c r="L444" s="219">
        <f t="shared" si="93"/>
        <v>3645.75</v>
      </c>
      <c r="M444" s="219">
        <f t="shared" si="93"/>
        <v>1608.9199999999998</v>
      </c>
      <c r="N444" s="219">
        <f t="shared" si="93"/>
        <v>3375</v>
      </c>
      <c r="O444" s="219">
        <f t="shared" si="93"/>
        <v>65252.03</v>
      </c>
      <c r="P444" s="201"/>
      <c r="Q444" s="201"/>
      <c r="R444" s="200"/>
    </row>
    <row r="445" spans="1:18" s="202" customFormat="1" ht="13.5" thickBot="1" x14ac:dyDescent="0.25">
      <c r="A445" s="362" t="s">
        <v>160</v>
      </c>
      <c r="B445" s="362"/>
      <c r="C445" s="210"/>
      <c r="D445" s="210"/>
      <c r="E445" s="210"/>
      <c r="F445" s="210"/>
      <c r="G445" s="210"/>
      <c r="H445" s="210"/>
      <c r="I445" s="246">
        <f>I444*2</f>
        <v>1115.2600000000002</v>
      </c>
      <c r="J445" s="369">
        <f>SUM(J444:K444)</f>
        <v>5450</v>
      </c>
      <c r="K445" s="358"/>
      <c r="L445" s="210"/>
      <c r="M445" s="210"/>
      <c r="N445" s="210"/>
      <c r="O445" s="210"/>
      <c r="P445" s="201"/>
      <c r="Q445" s="201"/>
      <c r="R445" s="263"/>
    </row>
    <row r="446" spans="1:18" s="202" customFormat="1" ht="13.5" thickBot="1" x14ac:dyDescent="0.25">
      <c r="A446" s="218"/>
      <c r="B446" s="218"/>
      <c r="C446" s="210"/>
      <c r="D446" s="210"/>
      <c r="E446" s="210"/>
      <c r="F446" s="210"/>
      <c r="G446" s="210"/>
      <c r="H446" s="210"/>
      <c r="I446" s="370">
        <f>SUM(I445:K445)</f>
        <v>6565.26</v>
      </c>
      <c r="J446" s="360"/>
      <c r="K446" s="361"/>
      <c r="L446" s="210"/>
      <c r="M446" s="210"/>
      <c r="N446" s="210"/>
      <c r="O446" s="210"/>
      <c r="P446" s="201"/>
      <c r="Q446" s="201"/>
      <c r="R446" s="212"/>
    </row>
    <row r="447" spans="1:18" ht="13.5" thickBot="1" x14ac:dyDescent="0.25"/>
    <row r="448" spans="1:18" s="119" customFormat="1" ht="13.5" thickBot="1" x14ac:dyDescent="0.25">
      <c r="A448" s="365" t="s">
        <v>170</v>
      </c>
      <c r="B448" s="366"/>
      <c r="C448" s="366"/>
      <c r="D448" s="366"/>
      <c r="E448" s="366"/>
      <c r="F448" s="366"/>
      <c r="G448" s="366"/>
      <c r="H448" s="366"/>
      <c r="I448" s="366"/>
      <c r="J448" s="366"/>
      <c r="K448" s="366"/>
      <c r="L448" s="366"/>
      <c r="M448" s="366"/>
      <c r="N448" s="366"/>
      <c r="O448" s="366"/>
      <c r="P448" s="366"/>
      <c r="Q448" s="366"/>
      <c r="R448" s="367"/>
    </row>
    <row r="449" spans="1:18" s="119" customFormat="1" ht="13.5" thickBot="1" x14ac:dyDescent="0.25">
      <c r="A449" s="125" t="s">
        <v>88</v>
      </c>
      <c r="B449" s="126" t="s">
        <v>1</v>
      </c>
      <c r="C449" s="127" t="s">
        <v>80</v>
      </c>
      <c r="D449" s="127" t="s">
        <v>81</v>
      </c>
      <c r="E449" s="127" t="s">
        <v>92</v>
      </c>
      <c r="F449" s="127"/>
      <c r="G449" s="127" t="s">
        <v>86</v>
      </c>
      <c r="H449" s="127" t="s">
        <v>100</v>
      </c>
      <c r="I449" s="127" t="s">
        <v>83</v>
      </c>
      <c r="J449" s="127" t="s">
        <v>84</v>
      </c>
      <c r="K449" s="127" t="s">
        <v>91</v>
      </c>
      <c r="L449" s="127" t="s">
        <v>86</v>
      </c>
      <c r="M449" s="127" t="s">
        <v>82</v>
      </c>
      <c r="N449" s="127" t="s">
        <v>85</v>
      </c>
      <c r="O449" s="127" t="s">
        <v>2</v>
      </c>
      <c r="P449" s="132" t="s">
        <v>90</v>
      </c>
      <c r="Q449" s="133" t="s">
        <v>93</v>
      </c>
      <c r="R449" s="204" t="s">
        <v>158</v>
      </c>
    </row>
    <row r="450" spans="1:18" x14ac:dyDescent="0.2">
      <c r="A450" s="123" t="s">
        <v>28</v>
      </c>
      <c r="B450" s="124" t="s">
        <v>87</v>
      </c>
      <c r="C450" s="129">
        <v>3119.2</v>
      </c>
      <c r="D450" s="129">
        <v>0</v>
      </c>
      <c r="E450" s="129">
        <v>490</v>
      </c>
      <c r="F450" s="129"/>
      <c r="G450" s="129">
        <v>572.75</v>
      </c>
      <c r="H450" s="128">
        <f t="shared" ref="H450:H456" si="94">C450+D450+G450</f>
        <v>3691.95</v>
      </c>
      <c r="I450" s="129">
        <v>36.92</v>
      </c>
      <c r="J450" s="129">
        <v>291</v>
      </c>
      <c r="K450" s="129">
        <v>-155</v>
      </c>
      <c r="L450" s="129">
        <v>572.75</v>
      </c>
      <c r="M450" s="129">
        <v>200.01</v>
      </c>
      <c r="N450" s="129">
        <v>1125</v>
      </c>
      <c r="O450" s="128">
        <f t="shared" ref="O450:O456" si="95">C450+D450+E450-I450-J450-K450-L450-M450-N450</f>
        <v>1538.5199999999995</v>
      </c>
      <c r="P450" s="146">
        <v>43502</v>
      </c>
      <c r="Q450" s="158" t="s">
        <v>77</v>
      </c>
      <c r="R450" s="203" t="s">
        <v>170</v>
      </c>
    </row>
    <row r="451" spans="1:18" x14ac:dyDescent="0.2">
      <c r="A451" s="121" t="s">
        <v>29</v>
      </c>
      <c r="B451" s="122" t="s">
        <v>95</v>
      </c>
      <c r="C451" s="129">
        <v>818.8</v>
      </c>
      <c r="D451" s="129">
        <v>0</v>
      </c>
      <c r="E451" s="129">
        <v>50</v>
      </c>
      <c r="F451" s="129"/>
      <c r="G451" s="129">
        <v>0</v>
      </c>
      <c r="H451" s="128">
        <f t="shared" si="94"/>
        <v>818.8</v>
      </c>
      <c r="I451" s="129">
        <v>8.19</v>
      </c>
      <c r="J451" s="129">
        <v>0</v>
      </c>
      <c r="K451" s="129">
        <v>0</v>
      </c>
      <c r="L451" s="129">
        <v>0</v>
      </c>
      <c r="M451" s="129">
        <v>58.14</v>
      </c>
      <c r="N451" s="129"/>
      <c r="O451" s="128">
        <f t="shared" si="95"/>
        <v>802.46999999999991</v>
      </c>
      <c r="P451" s="146">
        <v>43502</v>
      </c>
      <c r="Q451" s="158" t="s">
        <v>77</v>
      </c>
      <c r="R451" s="203" t="s">
        <v>170</v>
      </c>
    </row>
    <row r="452" spans="1:18" x14ac:dyDescent="0.2">
      <c r="A452" s="121" t="s">
        <v>3</v>
      </c>
      <c r="B452" s="122" t="s">
        <v>96</v>
      </c>
      <c r="C452" s="129">
        <v>1074.8</v>
      </c>
      <c r="D452" s="129"/>
      <c r="E452" s="129">
        <v>50</v>
      </c>
      <c r="F452" s="129"/>
      <c r="G452" s="129"/>
      <c r="H452" s="128">
        <f t="shared" si="94"/>
        <v>1074.8</v>
      </c>
      <c r="I452" s="129">
        <v>10.75</v>
      </c>
      <c r="J452" s="129"/>
      <c r="K452" s="129"/>
      <c r="L452" s="129"/>
      <c r="M452" s="129">
        <v>76.3</v>
      </c>
      <c r="N452" s="129"/>
      <c r="O452" s="128">
        <f t="shared" si="95"/>
        <v>1037.75</v>
      </c>
      <c r="P452" s="146">
        <v>43502</v>
      </c>
      <c r="Q452" s="158" t="s">
        <v>77</v>
      </c>
      <c r="R452" s="203" t="s">
        <v>170</v>
      </c>
    </row>
    <row r="453" spans="1:18" x14ac:dyDescent="0.2">
      <c r="A453" s="121" t="s">
        <v>35</v>
      </c>
      <c r="B453" s="122" t="s">
        <v>97</v>
      </c>
      <c r="C453" s="129">
        <v>954.8</v>
      </c>
      <c r="D453" s="129"/>
      <c r="E453" s="129">
        <v>100</v>
      </c>
      <c r="F453" s="129"/>
      <c r="G453" s="129"/>
      <c r="H453" s="128">
        <f t="shared" si="94"/>
        <v>954.8</v>
      </c>
      <c r="I453" s="129">
        <v>9.5500000000000007</v>
      </c>
      <c r="J453" s="129"/>
      <c r="K453" s="129"/>
      <c r="L453" s="129"/>
      <c r="M453" s="129">
        <v>67.78</v>
      </c>
      <c r="N453" s="129"/>
      <c r="O453" s="128">
        <f t="shared" si="95"/>
        <v>977.47</v>
      </c>
      <c r="P453" s="146">
        <v>43502</v>
      </c>
      <c r="Q453" s="158" t="s">
        <v>77</v>
      </c>
      <c r="R453" s="203" t="s">
        <v>170</v>
      </c>
    </row>
    <row r="454" spans="1:18" x14ac:dyDescent="0.2">
      <c r="A454" s="121" t="s">
        <v>94</v>
      </c>
      <c r="B454" s="122" t="s">
        <v>98</v>
      </c>
      <c r="C454" s="129">
        <v>800</v>
      </c>
      <c r="D454" s="129"/>
      <c r="E454" s="129"/>
      <c r="F454" s="129"/>
      <c r="G454" s="129"/>
      <c r="H454" s="128">
        <f t="shared" si="94"/>
        <v>800</v>
      </c>
      <c r="I454" s="129">
        <v>8</v>
      </c>
      <c r="J454" s="129"/>
      <c r="K454" s="129"/>
      <c r="L454" s="129"/>
      <c r="M454" s="129"/>
      <c r="N454" s="129"/>
      <c r="O454" s="128">
        <f t="shared" si="95"/>
        <v>792</v>
      </c>
      <c r="P454" s="146">
        <v>43502</v>
      </c>
      <c r="Q454" s="158" t="s">
        <v>77</v>
      </c>
      <c r="R454" s="203" t="s">
        <v>170</v>
      </c>
    </row>
    <row r="455" spans="1:18" x14ac:dyDescent="0.2">
      <c r="A455" s="121" t="s">
        <v>61</v>
      </c>
      <c r="B455" s="122" t="s">
        <v>99</v>
      </c>
      <c r="C455" s="129">
        <v>1000</v>
      </c>
      <c r="D455" s="129"/>
      <c r="E455" s="129"/>
      <c r="F455" s="129"/>
      <c r="G455" s="129"/>
      <c r="H455" s="128">
        <f t="shared" si="94"/>
        <v>1000</v>
      </c>
      <c r="I455" s="129">
        <v>10</v>
      </c>
      <c r="J455" s="129"/>
      <c r="K455" s="129"/>
      <c r="L455" s="129"/>
      <c r="M455" s="129"/>
      <c r="N455" s="129"/>
      <c r="O455" s="128">
        <f t="shared" si="95"/>
        <v>990</v>
      </c>
      <c r="P455" s="146">
        <v>43502</v>
      </c>
      <c r="Q455" s="158" t="s">
        <v>77</v>
      </c>
      <c r="R455" s="203" t="s">
        <v>170</v>
      </c>
    </row>
    <row r="456" spans="1:18" ht="13.5" thickBot="1" x14ac:dyDescent="0.25">
      <c r="A456" s="271" t="s">
        <v>115</v>
      </c>
      <c r="B456" s="134" t="s">
        <v>172</v>
      </c>
      <c r="C456" s="267">
        <v>1000</v>
      </c>
      <c r="D456" s="267"/>
      <c r="E456" s="267"/>
      <c r="F456" s="267"/>
      <c r="G456" s="267"/>
      <c r="H456" s="266">
        <f t="shared" si="94"/>
        <v>1000</v>
      </c>
      <c r="I456" s="267">
        <v>10</v>
      </c>
      <c r="J456" s="267"/>
      <c r="K456" s="267"/>
      <c r="L456" s="267"/>
      <c r="M456" s="267"/>
      <c r="N456" s="267"/>
      <c r="O456" s="266">
        <f t="shared" si="95"/>
        <v>990</v>
      </c>
      <c r="P456" s="147">
        <v>43502</v>
      </c>
      <c r="Q456" s="290" t="s">
        <v>77</v>
      </c>
      <c r="R456" s="203" t="s">
        <v>170</v>
      </c>
    </row>
    <row r="457" spans="1:18" x14ac:dyDescent="0.2">
      <c r="A457" s="135" t="s">
        <v>28</v>
      </c>
      <c r="B457" s="136" t="s">
        <v>87</v>
      </c>
      <c r="C457" s="137">
        <v>3119.2</v>
      </c>
      <c r="D457" s="137">
        <v>0</v>
      </c>
      <c r="E457" s="137">
        <v>490</v>
      </c>
      <c r="F457" s="137"/>
      <c r="G457" s="137">
        <v>572.75</v>
      </c>
      <c r="H457" s="137">
        <f t="shared" ref="H457:H463" si="96">C457+D457+G457</f>
        <v>3691.95</v>
      </c>
      <c r="I457" s="137">
        <v>36.92</v>
      </c>
      <c r="J457" s="137">
        <v>291</v>
      </c>
      <c r="K457" s="137">
        <v>-155</v>
      </c>
      <c r="L457" s="137">
        <v>572.75</v>
      </c>
      <c r="M457" s="137">
        <v>200.01</v>
      </c>
      <c r="N457" s="137">
        <v>1125</v>
      </c>
      <c r="O457" s="137">
        <f t="shared" ref="O457:O463" si="97">C457+D457+E457-I457-J457-K457-L457-M457-N457</f>
        <v>1538.5199999999995</v>
      </c>
      <c r="P457" s="145">
        <v>43509</v>
      </c>
      <c r="Q457" s="292" t="s">
        <v>78</v>
      </c>
      <c r="R457" s="203" t="s">
        <v>170</v>
      </c>
    </row>
    <row r="458" spans="1:18" x14ac:dyDescent="0.2">
      <c r="A458" s="138" t="s">
        <v>29</v>
      </c>
      <c r="B458" s="122" t="s">
        <v>95</v>
      </c>
      <c r="C458" s="129">
        <v>818.8</v>
      </c>
      <c r="D458" s="129">
        <v>0</v>
      </c>
      <c r="E458" s="129">
        <v>50</v>
      </c>
      <c r="F458" s="129"/>
      <c r="G458" s="129">
        <v>0</v>
      </c>
      <c r="H458" s="128">
        <f t="shared" si="96"/>
        <v>818.8</v>
      </c>
      <c r="I458" s="129">
        <v>8.19</v>
      </c>
      <c r="J458" s="129">
        <v>0</v>
      </c>
      <c r="K458" s="129">
        <v>0</v>
      </c>
      <c r="L458" s="129">
        <v>0</v>
      </c>
      <c r="M458" s="129">
        <v>58.14</v>
      </c>
      <c r="N458" s="129"/>
      <c r="O458" s="128">
        <f t="shared" si="97"/>
        <v>802.46999999999991</v>
      </c>
      <c r="P458" s="146">
        <v>43509</v>
      </c>
      <c r="Q458" s="293" t="s">
        <v>78</v>
      </c>
      <c r="R458" s="203" t="s">
        <v>170</v>
      </c>
    </row>
    <row r="459" spans="1:18" x14ac:dyDescent="0.2">
      <c r="A459" s="138" t="s">
        <v>3</v>
      </c>
      <c r="B459" s="122" t="s">
        <v>96</v>
      </c>
      <c r="C459" s="129">
        <v>1074.8</v>
      </c>
      <c r="D459" s="129"/>
      <c r="E459" s="129">
        <v>50</v>
      </c>
      <c r="F459" s="129"/>
      <c r="G459" s="129"/>
      <c r="H459" s="128">
        <f t="shared" si="96"/>
        <v>1074.8</v>
      </c>
      <c r="I459" s="129">
        <v>10.75</v>
      </c>
      <c r="J459" s="129"/>
      <c r="K459" s="129"/>
      <c r="L459" s="129"/>
      <c r="M459" s="129">
        <v>76.3</v>
      </c>
      <c r="N459" s="129"/>
      <c r="O459" s="128">
        <f t="shared" si="97"/>
        <v>1037.75</v>
      </c>
      <c r="P459" s="146">
        <v>43509</v>
      </c>
      <c r="Q459" s="293" t="s">
        <v>78</v>
      </c>
      <c r="R459" s="203" t="s">
        <v>170</v>
      </c>
    </row>
    <row r="460" spans="1:18" x14ac:dyDescent="0.2">
      <c r="A460" s="138" t="s">
        <v>35</v>
      </c>
      <c r="B460" s="122" t="s">
        <v>97</v>
      </c>
      <c r="C460" s="129">
        <v>954.8</v>
      </c>
      <c r="D460" s="129"/>
      <c r="E460" s="129">
        <v>100</v>
      </c>
      <c r="F460" s="129"/>
      <c r="G460" s="129"/>
      <c r="H460" s="128">
        <f t="shared" si="96"/>
        <v>954.8</v>
      </c>
      <c r="I460" s="129">
        <v>9.5500000000000007</v>
      </c>
      <c r="J460" s="129"/>
      <c r="K460" s="129"/>
      <c r="L460" s="129"/>
      <c r="M460" s="129">
        <v>67.78</v>
      </c>
      <c r="N460" s="129"/>
      <c r="O460" s="128">
        <f t="shared" si="97"/>
        <v>977.47</v>
      </c>
      <c r="P460" s="146">
        <v>43509</v>
      </c>
      <c r="Q460" s="293" t="s">
        <v>78</v>
      </c>
      <c r="R460" s="203" t="s">
        <v>170</v>
      </c>
    </row>
    <row r="461" spans="1:18" x14ac:dyDescent="0.2">
      <c r="A461" s="138" t="s">
        <v>94</v>
      </c>
      <c r="B461" s="122" t="s">
        <v>98</v>
      </c>
      <c r="C461" s="129">
        <v>800</v>
      </c>
      <c r="D461" s="129"/>
      <c r="E461" s="129"/>
      <c r="F461" s="129"/>
      <c r="G461" s="129"/>
      <c r="H461" s="128">
        <f t="shared" si="96"/>
        <v>800</v>
      </c>
      <c r="I461" s="129">
        <v>8</v>
      </c>
      <c r="J461" s="129"/>
      <c r="K461" s="129"/>
      <c r="L461" s="129"/>
      <c r="M461" s="129"/>
      <c r="N461" s="129"/>
      <c r="O461" s="128">
        <f t="shared" si="97"/>
        <v>792</v>
      </c>
      <c r="P461" s="146">
        <v>43509</v>
      </c>
      <c r="Q461" s="293" t="s">
        <v>78</v>
      </c>
      <c r="R461" s="203" t="s">
        <v>170</v>
      </c>
    </row>
    <row r="462" spans="1:18" x14ac:dyDescent="0.2">
      <c r="A462" s="138" t="s">
        <v>61</v>
      </c>
      <c r="B462" s="122" t="s">
        <v>99</v>
      </c>
      <c r="C462" s="129">
        <v>1000</v>
      </c>
      <c r="D462" s="129"/>
      <c r="E462" s="129"/>
      <c r="F462" s="129"/>
      <c r="G462" s="129"/>
      <c r="H462" s="128">
        <f t="shared" si="96"/>
        <v>1000</v>
      </c>
      <c r="I462" s="129">
        <v>10</v>
      </c>
      <c r="J462" s="129"/>
      <c r="K462" s="129"/>
      <c r="L462" s="129"/>
      <c r="M462" s="129"/>
      <c r="N462" s="129"/>
      <c r="O462" s="128">
        <f t="shared" si="97"/>
        <v>990</v>
      </c>
      <c r="P462" s="146">
        <v>43509</v>
      </c>
      <c r="Q462" s="293" t="s">
        <v>78</v>
      </c>
      <c r="R462" s="203" t="s">
        <v>170</v>
      </c>
    </row>
    <row r="463" spans="1:18" ht="13.5" thickBot="1" x14ac:dyDescent="0.25">
      <c r="A463" s="139" t="s">
        <v>115</v>
      </c>
      <c r="B463" s="140" t="s">
        <v>172</v>
      </c>
      <c r="C463" s="141">
        <v>1000</v>
      </c>
      <c r="D463" s="141"/>
      <c r="E463" s="141"/>
      <c r="F463" s="141"/>
      <c r="G463" s="141"/>
      <c r="H463" s="207">
        <f t="shared" si="96"/>
        <v>1000</v>
      </c>
      <c r="I463" s="141">
        <v>10</v>
      </c>
      <c r="J463" s="141"/>
      <c r="K463" s="141"/>
      <c r="L463" s="141"/>
      <c r="M463" s="141"/>
      <c r="N463" s="141"/>
      <c r="O463" s="207">
        <f t="shared" si="97"/>
        <v>990</v>
      </c>
      <c r="P463" s="255">
        <v>43509</v>
      </c>
      <c r="Q463" s="294" t="s">
        <v>78</v>
      </c>
      <c r="R463" s="203" t="s">
        <v>170</v>
      </c>
    </row>
    <row r="464" spans="1:18" x14ac:dyDescent="0.2">
      <c r="A464" s="123" t="s">
        <v>28</v>
      </c>
      <c r="B464" s="124" t="s">
        <v>87</v>
      </c>
      <c r="C464" s="128">
        <v>3119.2</v>
      </c>
      <c r="D464" s="128">
        <v>0</v>
      </c>
      <c r="E464" s="128">
        <v>490</v>
      </c>
      <c r="F464" s="128"/>
      <c r="G464" s="128">
        <v>572.75</v>
      </c>
      <c r="H464" s="128">
        <f t="shared" ref="H464:H480" si="98">C464+D464+G464</f>
        <v>3691.95</v>
      </c>
      <c r="I464" s="128">
        <v>36.92</v>
      </c>
      <c r="J464" s="128">
        <v>291</v>
      </c>
      <c r="K464" s="128">
        <v>-155</v>
      </c>
      <c r="L464" s="128">
        <v>572.75</v>
      </c>
      <c r="M464" s="128">
        <v>200.01</v>
      </c>
      <c r="N464" s="128">
        <v>1125</v>
      </c>
      <c r="O464" s="128">
        <f t="shared" ref="O464:O470" si="99">C464+D464+E464-I464-J464-K464-L464-M464-N464</f>
        <v>1538.5199999999995</v>
      </c>
      <c r="P464" s="144">
        <v>43516</v>
      </c>
      <c r="Q464" s="280" t="s">
        <v>79</v>
      </c>
      <c r="R464" s="203" t="s">
        <v>170</v>
      </c>
    </row>
    <row r="465" spans="1:18" x14ac:dyDescent="0.2">
      <c r="A465" s="121" t="s">
        <v>29</v>
      </c>
      <c r="B465" s="122" t="s">
        <v>95</v>
      </c>
      <c r="C465" s="129">
        <v>818.8</v>
      </c>
      <c r="D465" s="129">
        <v>0</v>
      </c>
      <c r="E465" s="129">
        <v>50</v>
      </c>
      <c r="F465" s="129"/>
      <c r="G465" s="129">
        <v>0</v>
      </c>
      <c r="H465" s="128">
        <f t="shared" si="98"/>
        <v>818.8</v>
      </c>
      <c r="I465" s="129">
        <v>8.19</v>
      </c>
      <c r="J465" s="129">
        <v>0</v>
      </c>
      <c r="K465" s="129">
        <v>0</v>
      </c>
      <c r="L465" s="129">
        <v>0</v>
      </c>
      <c r="M465" s="129">
        <v>58.14</v>
      </c>
      <c r="N465" s="129"/>
      <c r="O465" s="128">
        <f t="shared" si="99"/>
        <v>802.46999999999991</v>
      </c>
      <c r="P465" s="146">
        <v>43516</v>
      </c>
      <c r="Q465" s="159" t="s">
        <v>79</v>
      </c>
      <c r="R465" s="203" t="s">
        <v>170</v>
      </c>
    </row>
    <row r="466" spans="1:18" x14ac:dyDescent="0.2">
      <c r="A466" s="121" t="s">
        <v>3</v>
      </c>
      <c r="B466" s="122" t="s">
        <v>96</v>
      </c>
      <c r="C466" s="129">
        <v>1074.8</v>
      </c>
      <c r="D466" s="129"/>
      <c r="E466" s="129">
        <v>50</v>
      </c>
      <c r="F466" s="129"/>
      <c r="G466" s="129"/>
      <c r="H466" s="128">
        <f t="shared" si="98"/>
        <v>1074.8</v>
      </c>
      <c r="I466" s="129">
        <v>10.75</v>
      </c>
      <c r="J466" s="129"/>
      <c r="K466" s="129"/>
      <c r="L466" s="129"/>
      <c r="M466" s="129">
        <v>76.3</v>
      </c>
      <c r="N466" s="129"/>
      <c r="O466" s="128">
        <f t="shared" si="99"/>
        <v>1037.75</v>
      </c>
      <c r="P466" s="146">
        <v>43516</v>
      </c>
      <c r="Q466" s="159" t="s">
        <v>79</v>
      </c>
      <c r="R466" s="203" t="s">
        <v>170</v>
      </c>
    </row>
    <row r="467" spans="1:18" x14ac:dyDescent="0.2">
      <c r="A467" s="121" t="s">
        <v>35</v>
      </c>
      <c r="B467" s="122" t="s">
        <v>97</v>
      </c>
      <c r="C467" s="129">
        <v>954.8</v>
      </c>
      <c r="D467" s="129"/>
      <c r="E467" s="129">
        <v>100</v>
      </c>
      <c r="F467" s="129"/>
      <c r="G467" s="129"/>
      <c r="H467" s="128">
        <f t="shared" si="98"/>
        <v>954.8</v>
      </c>
      <c r="I467" s="129">
        <v>9.5500000000000007</v>
      </c>
      <c r="J467" s="129"/>
      <c r="K467" s="129"/>
      <c r="L467" s="129"/>
      <c r="M467" s="129">
        <v>67.78</v>
      </c>
      <c r="N467" s="129"/>
      <c r="O467" s="128">
        <f t="shared" si="99"/>
        <v>977.47</v>
      </c>
      <c r="P467" s="146">
        <v>43516</v>
      </c>
      <c r="Q467" s="159" t="s">
        <v>79</v>
      </c>
      <c r="R467" s="203" t="s">
        <v>170</v>
      </c>
    </row>
    <row r="468" spans="1:18" x14ac:dyDescent="0.2">
      <c r="A468" s="121" t="s">
        <v>94</v>
      </c>
      <c r="B468" s="122" t="s">
        <v>98</v>
      </c>
      <c r="C468" s="129">
        <v>800</v>
      </c>
      <c r="D468" s="129"/>
      <c r="E468" s="129"/>
      <c r="F468" s="129"/>
      <c r="G468" s="129"/>
      <c r="H468" s="128">
        <f t="shared" si="98"/>
        <v>800</v>
      </c>
      <c r="I468" s="129">
        <v>8</v>
      </c>
      <c r="J468" s="129"/>
      <c r="K468" s="129"/>
      <c r="L468" s="129"/>
      <c r="M468" s="129"/>
      <c r="N468" s="129"/>
      <c r="O468" s="128">
        <f t="shared" si="99"/>
        <v>792</v>
      </c>
      <c r="P468" s="146">
        <v>43516</v>
      </c>
      <c r="Q468" s="159" t="s">
        <v>79</v>
      </c>
      <c r="R468" s="203" t="s">
        <v>170</v>
      </c>
    </row>
    <row r="469" spans="1:18" x14ac:dyDescent="0.2">
      <c r="A469" s="121" t="s">
        <v>61</v>
      </c>
      <c r="B469" s="122" t="s">
        <v>99</v>
      </c>
      <c r="C469" s="129">
        <v>1000</v>
      </c>
      <c r="D469" s="129">
        <v>75</v>
      </c>
      <c r="E469" s="129"/>
      <c r="F469" s="129"/>
      <c r="G469" s="129"/>
      <c r="H469" s="128">
        <f t="shared" si="98"/>
        <v>1075</v>
      </c>
      <c r="I469" s="129">
        <v>10.75</v>
      </c>
      <c r="J469" s="129"/>
      <c r="K469" s="129"/>
      <c r="L469" s="129"/>
      <c r="M469" s="129"/>
      <c r="N469" s="129"/>
      <c r="O469" s="128">
        <f t="shared" si="99"/>
        <v>1064.25</v>
      </c>
      <c r="P469" s="146">
        <v>43516</v>
      </c>
      <c r="Q469" s="159" t="s">
        <v>79</v>
      </c>
      <c r="R469" s="203" t="s">
        <v>170</v>
      </c>
    </row>
    <row r="470" spans="1:18" ht="13.5" thickBot="1" x14ac:dyDescent="0.25">
      <c r="A470" s="271" t="s">
        <v>115</v>
      </c>
      <c r="B470" s="134" t="s">
        <v>172</v>
      </c>
      <c r="C470" s="267">
        <v>1000</v>
      </c>
      <c r="D470" s="267"/>
      <c r="E470" s="267"/>
      <c r="F470" s="267"/>
      <c r="G470" s="267"/>
      <c r="H470" s="266">
        <f t="shared" si="98"/>
        <v>1000</v>
      </c>
      <c r="I470" s="267">
        <v>10</v>
      </c>
      <c r="J470" s="267"/>
      <c r="K470" s="267"/>
      <c r="L470" s="267"/>
      <c r="M470" s="267"/>
      <c r="N470" s="267">
        <v>200</v>
      </c>
      <c r="O470" s="266">
        <f t="shared" si="99"/>
        <v>790</v>
      </c>
      <c r="P470" s="147">
        <v>43516</v>
      </c>
      <c r="Q470" s="273" t="s">
        <v>79</v>
      </c>
      <c r="R470" s="203" t="s">
        <v>170</v>
      </c>
    </row>
    <row r="471" spans="1:18" x14ac:dyDescent="0.2">
      <c r="A471" s="135" t="s">
        <v>28</v>
      </c>
      <c r="B471" s="136" t="s">
        <v>87</v>
      </c>
      <c r="C471" s="137">
        <v>3119.2</v>
      </c>
      <c r="D471" s="137">
        <v>0</v>
      </c>
      <c r="E471" s="137">
        <v>490</v>
      </c>
      <c r="F471" s="137"/>
      <c r="G471" s="137">
        <v>572.75</v>
      </c>
      <c r="H471" s="137">
        <f t="shared" si="98"/>
        <v>3691.95</v>
      </c>
      <c r="I471" s="137">
        <v>36.92</v>
      </c>
      <c r="J471" s="137">
        <v>291</v>
      </c>
      <c r="K471" s="137">
        <v>-155</v>
      </c>
      <c r="L471" s="137">
        <v>572.75</v>
      </c>
      <c r="M471" s="137">
        <v>200.01</v>
      </c>
      <c r="N471" s="137">
        <v>1125</v>
      </c>
      <c r="O471" s="137">
        <f t="shared" ref="O471:O477" si="100">C471+D471+E471-I471-J471-K471-L471-M471-N471</f>
        <v>1538.5199999999995</v>
      </c>
      <c r="P471" s="145">
        <v>43523</v>
      </c>
      <c r="Q471" s="295" t="s">
        <v>103</v>
      </c>
      <c r="R471" s="203" t="s">
        <v>170</v>
      </c>
    </row>
    <row r="472" spans="1:18" x14ac:dyDescent="0.2">
      <c r="A472" s="138" t="s">
        <v>29</v>
      </c>
      <c r="B472" s="122" t="s">
        <v>95</v>
      </c>
      <c r="C472" s="129">
        <v>818.8</v>
      </c>
      <c r="D472" s="129">
        <v>0</v>
      </c>
      <c r="E472" s="129">
        <v>50</v>
      </c>
      <c r="F472" s="129"/>
      <c r="G472" s="129">
        <v>0</v>
      </c>
      <c r="H472" s="128">
        <f t="shared" si="98"/>
        <v>818.8</v>
      </c>
      <c r="I472" s="129">
        <v>8.19</v>
      </c>
      <c r="J472" s="129">
        <v>0</v>
      </c>
      <c r="K472" s="129">
        <v>0</v>
      </c>
      <c r="L472" s="129">
        <v>0</v>
      </c>
      <c r="M472" s="129">
        <v>58.14</v>
      </c>
      <c r="N472" s="129"/>
      <c r="O472" s="128">
        <f t="shared" si="100"/>
        <v>802.46999999999991</v>
      </c>
      <c r="P472" s="146">
        <v>43523</v>
      </c>
      <c r="Q472" s="296" t="s">
        <v>103</v>
      </c>
      <c r="R472" s="203" t="s">
        <v>170</v>
      </c>
    </row>
    <row r="473" spans="1:18" x14ac:dyDescent="0.2">
      <c r="A473" s="138" t="s">
        <v>3</v>
      </c>
      <c r="B473" s="122" t="s">
        <v>96</v>
      </c>
      <c r="C473" s="129">
        <v>1074.8</v>
      </c>
      <c r="D473" s="129"/>
      <c r="E473" s="129">
        <v>50</v>
      </c>
      <c r="F473" s="129"/>
      <c r="G473" s="129"/>
      <c r="H473" s="128">
        <f t="shared" si="98"/>
        <v>1074.8</v>
      </c>
      <c r="I473" s="129">
        <v>10.75</v>
      </c>
      <c r="J473" s="129"/>
      <c r="K473" s="129"/>
      <c r="L473" s="129"/>
      <c r="M473" s="129">
        <v>76.3</v>
      </c>
      <c r="N473" s="129"/>
      <c r="O473" s="128">
        <f t="shared" si="100"/>
        <v>1037.75</v>
      </c>
      <c r="P473" s="146">
        <v>43523</v>
      </c>
      <c r="Q473" s="296" t="s">
        <v>103</v>
      </c>
      <c r="R473" s="203" t="s">
        <v>170</v>
      </c>
    </row>
    <row r="474" spans="1:18" x14ac:dyDescent="0.2">
      <c r="A474" s="138" t="s">
        <v>35</v>
      </c>
      <c r="B474" s="122" t="s">
        <v>97</v>
      </c>
      <c r="C474" s="129">
        <v>954.8</v>
      </c>
      <c r="D474" s="129"/>
      <c r="E474" s="129">
        <v>100</v>
      </c>
      <c r="F474" s="129"/>
      <c r="G474" s="129"/>
      <c r="H474" s="128">
        <f t="shared" si="98"/>
        <v>954.8</v>
      </c>
      <c r="I474" s="129">
        <v>9.5500000000000007</v>
      </c>
      <c r="J474" s="129"/>
      <c r="K474" s="129"/>
      <c r="L474" s="129"/>
      <c r="M474" s="129">
        <v>67.78</v>
      </c>
      <c r="N474" s="129"/>
      <c r="O474" s="128">
        <f t="shared" si="100"/>
        <v>977.47</v>
      </c>
      <c r="P474" s="146">
        <v>43523</v>
      </c>
      <c r="Q474" s="296" t="s">
        <v>103</v>
      </c>
      <c r="R474" s="203" t="s">
        <v>170</v>
      </c>
    </row>
    <row r="475" spans="1:18" x14ac:dyDescent="0.2">
      <c r="A475" s="138" t="s">
        <v>94</v>
      </c>
      <c r="B475" s="122" t="s">
        <v>98</v>
      </c>
      <c r="C475" s="129">
        <v>800</v>
      </c>
      <c r="D475" s="129"/>
      <c r="E475" s="129"/>
      <c r="F475" s="129"/>
      <c r="G475" s="129"/>
      <c r="H475" s="128">
        <f t="shared" si="98"/>
        <v>800</v>
      </c>
      <c r="I475" s="129">
        <v>8</v>
      </c>
      <c r="J475" s="129"/>
      <c r="K475" s="129"/>
      <c r="L475" s="129"/>
      <c r="M475" s="129"/>
      <c r="N475" s="129"/>
      <c r="O475" s="128">
        <f t="shared" si="100"/>
        <v>792</v>
      </c>
      <c r="P475" s="146">
        <v>43523</v>
      </c>
      <c r="Q475" s="296" t="s">
        <v>103</v>
      </c>
      <c r="R475" s="203" t="s">
        <v>170</v>
      </c>
    </row>
    <row r="476" spans="1:18" x14ac:dyDescent="0.2">
      <c r="A476" s="138" t="s">
        <v>61</v>
      </c>
      <c r="B476" s="122" t="s">
        <v>99</v>
      </c>
      <c r="C476" s="129">
        <v>1000</v>
      </c>
      <c r="D476" s="129"/>
      <c r="E476" s="129"/>
      <c r="F476" s="129"/>
      <c r="G476" s="129"/>
      <c r="H476" s="128">
        <f t="shared" si="98"/>
        <v>1000</v>
      </c>
      <c r="I476" s="129">
        <v>10</v>
      </c>
      <c r="J476" s="129"/>
      <c r="K476" s="129"/>
      <c r="L476" s="129"/>
      <c r="M476" s="129"/>
      <c r="N476" s="129"/>
      <c r="O476" s="128">
        <f t="shared" si="100"/>
        <v>990</v>
      </c>
      <c r="P476" s="146">
        <v>43523</v>
      </c>
      <c r="Q476" s="296" t="s">
        <v>103</v>
      </c>
      <c r="R476" s="203" t="s">
        <v>170</v>
      </c>
    </row>
    <row r="477" spans="1:18" ht="13.5" thickBot="1" x14ac:dyDescent="0.25">
      <c r="A477" s="139" t="s">
        <v>115</v>
      </c>
      <c r="B477" s="140" t="s">
        <v>172</v>
      </c>
      <c r="C477" s="141">
        <v>1000</v>
      </c>
      <c r="D477" s="141"/>
      <c r="E477" s="141"/>
      <c r="F477" s="141"/>
      <c r="G477" s="141"/>
      <c r="H477" s="207">
        <f t="shared" si="98"/>
        <v>1000</v>
      </c>
      <c r="I477" s="141">
        <v>10</v>
      </c>
      <c r="J477" s="141"/>
      <c r="K477" s="141"/>
      <c r="L477" s="141"/>
      <c r="M477" s="141"/>
      <c r="N477" s="141">
        <v>200</v>
      </c>
      <c r="O477" s="207">
        <f t="shared" si="100"/>
        <v>790</v>
      </c>
      <c r="P477" s="255">
        <v>43523</v>
      </c>
      <c r="Q477" s="297" t="s">
        <v>103</v>
      </c>
      <c r="R477" s="203" t="s">
        <v>170</v>
      </c>
    </row>
    <row r="478" spans="1:18" s="223" customFormat="1" x14ac:dyDescent="0.2">
      <c r="A478" s="257" t="s">
        <v>8</v>
      </c>
      <c r="B478" s="258" t="s">
        <v>183</v>
      </c>
      <c r="C478" s="221">
        <v>13415</v>
      </c>
      <c r="D478" s="221"/>
      <c r="E478" s="221"/>
      <c r="F478" s="221"/>
      <c r="G478" s="221">
        <v>4738</v>
      </c>
      <c r="H478" s="128">
        <f t="shared" si="98"/>
        <v>18153</v>
      </c>
      <c r="I478" s="221"/>
      <c r="J478" s="221">
        <v>2244</v>
      </c>
      <c r="K478" s="221">
        <v>-829</v>
      </c>
      <c r="L478" s="221"/>
      <c r="M478" s="221"/>
      <c r="N478" s="221"/>
      <c r="O478" s="128">
        <f t="shared" ref="O478:O480" si="101">C478+D478+E478-I478-J478-K478-L478-M478-N478</f>
        <v>12000</v>
      </c>
      <c r="P478" s="259"/>
      <c r="Q478" s="261"/>
      <c r="R478" s="262"/>
    </row>
    <row r="479" spans="1:18" s="223" customFormat="1" x14ac:dyDescent="0.2">
      <c r="A479" s="220" t="s">
        <v>30</v>
      </c>
      <c r="B479" s="226" t="s">
        <v>184</v>
      </c>
      <c r="C479" s="224">
        <v>12089</v>
      </c>
      <c r="D479" s="224"/>
      <c r="E479" s="224"/>
      <c r="F479" s="224"/>
      <c r="G479" s="224">
        <v>2203</v>
      </c>
      <c r="H479" s="128">
        <f t="shared" si="98"/>
        <v>14292</v>
      </c>
      <c r="I479" s="224"/>
      <c r="J479" s="224">
        <v>1399</v>
      </c>
      <c r="K479" s="224">
        <v>-310</v>
      </c>
      <c r="L479" s="224"/>
      <c r="M479" s="224"/>
      <c r="N479" s="224"/>
      <c r="O479" s="128">
        <f t="shared" si="101"/>
        <v>11000</v>
      </c>
      <c r="P479" s="222"/>
      <c r="Q479" s="261"/>
      <c r="R479" s="262"/>
    </row>
    <row r="480" spans="1:18" s="223" customFormat="1" ht="13.5" thickBot="1" x14ac:dyDescent="0.25">
      <c r="A480" s="264" t="s">
        <v>6</v>
      </c>
      <c r="B480" s="265" t="s">
        <v>185</v>
      </c>
      <c r="C480" s="225">
        <v>11733.11</v>
      </c>
      <c r="D480" s="225"/>
      <c r="E480" s="225"/>
      <c r="F480" s="225"/>
      <c r="G480" s="225">
        <v>1927.5</v>
      </c>
      <c r="H480" s="128">
        <f t="shared" si="98"/>
        <v>13660.61</v>
      </c>
      <c r="I480" s="225">
        <v>136.61000000000001</v>
      </c>
      <c r="J480" s="225">
        <v>1289</v>
      </c>
      <c r="K480" s="225">
        <v>-620</v>
      </c>
      <c r="L480" s="225">
        <v>1927.5</v>
      </c>
      <c r="M480" s="225"/>
      <c r="N480" s="225"/>
      <c r="O480" s="128">
        <f t="shared" si="101"/>
        <v>9000</v>
      </c>
      <c r="P480" s="222"/>
      <c r="Q480" s="261"/>
      <c r="R480" s="262"/>
    </row>
    <row r="481" spans="1:18" s="202" customFormat="1" ht="13.5" thickBot="1" x14ac:dyDescent="0.25">
      <c r="A481" s="355" t="s">
        <v>0</v>
      </c>
      <c r="B481" s="356"/>
      <c r="C481" s="289">
        <f t="shared" ref="C481:O481" si="102">SUM(C450:C480)</f>
        <v>72307.509999999995</v>
      </c>
      <c r="D481" s="289">
        <f t="shared" si="102"/>
        <v>75</v>
      </c>
      <c r="E481" s="289">
        <f t="shared" si="102"/>
        <v>2760</v>
      </c>
      <c r="F481" s="289">
        <f t="shared" si="102"/>
        <v>0</v>
      </c>
      <c r="G481" s="289">
        <f t="shared" si="102"/>
        <v>11159.5</v>
      </c>
      <c r="H481" s="289">
        <f t="shared" si="102"/>
        <v>83542.009999999995</v>
      </c>
      <c r="I481" s="289">
        <f t="shared" si="102"/>
        <v>511.00000000000006</v>
      </c>
      <c r="J481" s="289">
        <f t="shared" si="102"/>
        <v>6096</v>
      </c>
      <c r="K481" s="289">
        <f t="shared" si="102"/>
        <v>-2379</v>
      </c>
      <c r="L481" s="289">
        <f t="shared" si="102"/>
        <v>4218.5</v>
      </c>
      <c r="M481" s="289">
        <f t="shared" si="102"/>
        <v>1608.9199999999998</v>
      </c>
      <c r="N481" s="289">
        <f t="shared" si="102"/>
        <v>4900</v>
      </c>
      <c r="O481" s="289">
        <f t="shared" si="102"/>
        <v>60187.090000000004</v>
      </c>
      <c r="P481" s="201"/>
      <c r="Q481" s="201"/>
      <c r="R481" s="200"/>
    </row>
    <row r="482" spans="1:18" s="202" customFormat="1" ht="13.5" thickBot="1" x14ac:dyDescent="0.25">
      <c r="A482" s="362" t="s">
        <v>160</v>
      </c>
      <c r="B482" s="362"/>
      <c r="C482" s="210"/>
      <c r="D482" s="210"/>
      <c r="E482" s="210"/>
      <c r="F482" s="210"/>
      <c r="G482" s="210"/>
      <c r="H482" s="210"/>
      <c r="I482" s="246">
        <f>I481*2</f>
        <v>1022.0000000000001</v>
      </c>
      <c r="J482" s="357">
        <f>SUM(J481:K481)</f>
        <v>3717</v>
      </c>
      <c r="K482" s="358"/>
      <c r="L482" s="210"/>
      <c r="M482" s="210"/>
      <c r="N482" s="210"/>
      <c r="O482" s="210"/>
      <c r="P482" s="201"/>
      <c r="Q482" s="201"/>
      <c r="R482" s="263"/>
    </row>
    <row r="483" spans="1:18" s="202" customFormat="1" ht="13.5" thickBot="1" x14ac:dyDescent="0.25">
      <c r="A483" s="227"/>
      <c r="B483" s="227"/>
      <c r="C483" s="210"/>
      <c r="D483" s="210"/>
      <c r="E483" s="210"/>
      <c r="F483" s="210"/>
      <c r="G483" s="210"/>
      <c r="H483" s="210"/>
      <c r="I483" s="359">
        <f>SUM(I482:K482)</f>
        <v>4739</v>
      </c>
      <c r="J483" s="360"/>
      <c r="K483" s="361"/>
      <c r="L483" s="210"/>
      <c r="M483" s="210"/>
      <c r="N483" s="210"/>
      <c r="O483" s="210"/>
      <c r="P483" s="201"/>
      <c r="Q483" s="201"/>
      <c r="R483" s="212"/>
    </row>
    <row r="484" spans="1:18" s="202" customFormat="1" x14ac:dyDescent="0.2">
      <c r="A484" s="228"/>
      <c r="B484" s="228"/>
      <c r="C484" s="210"/>
      <c r="D484" s="210"/>
      <c r="E484" s="210"/>
      <c r="F484" s="210"/>
      <c r="G484" s="210"/>
      <c r="H484" s="210"/>
      <c r="I484" s="254"/>
      <c r="J484" s="254"/>
      <c r="K484" s="254"/>
      <c r="L484" s="210"/>
      <c r="M484" s="210"/>
      <c r="N484" s="210"/>
      <c r="O484" s="210"/>
      <c r="P484" s="201"/>
      <c r="Q484" s="201"/>
      <c r="R484" s="212"/>
    </row>
    <row r="485" spans="1:18" s="202" customFormat="1" x14ac:dyDescent="0.2">
      <c r="A485" s="362" t="s">
        <v>193</v>
      </c>
      <c r="B485" s="362"/>
      <c r="C485" s="210">
        <f>SUM(C5:C31,C38:C65,C72:C104,C111:C137,C144:C171,C178:C217,C224:C264,C271:C327,C334:C378,C385:C407,C414:C443,C450:C480)</f>
        <v>907409.29000000132</v>
      </c>
      <c r="D485" s="210">
        <f>SUM(D5:D31,D38:D65,D72:D104,D111:D137,D144:D171,D178:D217,D224:D264,D271:D327,D334:D378,D385:D407,D414:D443,D450:D480)</f>
        <v>93184.779999999984</v>
      </c>
      <c r="E485" s="210">
        <f>SUM(E5:E31,E38:E65,E72:E104,E111:E137,E144:E171,E178:E217,E224:E264,E271:E327,E334:E378,E385:E407,E414:E443,E450:E480)</f>
        <v>36750</v>
      </c>
      <c r="F485" s="210"/>
      <c r="G485" s="210">
        <f>SUM(G5:G31,G38:G65,G72:G104,G111:G137,G144:G171,G178:G217,G224:G264,G271:G327,G334:G378,G385:G407,G414:G443,G450:G480)</f>
        <v>132034</v>
      </c>
      <c r="H485" s="210">
        <v>0</v>
      </c>
      <c r="I485" s="210">
        <f t="shared" ref="I485:O485" si="103">SUM(I5:I31,I38:I65,I72:I104,I111:I137,I144:I171,I178:I217,I224:I264,I271:I327,I334:I378,I385:I407,I414:I443,I450:I480)</f>
        <v>8021.9710000000032</v>
      </c>
      <c r="J485" s="210">
        <f t="shared" si="103"/>
        <v>90338.38</v>
      </c>
      <c r="K485" s="210">
        <f>SUM(K5:K31,K38:K65,K72:K104,K111:K137,K144:K171,K178:K217,K224:K264,K271:K327,K334:K378,K385:K407,K414:K443,K450:K480)</f>
        <v>-28083</v>
      </c>
      <c r="L485" s="210">
        <f t="shared" si="103"/>
        <v>48742</v>
      </c>
      <c r="M485" s="210">
        <f t="shared" si="103"/>
        <v>19709.269999999964</v>
      </c>
      <c r="N485" s="210">
        <f t="shared" si="103"/>
        <v>68896.600000000006</v>
      </c>
      <c r="O485" s="210">
        <f t="shared" si="103"/>
        <v>895669.94899999909</v>
      </c>
      <c r="P485" s="201"/>
      <c r="Q485" s="201"/>
      <c r="R485" s="212"/>
    </row>
    <row r="486" spans="1:18" s="202" customFormat="1" x14ac:dyDescent="0.2">
      <c r="A486" s="362" t="s">
        <v>193</v>
      </c>
      <c r="B486" s="362"/>
      <c r="C486" s="210">
        <f>C32+C66+C105+C138+C172+C218+C265+C328+C379+C408+C444+C481</f>
        <v>907409.29</v>
      </c>
      <c r="D486" s="210">
        <f>D32+D66+D105+D138+D172+D218+D265+D328+D379+D408+D444+D481</f>
        <v>93184.78</v>
      </c>
      <c r="E486" s="210">
        <f>E32+E66+E105+E138+E172+E218+E265+E328+E379+E408+E444+E481</f>
        <v>36750</v>
      </c>
      <c r="F486" s="210"/>
      <c r="G486" s="210">
        <f>G32+G66+G105+G138+G172+G218+G265+G328+G379+G408+G444+G481</f>
        <v>132034</v>
      </c>
      <c r="H486" s="210">
        <v>0</v>
      </c>
      <c r="I486" s="210">
        <f t="shared" ref="I486:O486" si="104">I32+I66+I105+I138+I172+I218+I265+I328+I379+I408+I444+I481</f>
        <v>8021.9710000000005</v>
      </c>
      <c r="J486" s="210">
        <f t="shared" si="104"/>
        <v>90338.38</v>
      </c>
      <c r="K486" s="210">
        <f t="shared" si="104"/>
        <v>-28083</v>
      </c>
      <c r="L486" s="210">
        <f t="shared" si="104"/>
        <v>48742</v>
      </c>
      <c r="M486" s="210">
        <f t="shared" si="104"/>
        <v>19709.269999999997</v>
      </c>
      <c r="N486" s="210">
        <f t="shared" si="104"/>
        <v>68896.600000000006</v>
      </c>
      <c r="O486" s="210">
        <f t="shared" si="104"/>
        <v>895669.94899999991</v>
      </c>
      <c r="P486" s="201"/>
      <c r="Q486" s="201"/>
      <c r="R486" s="212"/>
    </row>
    <row r="487" spans="1:18" ht="13.5" thickBot="1" x14ac:dyDescent="0.25"/>
    <row r="488" spans="1:18" s="119" customFormat="1" ht="19.5" thickBot="1" x14ac:dyDescent="0.25">
      <c r="A488" s="343" t="s">
        <v>200</v>
      </c>
      <c r="B488" s="344"/>
      <c r="C488" s="344"/>
      <c r="D488" s="344"/>
      <c r="E488" s="344"/>
      <c r="F488" s="344"/>
      <c r="G488" s="344"/>
      <c r="H488" s="344"/>
      <c r="I488" s="344"/>
      <c r="J488" s="344"/>
      <c r="K488" s="344"/>
      <c r="L488" s="344"/>
      <c r="M488" s="344"/>
      <c r="N488" s="344"/>
      <c r="O488" s="344"/>
      <c r="P488" s="345"/>
    </row>
    <row r="489" spans="1:18" s="119" customFormat="1" ht="13.5" thickBot="1" x14ac:dyDescent="0.25">
      <c r="A489" s="125" t="s">
        <v>88</v>
      </c>
      <c r="B489" s="241" t="s">
        <v>1</v>
      </c>
      <c r="C489" s="245" t="s">
        <v>80</v>
      </c>
      <c r="D489" s="324" t="s">
        <v>81</v>
      </c>
      <c r="E489" s="328" t="s">
        <v>196</v>
      </c>
      <c r="F489" s="127" t="s">
        <v>199</v>
      </c>
      <c r="G489" s="127" t="s">
        <v>92</v>
      </c>
      <c r="H489" s="127" t="s">
        <v>197</v>
      </c>
      <c r="I489" s="127" t="s">
        <v>100</v>
      </c>
      <c r="J489" s="127" t="s">
        <v>83</v>
      </c>
      <c r="K489" s="127" t="s">
        <v>84</v>
      </c>
      <c r="L489" s="127" t="s">
        <v>91</v>
      </c>
      <c r="M489" s="127" t="s">
        <v>86</v>
      </c>
      <c r="N489" s="127" t="s">
        <v>201</v>
      </c>
      <c r="O489" s="127" t="s">
        <v>82</v>
      </c>
      <c r="P489" s="324" t="s">
        <v>85</v>
      </c>
      <c r="Q489" s="341" t="s">
        <v>2</v>
      </c>
      <c r="R489" s="342"/>
    </row>
    <row r="490" spans="1:18" x14ac:dyDescent="0.2">
      <c r="A490" s="123" t="s">
        <v>28</v>
      </c>
      <c r="B490" s="242" t="s">
        <v>87</v>
      </c>
      <c r="C490" s="251">
        <f>C5+C11+C17+C23+C38+C44+C51+C57+C72+C78+C84+C90+C96+C111+C117+C123+C129+C144+C150+C156+C162+C178+C185+C192+C199+C207+C224+C234+C243+C252+C271+C281+C291++C303+C314+C334+C345+C356+C366+C385+C395+C414+C420+C427+C434+C450+C457+C464+C471</f>
        <v>153461.04</v>
      </c>
      <c r="D490" s="325">
        <f>D5+D11+D17+D23+D38+D44+D51+D57+D72+D78+D84+D90+D96+D111+D117+D123+D129+D144+D150+D156+D162+D178+D185+D192+D199+D207+D224+D234+D243+D252+D271+D281+D291++D303+D314+D334+D345+D356+D366+D385+D395+D414+D420+D427+D434+D450+D457+D464+D471</f>
        <v>47021.74</v>
      </c>
      <c r="E490" s="329">
        <f t="shared" ref="E490:E505" si="105">C490+D490</f>
        <v>200482.78</v>
      </c>
      <c r="F490" s="333">
        <f>F395</f>
        <v>24828.73</v>
      </c>
      <c r="G490" s="137">
        <f>E5+E11+E17+E23+E38+E44+E51+E57+E72+E78+E84+E90+E96+E111+E117+E123+E129+E144+E150+E156+E162+E178+E185+E192+E199+E207+E224+E234+E243+E252+E271+E281+E291++E303+E314+E334+E345+E356+E366+E385+E395+E414+E420+E427+E434+E450+E457+E464+E471</f>
        <v>24010</v>
      </c>
      <c r="H490" s="137">
        <f>G5+G11+G17+G23+G38+G44+G51+G57+G72+G78+G84+G90+G96+G111+G117+G123+G129+G144+G150+G156+G162+G178+G185+G192+G199+G207+G224+G234+G243+G252+G271+G281+G291++G303+G314+G334+G345+G356+G366+G385+G395+G414+G420+G427+G434+G450+G457+G464+G471</f>
        <v>25612</v>
      </c>
      <c r="I490" s="304">
        <f t="shared" ref="I490:I505" si="106">C490+D490+H490</f>
        <v>226094.78</v>
      </c>
      <c r="J490" s="137">
        <f>I5+I11+I17+I23+I38+I44+I51+I57+I72+I78+I84+I90+I96+I111+I117+I123+I129+I144+I150+I156+I162+I178+I185+I192+I199+I207+I224+I234+I243+I252+I271+I281+I291++I303+I314+I334+I345+I356+I366+I385+I395+I414+I420+I427+I434+I450+I457+I464+I471</f>
        <v>2438.4800000000005</v>
      </c>
      <c r="K490" s="252">
        <f>J5+J11+J17+J23+J38+J44+J51+J57+J72+J78+J84+J90+J96+J111+J117+J123+J129+J144+J150+J156+J162+J178+J185+J192+J199+J207+J224+J234+J243+J252+J271+J281+J291++J303+J314+J334+J345+J356+J366+J385+J395+J414+J420+J427+J434+J450+J457+J464+J471</f>
        <v>28752.679999999997</v>
      </c>
      <c r="L490" s="137">
        <f>K5+K11+K17+K23+K38+K44+K51+K57+K72+K78+K84+K90+K96+K111+K117+K123+K129+K144+K150+K156+K162+K178+K185+K192+K199+K207+K224+K234+K243+K252+K271+K281+K291++K303+K314+K334+K345+K356+K366+K385+K395+K414+K420+K427+K434+K450+K457+K464+K471</f>
        <v>-6975</v>
      </c>
      <c r="M490" s="252">
        <f>L5+L11+L17+L23+L38+L44+L51+L57+L72+L78+L84+L90+L96+L111+L117+L123+L129+L144+L150+L156+L162+L178+L185+L192+L199+L207+L224+L234+L243+L252+L271+L281+L291++L303+L314+L334+L345+L356+L366+L385+L395+L414+L420+L427+L434+L450+L457+L464+L471</f>
        <v>25612</v>
      </c>
      <c r="N490" s="137">
        <f>M490+H490</f>
        <v>51224</v>
      </c>
      <c r="O490" s="137">
        <f>M5+M11+M17+M23+M38+M44+M51+M57+M72+M78+M84+M90+M96+M111+M117+M123+M129+M144+M150+M156+M162+M178+M185+M192+M199+M207+M224+M234+M243+M252+M271+M281+M291++M303+M314+M334+M345+M356+M366+M385+M395+M414+M420+M427+M434+M450+M457+M464+M471</f>
        <v>9800.4900000000071</v>
      </c>
      <c r="P490" s="252">
        <f>N5+N11+N17+N23+N38+N44+N51+N57+N72+N78+N84+N90+N96+N111+N117+N123+N129+N144+N150+N156+N162+N178+N185+N192+N199+N207+N224+N234+N243+N252+N271+N281+N291++N303+N314+N334+N345+N356+N366+N385+N395+N414+N420+N427+N434+N450+N457+N464+N471</f>
        <v>55341.599999999999</v>
      </c>
      <c r="Q490" s="353">
        <f>C490+D490+G490-J490-K490-L490-M490-O490-P490+F490</f>
        <v>134351.25999999998</v>
      </c>
      <c r="R490" s="354"/>
    </row>
    <row r="491" spans="1:18" x14ac:dyDescent="0.2">
      <c r="A491" s="123" t="s">
        <v>32</v>
      </c>
      <c r="B491" s="242" t="s">
        <v>101</v>
      </c>
      <c r="C491" s="247">
        <f>C6+C12+C18+C24+C39+C45</f>
        <v>13103.21</v>
      </c>
      <c r="D491" s="310">
        <f>D6+D12+D18+D24+D39+D45</f>
        <v>692.68</v>
      </c>
      <c r="E491" s="330">
        <f t="shared" si="105"/>
        <v>13795.89</v>
      </c>
      <c r="F491" s="250">
        <v>0</v>
      </c>
      <c r="G491" s="250">
        <f>E6+E12+E18+E24+E39+E45</f>
        <v>2940</v>
      </c>
      <c r="H491" s="129">
        <f>G6+G12+G18+G24+G39+G45</f>
        <v>0</v>
      </c>
      <c r="I491" s="129">
        <f t="shared" si="106"/>
        <v>13795.89</v>
      </c>
      <c r="J491" s="129">
        <f>I6+I12+I18+I24+I39+I45</f>
        <v>138.06</v>
      </c>
      <c r="K491" s="248">
        <f>J6+J12+J18+J24+J39+J45</f>
        <v>1016.1399999999999</v>
      </c>
      <c r="L491" s="129">
        <f>K6+K12+K18+K24+K39+K45</f>
        <v>0</v>
      </c>
      <c r="M491" s="248">
        <f>L6+L12+L18+L24+L39+L45</f>
        <v>0</v>
      </c>
      <c r="N491" s="129"/>
      <c r="O491" s="129">
        <f>M6+M12+M18+M24+M39+M45</f>
        <v>0</v>
      </c>
      <c r="P491" s="248">
        <f>N6+N12+N18+N24+N39+N45</f>
        <v>6615</v>
      </c>
      <c r="Q491" s="346">
        <f t="shared" ref="Q491:Q505" si="107">C491+D491+G491-J491-K491-L491-M491-O491-P491+F491</f>
        <v>8966.6899999999987</v>
      </c>
      <c r="R491" s="347"/>
    </row>
    <row r="492" spans="1:18" x14ac:dyDescent="0.2">
      <c r="A492" s="121" t="s">
        <v>29</v>
      </c>
      <c r="B492" s="243" t="s">
        <v>95</v>
      </c>
      <c r="C492" s="247">
        <f>C7+C13+C19+C25+C40+C46+C52+C58+C73+C79+C85+C91+C97+C112+C118+C124+C130+C145+C151+C157+C163+C179+C186+C193+C200+C208+C225+C235+C244+C253+C272+C282+C292++C304+C315+C335+C346+C357+C367+C386+C396+C415+C421+C428+C435+C451+C458+C465+C472</f>
        <v>40121.880000000012</v>
      </c>
      <c r="D492" s="310">
        <f>D7+D13+D19+D25+D40+D46+D52+D58+D73+D79+D85+D91+D97+D112+D118+D124+D130+D145+D151+D157+D163+D179+D186+D193+D200+D208+D225+D235+D244+D253+D272+D282+D292++D304+D315+D335+D346+D357+D367+D386+D396+D415+D421+D428+D435+D451+D458+D465+D472</f>
        <v>796.81</v>
      </c>
      <c r="E492" s="330">
        <f t="shared" si="105"/>
        <v>40918.69000000001</v>
      </c>
      <c r="F492" s="250">
        <f>F396</f>
        <v>6153.1100000000006</v>
      </c>
      <c r="G492" s="250">
        <f>E7+E13+E19+E25+E40+E46+E52+E58+E73+E79+E85+E91+E97+E112+E118+E124+E130+E145+E151+E157+E163+E179+E186+E193+E200+E208+E225+E235+E244+E253+E272+E282+E292++E304+E315+E335+E346+E357+E367+E386+E396+E415+E421+E428+E435+E451+E458+E465+E472</f>
        <v>2450</v>
      </c>
      <c r="H492" s="129">
        <f>G7+G13+G19+G25+G40+G46+G52+G58+G73+G79+G85+G91+G97+G112+G118+G124+G130+G145+G151+G157+G163+G179+G186+G193+G200+G208+G225+G235+G244+G253+G272+G282+G292++G304+G315+G335+G346+G357+G367+G386+G396+G415+G421+G428+G435+G451+G458+G465+G472</f>
        <v>0</v>
      </c>
      <c r="I492" s="129">
        <f t="shared" si="106"/>
        <v>40918.69000000001</v>
      </c>
      <c r="J492" s="129">
        <f>I7+I13+I19+I25+I40+I46+I52+I58+I73+I79+I85+I91+I97+I112+I118+I124+I130+I145+I151+I157+I163+I179+I186+I193+I200+I208+I225+I235+I244+I253+I272+I282+I292++I304+I315+I335+I346+I357+I367+I386+I396+I415+I421+I428+I435+I451+I458+I465+I472</f>
        <v>470.75999999999993</v>
      </c>
      <c r="K492" s="129">
        <f>J7+J13+J19+J25+J40+J46+J52+J58+J73+J79+J85+J91+J97+J112+J118+J124+J130+J145+J151+J157+J163+J179+J186+J193+J200+J208+J225+J235+J244+J253+J272+J282+J292++J304+J315+J335+J346+J357+J367+J386+J396+J415+J421+J428+J435+J451+J458+J465+J472</f>
        <v>0</v>
      </c>
      <c r="L492" s="129">
        <f>K7+K13+K19+K25+K40+K46+K52+K58+K73+K79+K85+K91+K97+K112+K118+K124+K130+K145+K151+K157+K163+K179+K186+K193+K200+K208+K225+K235+K244+K253+K272+K282+K292++K304+K315+K335+K346+K357+K367+K386+K396+K415+K421+K428+K435+K451+K458+K465+K472</f>
        <v>0</v>
      </c>
      <c r="M492" s="310">
        <f>L7+L13+L19+L25+L40+L46+L52+L58+L73+L79+L85+L91+L97+L112+L118+L124+L130+L145+L151+L157+L163+L179+L186+L193+L200+L208+L225+L235+L244+L253+L272+L282+L292++L304+L315+L335+L346+L357+L367+L386+L396+L415+L421+L428+L435+L451+L458+L465+L472</f>
        <v>0</v>
      </c>
      <c r="N492" s="129"/>
      <c r="O492" s="129">
        <f>M7+M13+M19+M25+M40+M46+M52+M58+M73+M79+M85+M91+M97+M112+M118+M124+M130+M145+M151+M157+M163+M179+M186+M193+M200+M208+M225+M235+M244+M253+M272+M282+M292++M304+M315+M335+M346+M357+M367+M386+M396+M415+M421+M428+M435+M451+M458+M465+M472</f>
        <v>2848.86</v>
      </c>
      <c r="P492" s="310">
        <f>N7+N13+N19+N25+N40+N46+N52+N58+N73+N79+N85+N91+N97+N112+N118+N124+N130+N145+N151+N157+N163+N179+N186+N193+N200+N208+N225+N235+N244+N253+N272+N282+N292++N304+N315+N335+N346+N357+N367+N386+N396+N415+N421+N428+N435+N451+N458+N465+N472</f>
        <v>4640</v>
      </c>
      <c r="Q492" s="346">
        <f t="shared" si="107"/>
        <v>41562.180000000008</v>
      </c>
      <c r="R492" s="347"/>
    </row>
    <row r="493" spans="1:18" x14ac:dyDescent="0.2">
      <c r="A493" s="121" t="s">
        <v>3</v>
      </c>
      <c r="B493" s="243" t="s">
        <v>96</v>
      </c>
      <c r="C493" s="247">
        <f t="shared" ref="C493:D495" si="108">C8+C14+C20+C26+C41+C47+C53+C59+C74+C80+C86+C92+C98+C113+C119+C125+C131+C146+C152+C158+C164+C180+C187+C194+C201+C209+C226+C236+C245+C254+C273+C283+C293+C305+C316+C336+C347+C358+C368+C387+C397+C416+C422+C429+C436+C452+C459+C466+C473</f>
        <v>52877.100000000035</v>
      </c>
      <c r="D493" s="310">
        <f t="shared" si="108"/>
        <v>5763.5900000000011</v>
      </c>
      <c r="E493" s="330">
        <f t="shared" si="105"/>
        <v>58640.690000000039</v>
      </c>
      <c r="F493" s="250">
        <f>F397</f>
        <v>8030</v>
      </c>
      <c r="G493" s="250">
        <f>E8+E14+E20+E26+E41+E47+E53+E59+E74+E80+E86+E92+E98+E113+E119+E125+E131+E146+E152+E158+E164+E180+E187+E194+E201+E209+E226+E236+E245+E254+E273+E283+E293+E305+E316+E336+E347+E358+E368+E387+E397+E416+E422+E429+E436+E452+E459+E466+E473</f>
        <v>2450</v>
      </c>
      <c r="H493" s="129">
        <f>G8+G14+G20+G26+G41+G47+G53+G59+G74+G80+G86+G92+G98+G113+G119+G125+G131+G146+G152+G158+G164+G180+G187+G194+G201+G209+G226+G236+G245+G254+G273+G283+G293+G305+G316+G336+G347+G358+G368+G387+G397+G416+G422+G429+G436+G452+G459+G466+G473</f>
        <v>0</v>
      </c>
      <c r="I493" s="129">
        <f t="shared" si="106"/>
        <v>58640.690000000039</v>
      </c>
      <c r="J493" s="129">
        <f t="shared" ref="J493:M495" si="109">I8+I14+I20+I26+I41+I47+I53+I59+I74+I80+I86+I92+I98+I113+I119+I125+I131+I146+I152+I158+I164+I180+I187+I194+I201+I209+I226+I236+I245+I254+I273+I283+I293+I305+I316+I336+I347+I358+I368+I387+I397+I416+I422+I429+I436+I452+I459+I466+I473</f>
        <v>666.75000000000011</v>
      </c>
      <c r="K493" s="129">
        <f t="shared" si="109"/>
        <v>316</v>
      </c>
      <c r="L493" s="129">
        <f t="shared" si="109"/>
        <v>0</v>
      </c>
      <c r="M493" s="310">
        <f t="shared" si="109"/>
        <v>0</v>
      </c>
      <c r="N493" s="129"/>
      <c r="O493" s="129">
        <f t="shared" ref="O493:P495" si="110">M8+M14+M20+M26+M41+M47+M53+M59+M74+M80+M86+M92+M98+M113+M119+M125+M131+M146+M152+M158+M164+M180+M187+M194+M201+M209+M226+M236+M245+M254+M273+M283+M293+M305+M316+M336+M347+M358+M368+M387+M397+M416+M422+M429+M436+M452+M459+M466+M473</f>
        <v>3738.7000000000035</v>
      </c>
      <c r="P493" s="310">
        <f t="shared" si="110"/>
        <v>1000</v>
      </c>
      <c r="Q493" s="346">
        <f t="shared" si="107"/>
        <v>63399.240000000034</v>
      </c>
      <c r="R493" s="347"/>
    </row>
    <row r="494" spans="1:18" x14ac:dyDescent="0.2">
      <c r="A494" s="121" t="s">
        <v>35</v>
      </c>
      <c r="B494" s="243" t="s">
        <v>97</v>
      </c>
      <c r="C494" s="247">
        <f t="shared" si="108"/>
        <v>46973.270000000026</v>
      </c>
      <c r="D494" s="321">
        <f t="shared" si="108"/>
        <v>4833.7</v>
      </c>
      <c r="E494" s="330">
        <f t="shared" si="105"/>
        <v>51806.970000000023</v>
      </c>
      <c r="F494" s="323">
        <f>F398</f>
        <v>7150.2100000000009</v>
      </c>
      <c r="G494" s="323">
        <f>E9+E15+E21+E27+E42+E48+E54+E60+E75+E81+E87+E93+E99+E114+E120+E126+E132+E147+E153+E159+E165+E181+E188+E195+E202+E210+E227+E237+E246+E255+E274+E284+E294+E306+E317+E337+E348+E359+E369+E388+E398+E417+E423+E430+E437+E453+E460+E467+E474</f>
        <v>4900</v>
      </c>
      <c r="H494" s="267">
        <f>G9+G15+G21+G27+G42+G48+G54+G60+G75+G81+G87+G93+G99+G114+G120+G126+G132+G147+G153+G159+G165+G181+G188+G195+G202+G210+G227+G237+G246+G255+G274+G284+G294+G306+G317+G337+G348+G359+G369+G388+G398+G417+G423+G430+G437+G453+G460+G467+G474</f>
        <v>0</v>
      </c>
      <c r="I494" s="267">
        <f t="shared" si="106"/>
        <v>51806.970000000023</v>
      </c>
      <c r="J494" s="267">
        <f t="shared" si="109"/>
        <v>589.5999999999998</v>
      </c>
      <c r="K494" s="267">
        <f t="shared" si="109"/>
        <v>96</v>
      </c>
      <c r="L494" s="267">
        <f t="shared" si="109"/>
        <v>0</v>
      </c>
      <c r="M494" s="321">
        <f t="shared" si="109"/>
        <v>0</v>
      </c>
      <c r="N494" s="267"/>
      <c r="O494" s="267">
        <f t="shared" si="110"/>
        <v>3321.220000000003</v>
      </c>
      <c r="P494" s="310">
        <f t="shared" si="110"/>
        <v>0</v>
      </c>
      <c r="Q494" s="346">
        <f t="shared" si="107"/>
        <v>59850.360000000022</v>
      </c>
      <c r="R494" s="347"/>
    </row>
    <row r="495" spans="1:18" x14ac:dyDescent="0.2">
      <c r="A495" s="121" t="s">
        <v>94</v>
      </c>
      <c r="B495" s="243" t="s">
        <v>98</v>
      </c>
      <c r="C495" s="247">
        <f t="shared" si="108"/>
        <v>39360</v>
      </c>
      <c r="D495" s="310">
        <f t="shared" si="108"/>
        <v>3900</v>
      </c>
      <c r="E495" s="330">
        <f t="shared" si="105"/>
        <v>43260</v>
      </c>
      <c r="F495" s="323">
        <f>F399</f>
        <v>5865.2800000000007</v>
      </c>
      <c r="G495" s="250">
        <f>E10+E16+E22+E28+E43+E49+E55+E61+E76+E82+E88+E94+E100+E115+E121+E127+E133+E148+E154+E160+E166+E182+E189+E196+E203+E211+E228+E238+E247+E256+E275+E285+E295+E307+E318+E338+E349+E360+E370+E389+E399+E418+E424+E431+E438+E454+E461+E468+E475</f>
        <v>0</v>
      </c>
      <c r="H495" s="129">
        <f>G10+G16+G22+G28+G43+G49+G55+G61+G76+G82+G88+G94+G100+G115+G121+G127+G133+G148+G154+G160+G166+G182+G189+G196+G203+G211+G228+G238+G247+G256+G275+G285+G295+G307+G318+G338+G349+G360+G370+G389+G399+G418+G424+G431+G438+G454+G461+G468+G475</f>
        <v>0</v>
      </c>
      <c r="I495" s="129">
        <f t="shared" si="106"/>
        <v>43260</v>
      </c>
      <c r="J495" s="129">
        <f t="shared" si="109"/>
        <v>491.25</v>
      </c>
      <c r="K495" s="129">
        <f t="shared" si="109"/>
        <v>0</v>
      </c>
      <c r="L495" s="129">
        <f t="shared" si="109"/>
        <v>0</v>
      </c>
      <c r="M495" s="310">
        <f t="shared" si="109"/>
        <v>0</v>
      </c>
      <c r="N495" s="129"/>
      <c r="O495" s="129">
        <f t="shared" si="110"/>
        <v>0</v>
      </c>
      <c r="P495" s="248">
        <f t="shared" si="110"/>
        <v>900</v>
      </c>
      <c r="Q495" s="346">
        <f t="shared" si="107"/>
        <v>47734.03</v>
      </c>
      <c r="R495" s="347"/>
    </row>
    <row r="496" spans="1:18" x14ac:dyDescent="0.2">
      <c r="A496" s="121" t="s">
        <v>61</v>
      </c>
      <c r="B496" s="243" t="s">
        <v>99</v>
      </c>
      <c r="C496" s="247">
        <f>C50+C56+C62+C77+C83+C89+C95+C101+C116+C122+C128+C134+C149+C155+C161+C167+C183+C190+C197+C204+C212+C229+C239+C248+C257+C276+C286+C296+C308+C319+C339+C350+C361+C371+C390+C400+C419+C425+C432+C439+C455+C462+C469+C476</f>
        <v>43800</v>
      </c>
      <c r="D496" s="310">
        <f>D50+D56+D62+D77+D83+D89+D95+D101+D116+D122+D128+D134+D149+D155+D161+D167+D183+D190+D197+D204+D212+D229+D239+D248+D257+D276+D286+D296+D308+D319+D339+D350+D361+D371+D390+D400+D419+D425+D432+D439+D455+D462+D469+D476</f>
        <v>9131.26</v>
      </c>
      <c r="E496" s="330">
        <f t="shared" si="105"/>
        <v>52931.26</v>
      </c>
      <c r="F496" s="323">
        <f>F400</f>
        <v>5639.6900000000005</v>
      </c>
      <c r="G496" s="250">
        <f>E50+E56+E62+E77+E83+E89+E95+E101+E116+E122+E128+E134+E149+E155+E161+E167+E183+E190+E197+E204+E212+E229+E239+E248+E257+E276+E286+E296+E308+E319+E339+E350+E361+E371+E390+E400+E419+E425+E432+E439+E455+E462+E469+E476</f>
        <v>0</v>
      </c>
      <c r="H496" s="129">
        <f>G50+G56+G62+G77+G83+G89+G95+G101+G116+G122+G128+G134+G149+G155+G161+G167+G183+G190+G197+G204+G212+G229+G239+G248+G257+G276+G286+G296+G308+G319+G339+G350+G361+G371+G390+G400+G419+G425+G432+G439+G455+G462+G469+G476</f>
        <v>0</v>
      </c>
      <c r="I496" s="129">
        <f t="shared" si="106"/>
        <v>52931.26</v>
      </c>
      <c r="J496" s="129">
        <f>I50+I56+I62+I77+I83+I89+I95+I101+I116+I122+I128+I134+I149+I155+I161+I167+I183+I190+I197+I204+I212+I229+I239+I248+I257+I276+I286+I296+I308+I319+I339+I350+I361+I371+I390+I400+I419+I425+I432+I439+I455+I462+I469+I476</f>
        <v>585.73099999999999</v>
      </c>
      <c r="K496" s="129">
        <f>J50+J56+J62+J77+J83+J89+J95+J101+J116+J122+J128+J134+J149+J155+J161+J167+J183+J190+J197+J204+J212+J229+J239+J248+J257+J276+J286+J296+J308+J319+J339+J350+J361+J371+J390+J400+J419+J425+J432+J439+J455+J462+J469+J476</f>
        <v>221</v>
      </c>
      <c r="L496" s="129">
        <f>K50+K56+K62+K77+K83+K89+K95+K101+K116+K122+K128+K134+K149+K155+K161+K167+K183+K190+K197+K204+K212+K229+K239+K248+K257+K276+K286+K296+K308+K319+K339+K350+K361+K371+K390+K400+K419+K425+K432+K439+K455+K462+K469+K476</f>
        <v>0</v>
      </c>
      <c r="M496" s="310">
        <f>L50+L56+L62+L77+L83+L89+L95+L101+L116+L122+L128+L134+L149+L155+L161+L167+L183+L190+L197+L204+L212+L229+L239+L248+L257+L276+L286+L296+L308+L319+L339+L350+L361+L371+L390+L400+L419+L425+L432+L439+L455+L462+L469+L476</f>
        <v>0</v>
      </c>
      <c r="N496" s="129"/>
      <c r="O496" s="129">
        <f>M50+M56+M62+M77+M83+M89+M95+M101+M116+M122+M128+M134+M149+M155+M161+M167+M183+M190+M197+M204+M212+M229+M239+M248+M257+M276+M286+M296+M308+M319+M339+M350+M361+M371+M390+M400+M419+M425+M432+M439+M455+M462+M469+M476</f>
        <v>0</v>
      </c>
      <c r="P496" s="248">
        <f>N50+N56+N62+N77+N83+N89+N95+N101+N116+N122+N128+N134+N149+N155+N161+N167+N183+N190+N197+N204+N212+N229+N239+N248+N257+N276+N286+N296+N308+N319+N339+N350+N361+N371+N390+N400+N419+N425+N432+N439+N455+N462+N469+N476</f>
        <v>0</v>
      </c>
      <c r="Q496" s="346">
        <f t="shared" si="107"/>
        <v>57764.219000000005</v>
      </c>
      <c r="R496" s="347"/>
    </row>
    <row r="497" spans="1:19" x14ac:dyDescent="0.2">
      <c r="A497" s="121" t="s">
        <v>157</v>
      </c>
      <c r="B497" s="243" t="s">
        <v>178</v>
      </c>
      <c r="C497" s="247">
        <f>C168+C184+C191+C198+C205+C213+C230+C258+C277+C287+C297</f>
        <v>7520</v>
      </c>
      <c r="D497" s="310">
        <f>D168+D184+D191+D198+D205+D213+D230+D258+D277+D287+D297</f>
        <v>1800</v>
      </c>
      <c r="E497" s="330">
        <f t="shared" si="105"/>
        <v>9320</v>
      </c>
      <c r="F497" s="323"/>
      <c r="G497" s="250">
        <f>E168+E184+E191+E198+E205+E213+E230+E258+E277+E287+E297</f>
        <v>0</v>
      </c>
      <c r="H497" s="129">
        <f>G168+G184+G191+G198+G205+G213+G230+G258+G277+G287+G297</f>
        <v>0</v>
      </c>
      <c r="I497" s="129">
        <f t="shared" si="106"/>
        <v>9320</v>
      </c>
      <c r="J497" s="129">
        <f>I168+I184+I191+I198+I205+I213+I230+I258+I277+I287+I297</f>
        <v>93.2</v>
      </c>
      <c r="K497" s="129">
        <f>J168+J184+J191+J198+J205+J213+J230+J258+J277+J287+J297</f>
        <v>0</v>
      </c>
      <c r="L497" s="129">
        <f>K168+K184+K191+K198+K205+K213+K230+K258+K277+K287+K297</f>
        <v>0</v>
      </c>
      <c r="M497" s="310">
        <f>L168+L184+L191+L198+L205+L213+L230+L258+L277+L287+L297</f>
        <v>0</v>
      </c>
      <c r="N497" s="129"/>
      <c r="O497" s="129">
        <f>M168+M184+M191+M198+M205+M213+M230+M258+M277+M287+M297</f>
        <v>0</v>
      </c>
      <c r="P497" s="248">
        <f>N168+N184+N191+N198+N205+N213+N230+N258+N277+N287+N297</f>
        <v>0</v>
      </c>
      <c r="Q497" s="346">
        <f t="shared" si="107"/>
        <v>9226.7999999999993</v>
      </c>
      <c r="R497" s="347"/>
    </row>
    <row r="498" spans="1:19" x14ac:dyDescent="0.2">
      <c r="A498" s="121" t="s">
        <v>115</v>
      </c>
      <c r="B498" s="243" t="s">
        <v>172</v>
      </c>
      <c r="C498" s="247">
        <f>C206+C214+C231+C240+C249+C259+C278+C288+C298+C309+C320+C340+C351+C362+C372+C391+C401+C426+C433+C440+C456+C463+C470+C477</f>
        <v>23400</v>
      </c>
      <c r="D498" s="310">
        <f>D206+D214+D231+D240+D249+D259+D278+D288+D298+D309+D320+D340+D351+D362+D372+D391+D401+D426+D433+D440+D456+D463+D470+D477</f>
        <v>6487.5</v>
      </c>
      <c r="E498" s="330">
        <f t="shared" si="105"/>
        <v>29887.5</v>
      </c>
      <c r="F498" s="323">
        <f>F401</f>
        <v>2663.1800000000003</v>
      </c>
      <c r="G498" s="250">
        <f>E206+E214+E231+E240+E249+E259+E278+E288+E298+E309+E320+E340+E351+E362+E372+E391+E401+E426+E433+E440+E456+E463+E470+E477</f>
        <v>0</v>
      </c>
      <c r="H498" s="129">
        <f>G206+G214+G231+G240+G249+G259+G278+G288+G298+G309+G320+G340+G351+G362+G372+G391+G401+G426+G433+G440+G456+G463+G470+G477</f>
        <v>0</v>
      </c>
      <c r="I498" s="129">
        <f t="shared" si="106"/>
        <v>29887.5</v>
      </c>
      <c r="J498" s="129">
        <f>I206+I214+I231+I240+I249+I259+I278+I288+I298+I309+I320+I340+I351+I362+I372+I391+I401+I426+I433+I440+I456+I463+I470+I477</f>
        <v>325.5</v>
      </c>
      <c r="K498" s="129">
        <f>J206+J214+J231+J240+J249+J259+J278+J288+J298+J309+J320+J340+J351+J362+J372+J391+J401+J426+J433+J440+J456+J463+J470+J477</f>
        <v>326</v>
      </c>
      <c r="L498" s="129">
        <f>K206+K214+K231+K240+K249+K259+K278+K288+K298+K309+K320+K340+K351+K362+K372+K391+K401+K426+K433+K440+K456+K463+K470+K477</f>
        <v>0</v>
      </c>
      <c r="M498" s="310">
        <f>L206+L214+L231+L240+L249+L259+L278+L288+L298+L309+L320+L340+L351+L362+L372+L391+L401+L426+L433+L440+L456+L463+L470+L477</f>
        <v>0</v>
      </c>
      <c r="N498" s="129"/>
      <c r="O498" s="129">
        <f>M206+M214+M231+M240+M249+M259+M278+M288+M298+M309+M320+M340+M351+M362+M372+M391+M401+M426+M433+M440+M456+M463+M470+M477</f>
        <v>0</v>
      </c>
      <c r="P498" s="248">
        <f>N206+N214+N231+N240+N249+N259+N278+N288+N298+N309+N320+N340+N351+N362+N372+N391+N401+N426+N433+N440+N456+N463+N470+N477</f>
        <v>400</v>
      </c>
      <c r="Q498" s="346">
        <f t="shared" si="107"/>
        <v>31499.18</v>
      </c>
      <c r="R498" s="347"/>
    </row>
    <row r="499" spans="1:19" x14ac:dyDescent="0.2">
      <c r="A499" s="121" t="s">
        <v>173</v>
      </c>
      <c r="B499" s="243" t="s">
        <v>174</v>
      </c>
      <c r="C499" s="316">
        <f>C232+C241+C250+C260+C279+C289+C299+C310+C321+C341+C352+C363+C373+C392+C402</f>
        <v>15000</v>
      </c>
      <c r="D499" s="310">
        <f>D232+D241+D250+D260+D279+D289+D299+D310+D321+D341+D352+D363+D373+D392+D402</f>
        <v>5175</v>
      </c>
      <c r="E499" s="330">
        <f t="shared" si="105"/>
        <v>20175</v>
      </c>
      <c r="F499" s="323">
        <f>F402</f>
        <v>2349.87</v>
      </c>
      <c r="G499" s="250">
        <f>E232+E241+E250+E260+E279+E289+E299+E310+E321+E341+E352+E363+E373+E392+E402</f>
        <v>0</v>
      </c>
      <c r="H499" s="129">
        <f>G232+G241+G250+G260+G279+G289+G299+G310+G321+G341+G352+G363+G373+G392+G402</f>
        <v>0</v>
      </c>
      <c r="I499" s="129">
        <f t="shared" si="106"/>
        <v>20175</v>
      </c>
      <c r="J499" s="129">
        <f t="shared" ref="J499:M500" si="111">I232+I241+I250+I260+I279+I289+I299+I310+I321+I341+I352+I363+I373+I392+I402</f>
        <v>225.26</v>
      </c>
      <c r="K499" s="129">
        <f t="shared" si="111"/>
        <v>216</v>
      </c>
      <c r="L499" s="129">
        <f t="shared" si="111"/>
        <v>0</v>
      </c>
      <c r="M499" s="310">
        <f t="shared" si="111"/>
        <v>0</v>
      </c>
      <c r="N499" s="129"/>
      <c r="O499" s="129">
        <f>M232+M241+M250+M260+M279+M289+M299+M310+M321+M341+M352+M363+M373+M392+M402</f>
        <v>0</v>
      </c>
      <c r="P499" s="249">
        <f>N232+N241+N250+N260+N279+N289+N299+N310+N321+N341+N352+N363+N373+N392+N402</f>
        <v>0</v>
      </c>
      <c r="Q499" s="346">
        <f t="shared" si="107"/>
        <v>22083.61</v>
      </c>
      <c r="R499" s="347"/>
    </row>
    <row r="500" spans="1:19" x14ac:dyDescent="0.2">
      <c r="A500" s="121" t="s">
        <v>126</v>
      </c>
      <c r="B500" s="243" t="s">
        <v>175</v>
      </c>
      <c r="C500" s="316">
        <f>C233+C242+C251+C261+C280+C290+C300+C311+C322+C342+C353+C364+C374+C393+C403</f>
        <v>14400</v>
      </c>
      <c r="D500" s="310">
        <f>D233+D242+D251+D261+D280+D290+D300+D311+D322+D342+D353+D364+D374+D393+D403</f>
        <v>4856.25</v>
      </c>
      <c r="E500" s="330">
        <f t="shared" si="105"/>
        <v>19256.25</v>
      </c>
      <c r="F500" s="323">
        <f>F403</f>
        <v>2193.2200000000003</v>
      </c>
      <c r="G500" s="250">
        <f>E233+E242+E251+E261+E280+E290+E300+E311+E322+E342+E353+E364+E374+E393+E403</f>
        <v>0</v>
      </c>
      <c r="H500" s="129">
        <f>G233+G242+G251+G261+G280+G290+G300+G311+G322+G342+G353+G364+G374+G393+G403</f>
        <v>0</v>
      </c>
      <c r="I500" s="129">
        <f t="shared" si="106"/>
        <v>19256.25</v>
      </c>
      <c r="J500" s="129">
        <f t="shared" si="111"/>
        <v>214.51</v>
      </c>
      <c r="K500" s="129">
        <f t="shared" si="111"/>
        <v>164</v>
      </c>
      <c r="L500" s="129">
        <f t="shared" si="111"/>
        <v>0</v>
      </c>
      <c r="M500" s="310">
        <f t="shared" si="111"/>
        <v>0</v>
      </c>
      <c r="N500" s="129"/>
      <c r="O500" s="129">
        <f>M233+M242+M251+M261+M280+M290+M300+M311+M322+M342+M353+M364+M374+M393+M403</f>
        <v>0</v>
      </c>
      <c r="P500" s="249">
        <f>N233+N242+N251+N261+N280+N290+N300+N311+N322+N342+N353+N364+N374+N393+N403</f>
        <v>0</v>
      </c>
      <c r="Q500" s="346">
        <f t="shared" si="107"/>
        <v>21070.960000000003</v>
      </c>
      <c r="R500" s="347"/>
    </row>
    <row r="501" spans="1:19" x14ac:dyDescent="0.2">
      <c r="A501" s="121" t="s">
        <v>179</v>
      </c>
      <c r="B501" s="243" t="s">
        <v>180</v>
      </c>
      <c r="C501" s="316">
        <f>C301+C312+C323+C343+C354</f>
        <v>4000</v>
      </c>
      <c r="D501" s="310">
        <f>D301+D312+D323+D343+D354</f>
        <v>1556.25</v>
      </c>
      <c r="E501" s="330">
        <f t="shared" si="105"/>
        <v>5556.25</v>
      </c>
      <c r="F501" s="250"/>
      <c r="G501" s="250">
        <f>E301+E312+E323+E343+E354</f>
        <v>0</v>
      </c>
      <c r="H501" s="129">
        <f>G301+G312+G323+G343+G354</f>
        <v>0</v>
      </c>
      <c r="I501" s="129">
        <f t="shared" si="106"/>
        <v>5556.25</v>
      </c>
      <c r="J501" s="129">
        <f>I301+I312+I323+I343+I354</f>
        <v>55.56</v>
      </c>
      <c r="K501" s="129">
        <f>J301+J312+J323+J343+J354</f>
        <v>59</v>
      </c>
      <c r="L501" s="129">
        <f>K301+K312+K323+K343+K354</f>
        <v>0</v>
      </c>
      <c r="M501" s="310">
        <f>L301+L312+L323+L343+L354</f>
        <v>0</v>
      </c>
      <c r="N501" s="129"/>
      <c r="O501" s="129">
        <f>M301+M312+M323+M343+M354</f>
        <v>0</v>
      </c>
      <c r="P501" s="249">
        <f>N301+N312+N323+N343+N354</f>
        <v>0</v>
      </c>
      <c r="Q501" s="346">
        <f t="shared" si="107"/>
        <v>5441.69</v>
      </c>
      <c r="R501" s="347"/>
    </row>
    <row r="502" spans="1:19" x14ac:dyDescent="0.2">
      <c r="A502" s="121" t="s">
        <v>177</v>
      </c>
      <c r="B502" s="243" t="s">
        <v>176</v>
      </c>
      <c r="C502" s="316">
        <f>C302+C313+C324+C344+C355+C365+C375+C394+C404</f>
        <v>6560</v>
      </c>
      <c r="D502" s="310">
        <f>D302+D313+D324+D344+D355+D365+D375+D394+D404</f>
        <v>1170</v>
      </c>
      <c r="E502" s="330">
        <f t="shared" si="105"/>
        <v>7730</v>
      </c>
      <c r="F502" s="250">
        <f>F404</f>
        <v>1077.81</v>
      </c>
      <c r="G502" s="250">
        <f>E302+E313+E324+E344+E355+E365+E375+E394+E404</f>
        <v>0</v>
      </c>
      <c r="H502" s="129">
        <f>G302+G313+G324+G344+G355+G365+G375+G394+G404</f>
        <v>0</v>
      </c>
      <c r="I502" s="129">
        <f t="shared" si="106"/>
        <v>7730</v>
      </c>
      <c r="J502" s="129">
        <f>I302+I313+I324+I344+I355+I365+I375+I394+I404</f>
        <v>88.08</v>
      </c>
      <c r="K502" s="129">
        <f>J302+J313+J324+J344+J355+J365+J375+J394+J404</f>
        <v>0</v>
      </c>
      <c r="L502" s="129">
        <f>K302+K313+K324+K344+K355+K365+K375+K394+K404</f>
        <v>0</v>
      </c>
      <c r="M502" s="310">
        <f>L302+L313+L324+L344+L355+L365+L375+L394+L404</f>
        <v>0</v>
      </c>
      <c r="N502" s="129"/>
      <c r="O502" s="129">
        <f>M302+M313+M324+M344+M355+M365+M375+M394+M404</f>
        <v>0</v>
      </c>
      <c r="P502" s="249">
        <f>N302+N313+N324+N344+N355+N365+N375+N394+N404</f>
        <v>0</v>
      </c>
      <c r="Q502" s="346">
        <f t="shared" si="107"/>
        <v>8719.73</v>
      </c>
      <c r="R502" s="347"/>
    </row>
    <row r="503" spans="1:19" s="223" customFormat="1" x14ac:dyDescent="0.2">
      <c r="A503" s="220" t="s">
        <v>8</v>
      </c>
      <c r="B503" s="244" t="s">
        <v>183</v>
      </c>
      <c r="C503" s="307">
        <f>C29+C63+C102+C169+C215+C262+C325+C376+C405+C441+C478+C135</f>
        <v>160971.34</v>
      </c>
      <c r="D503" s="322">
        <f>D29+D63+D102+D169+D215+D262+D325+D376+D405+D441+D478+D135</f>
        <v>0</v>
      </c>
      <c r="E503" s="330">
        <f t="shared" si="105"/>
        <v>160971.34</v>
      </c>
      <c r="F503" s="317">
        <f>F405</f>
        <v>0</v>
      </c>
      <c r="G503" s="314">
        <f>E29+E63+E102+E169+E215+E262+E325+E376+E405+E441+E478+E135</f>
        <v>0</v>
      </c>
      <c r="H503" s="224">
        <f>G29+G63+G102+G169+G215+G262+G325+G376+G405+G441+G478+G135</f>
        <v>56856</v>
      </c>
      <c r="I503" s="248">
        <f t="shared" si="106"/>
        <v>217827.34</v>
      </c>
      <c r="J503" s="224">
        <f>I29+I63+I102+I169+I215+I262+I325+I376+I405+I441+I478+I135</f>
        <v>0</v>
      </c>
      <c r="K503" s="311">
        <f>J29+J63+J102+J169+J215+J262+J325+J376+J405+J441+J478+J135</f>
        <v>26919.34</v>
      </c>
      <c r="L503" s="224">
        <f>K29+K63+K102+K169+K215+K262+K325+K376+K405+K441+K478+K135</f>
        <v>-9948</v>
      </c>
      <c r="M503" s="311">
        <f>L29+L63+L102+L169+L215+L262+L325+L376+L405+L441+L478+L135</f>
        <v>0</v>
      </c>
      <c r="N503" s="221">
        <f>H503+M503</f>
        <v>56856</v>
      </c>
      <c r="O503" s="224">
        <f>M29+M63+M102+M169+M215+M262+M325+M376+M405+M441+M478+M135</f>
        <v>0</v>
      </c>
      <c r="P503" s="311">
        <f>N29+N63+N102+N169+N215+N262+N325+N376+N405+N441+N478+N135</f>
        <v>0</v>
      </c>
      <c r="Q503" s="346">
        <f t="shared" si="107"/>
        <v>144000</v>
      </c>
      <c r="R503" s="347"/>
    </row>
    <row r="504" spans="1:19" s="223" customFormat="1" x14ac:dyDescent="0.2">
      <c r="A504" s="220" t="s">
        <v>30</v>
      </c>
      <c r="B504" s="244" t="s">
        <v>184</v>
      </c>
      <c r="C504" s="308">
        <f>C30+C64+C103+C136+C170+C216+C263+C326+C377+C406+C442+C479</f>
        <v>145072.79999999999</v>
      </c>
      <c r="D504" s="322">
        <f>D30+D64+D103+D136+D170+D216+D263+D326+D377+D406+D442+D479</f>
        <v>0</v>
      </c>
      <c r="E504" s="330">
        <f t="shared" si="105"/>
        <v>145072.79999999999</v>
      </c>
      <c r="F504" s="250">
        <f>F406</f>
        <v>0</v>
      </c>
      <c r="G504" s="315">
        <f>E30+E64+E103+E136+E170+E216+E263+E326+E377+E406+E442+E479</f>
        <v>0</v>
      </c>
      <c r="H504" s="224">
        <f>G30+G64+G103+G136+G170+G216+G263+G326+G377+G406+G442+G479</f>
        <v>26436</v>
      </c>
      <c r="I504" s="248">
        <f t="shared" si="106"/>
        <v>171508.8</v>
      </c>
      <c r="J504" s="224">
        <f t="shared" ref="J504:M505" si="112">I30+I64+I103+I136+I170+I216+I263+I326+I377+I406+I442+I479</f>
        <v>0</v>
      </c>
      <c r="K504" s="312">
        <f t="shared" si="112"/>
        <v>16792.8</v>
      </c>
      <c r="L504" s="224">
        <f t="shared" si="112"/>
        <v>-3720</v>
      </c>
      <c r="M504" s="312">
        <f t="shared" si="112"/>
        <v>0</v>
      </c>
      <c r="N504" s="221">
        <f>H504+M504</f>
        <v>26436</v>
      </c>
      <c r="O504" s="224">
        <f>M30+M64+M103+M136+M170+M216+M263+M326+M377+M406+M442+M479</f>
        <v>0</v>
      </c>
      <c r="P504" s="312">
        <f>N30+N64+N103+N136+N170+N216+N263+N326+N377+N406+N442+N479</f>
        <v>0</v>
      </c>
      <c r="Q504" s="346">
        <f t="shared" si="107"/>
        <v>132000</v>
      </c>
      <c r="R504" s="347"/>
    </row>
    <row r="505" spans="1:19" s="223" customFormat="1" ht="13.5" thickBot="1" x14ac:dyDescent="0.25">
      <c r="A505" s="264" t="s">
        <v>6</v>
      </c>
      <c r="B505" s="306" t="s">
        <v>185</v>
      </c>
      <c r="C505" s="309">
        <f>C31+C65+C104+C137+C171+C217+C264+C327+C378+C407+C443+C480</f>
        <v>140788.65</v>
      </c>
      <c r="D505" s="326">
        <f>D31+D65+D104+D137+D171+D217+D264+D327+D378+D407+D443+D480</f>
        <v>0</v>
      </c>
      <c r="E505" s="331">
        <f t="shared" si="105"/>
        <v>140788.65</v>
      </c>
      <c r="F505" s="266">
        <f>F407</f>
        <v>0</v>
      </c>
      <c r="G505" s="253">
        <f>E31+E65+E104+E137+E171+E217+E264+E327+E378+E407+E443+E480</f>
        <v>0</v>
      </c>
      <c r="H505" s="253">
        <f>G31+G65+G104+G137+G171+G217+G264+G327+G378+G407+G443+G480</f>
        <v>23130</v>
      </c>
      <c r="I505" s="249">
        <f t="shared" si="106"/>
        <v>163918.65</v>
      </c>
      <c r="J505" s="253">
        <f t="shared" si="112"/>
        <v>1639.2300000000005</v>
      </c>
      <c r="K505" s="313">
        <f t="shared" si="112"/>
        <v>15459.42</v>
      </c>
      <c r="L505" s="253">
        <f t="shared" si="112"/>
        <v>-7440</v>
      </c>
      <c r="M505" s="313">
        <f t="shared" si="112"/>
        <v>23130</v>
      </c>
      <c r="N505" s="221">
        <f>H505+M505</f>
        <v>46260</v>
      </c>
      <c r="O505" s="253">
        <f>M31+M65+M104+M137+M171+M217+M264+M327+M378+M407+M443+M480</f>
        <v>0</v>
      </c>
      <c r="P505" s="313">
        <f>N31+N65+N104+N137+N171+N217+N264+N327+N378+N407+N443+N480</f>
        <v>0</v>
      </c>
      <c r="Q505" s="348">
        <f t="shared" si="107"/>
        <v>108000</v>
      </c>
      <c r="R505" s="349"/>
    </row>
    <row r="506" spans="1:19" s="202" customFormat="1" ht="13.5" thickBot="1" x14ac:dyDescent="0.25">
      <c r="A506" s="355" t="s">
        <v>0</v>
      </c>
      <c r="B506" s="356"/>
      <c r="C506" s="219">
        <f t="shared" ref="C506:H506" si="113">SUM(C490:C505)</f>
        <v>907409.29000000015</v>
      </c>
      <c r="D506" s="327">
        <f t="shared" si="113"/>
        <v>93184.78</v>
      </c>
      <c r="E506" s="332">
        <f t="shared" si="113"/>
        <v>1000594.07</v>
      </c>
      <c r="F506" s="219">
        <f t="shared" si="113"/>
        <v>65951.100000000006</v>
      </c>
      <c r="G506" s="219">
        <f t="shared" si="113"/>
        <v>36750</v>
      </c>
      <c r="H506" s="219">
        <f t="shared" si="113"/>
        <v>132034</v>
      </c>
      <c r="I506" s="219">
        <v>0</v>
      </c>
      <c r="J506" s="219">
        <f t="shared" ref="J506:Q506" si="114">SUM(J490:J505)</f>
        <v>8021.9710000000005</v>
      </c>
      <c r="K506" s="219">
        <f t="shared" si="114"/>
        <v>90338.37999999999</v>
      </c>
      <c r="L506" s="219">
        <f t="shared" si="114"/>
        <v>-28083</v>
      </c>
      <c r="M506" s="219">
        <f t="shared" si="114"/>
        <v>48742</v>
      </c>
      <c r="N506" s="219">
        <f t="shared" si="114"/>
        <v>180776</v>
      </c>
      <c r="O506" s="219">
        <f t="shared" si="114"/>
        <v>19709.270000000011</v>
      </c>
      <c r="P506" s="327">
        <f t="shared" si="114"/>
        <v>68896.600000000006</v>
      </c>
      <c r="Q506" s="350">
        <f t="shared" si="114"/>
        <v>895669.94900000002</v>
      </c>
      <c r="R506" s="351"/>
    </row>
    <row r="507" spans="1:19" s="318" customFormat="1" x14ac:dyDescent="0.2">
      <c r="C507" s="319"/>
      <c r="D507" s="319"/>
      <c r="E507" s="319">
        <v>3601</v>
      </c>
      <c r="F507" s="319">
        <v>3605</v>
      </c>
      <c r="G507" s="319" t="s">
        <v>198</v>
      </c>
      <c r="H507" s="319" t="s">
        <v>202</v>
      </c>
      <c r="I507" s="319" t="s">
        <v>194</v>
      </c>
      <c r="J507" s="320" t="s">
        <v>195</v>
      </c>
      <c r="K507" s="319">
        <v>4102</v>
      </c>
      <c r="L507" s="319">
        <v>4116</v>
      </c>
      <c r="M507" s="319"/>
      <c r="N507" s="319">
        <v>4005</v>
      </c>
      <c r="O507" s="319">
        <v>4001</v>
      </c>
      <c r="P507" s="319"/>
      <c r="Q507" s="352" t="s">
        <v>194</v>
      </c>
      <c r="R507" s="352"/>
    </row>
    <row r="508" spans="1:19" x14ac:dyDescent="0.2">
      <c r="P508" s="130"/>
      <c r="Q508" s="143"/>
      <c r="R508" s="131"/>
      <c r="S508" s="120"/>
    </row>
    <row r="509" spans="1:19" ht="18.75" x14ac:dyDescent="0.3">
      <c r="A509" s="373" t="s">
        <v>187</v>
      </c>
      <c r="B509" s="373"/>
      <c r="C509" s="373"/>
      <c r="D509" s="373"/>
    </row>
    <row r="510" spans="1:19" s="231" customFormat="1" ht="38.25" x14ac:dyDescent="0.2">
      <c r="A510" s="235" t="s">
        <v>191</v>
      </c>
      <c r="B510" s="236" t="s">
        <v>189</v>
      </c>
      <c r="C510" s="236" t="s">
        <v>188</v>
      </c>
      <c r="D510" s="237" t="s">
        <v>190</v>
      </c>
      <c r="E510" s="233"/>
      <c r="F510" s="233"/>
      <c r="G510" s="233"/>
      <c r="H510" s="233"/>
      <c r="I510" s="233"/>
      <c r="J510" s="233"/>
      <c r="K510" s="233"/>
      <c r="L510" s="233"/>
      <c r="M510" s="233"/>
      <c r="N510" s="233"/>
      <c r="O510" s="233"/>
      <c r="P510" s="143"/>
      <c r="Q510" s="232"/>
    </row>
    <row r="511" spans="1:19" x14ac:dyDescent="0.2">
      <c r="A511" s="229" t="s">
        <v>159</v>
      </c>
      <c r="B511" s="234">
        <f>COUNTA(B5:B10,B11:B16,B17:B22,B23:B28)/4</f>
        <v>6</v>
      </c>
      <c r="C511" s="230">
        <v>1</v>
      </c>
      <c r="D511" s="130">
        <f>SUM(H5:H10,H11:H16,H17:H22,H23:H28,O29)</f>
        <v>49541.859999999993</v>
      </c>
      <c r="H511" s="239"/>
      <c r="I511" s="240"/>
      <c r="J511" s="305"/>
    </row>
    <row r="512" spans="1:19" x14ac:dyDescent="0.2">
      <c r="A512" s="229" t="s">
        <v>161</v>
      </c>
      <c r="B512" s="234">
        <f>COUNTA(B38:B43,B44:B50,B51:B56,B57:B62)/4</f>
        <v>6.25</v>
      </c>
      <c r="C512" s="230">
        <v>1</v>
      </c>
      <c r="D512" s="130">
        <f>SUM(H38:H43,H44:H50,H51:H56,H57:H62,O63)</f>
        <v>51016.709999999992</v>
      </c>
      <c r="H512" s="239"/>
      <c r="I512" s="240"/>
      <c r="J512" s="305"/>
    </row>
    <row r="513" spans="1:10" x14ac:dyDescent="0.2">
      <c r="A513" s="229" t="s">
        <v>162</v>
      </c>
      <c r="B513" s="234">
        <f>COUNTA(B72:B77,B78:B83,B84:B89,B90:B95,B96:B101)/5</f>
        <v>6</v>
      </c>
      <c r="C513" s="230">
        <v>1</v>
      </c>
      <c r="D513" s="130">
        <f>SUM(H72:H77,H78:H83,H84:H89,H90:H95,H96:H101,O102)</f>
        <v>54405.84</v>
      </c>
      <c r="H513" s="239"/>
      <c r="I513" s="240"/>
      <c r="J513" s="305"/>
    </row>
    <row r="514" spans="1:10" x14ac:dyDescent="0.2">
      <c r="A514" s="229" t="s">
        <v>163</v>
      </c>
      <c r="B514" s="234">
        <f>COUNTA(B111:B116,B117:B122,B123:B128,B129:B134)/4</f>
        <v>6</v>
      </c>
      <c r="C514" s="230">
        <v>1</v>
      </c>
      <c r="D514" s="130">
        <f>SUM(H111:H116,H117:H122,H123:H128,H129:H134,O135)</f>
        <v>47102.14</v>
      </c>
      <c r="H514" s="239"/>
      <c r="I514" s="240"/>
      <c r="J514" s="305"/>
    </row>
    <row r="515" spans="1:10" x14ac:dyDescent="0.2">
      <c r="A515" s="229" t="s">
        <v>164</v>
      </c>
      <c r="B515" s="234">
        <f>COUNTA(B144:B149,B150:B155,B156:B161,B162:B168)/4</f>
        <v>6.25</v>
      </c>
      <c r="C515" s="230">
        <v>1</v>
      </c>
      <c r="D515" s="130">
        <f>SUM(H144:H149,H150:H155,H156:H161,H162:H168,O169)</f>
        <v>47818.74</v>
      </c>
      <c r="H515" s="239"/>
      <c r="I515" s="240"/>
      <c r="J515" s="305"/>
    </row>
    <row r="516" spans="1:10" x14ac:dyDescent="0.2">
      <c r="A516" s="229" t="s">
        <v>165</v>
      </c>
      <c r="B516" s="234">
        <f>COUNTA(B178:B184,B185:B191,B192:B198,B199:B206,B207:B214)/5</f>
        <v>7.4</v>
      </c>
      <c r="C516" s="230">
        <v>1</v>
      </c>
      <c r="D516" s="130">
        <f>SUM(H178:H184,H185:H191,H192:H198,H199:H206,H207:H214,O215)</f>
        <v>66359.930000000008</v>
      </c>
      <c r="H516" s="239"/>
      <c r="I516" s="240"/>
      <c r="J516" s="305"/>
    </row>
    <row r="517" spans="1:10" x14ac:dyDescent="0.2">
      <c r="A517" s="229" t="s">
        <v>166</v>
      </c>
      <c r="B517" s="234">
        <f>COUNTA(B224:B233,B234:B242,B243:B251,B252:B261)/4</f>
        <v>9.5</v>
      </c>
      <c r="C517" s="230">
        <v>1</v>
      </c>
      <c r="D517" s="130">
        <f>SUM(H224:H233,H234:H242,H243:H251,H252:H261,O262)</f>
        <v>77719.700000000012</v>
      </c>
      <c r="H517" s="239"/>
      <c r="I517" s="240"/>
      <c r="J517" s="305"/>
    </row>
    <row r="518" spans="1:10" x14ac:dyDescent="0.2">
      <c r="A518" s="229" t="s">
        <v>167</v>
      </c>
      <c r="B518" s="234">
        <f>COUNTA(B271:B280,B281:B290,B291:B302,B303:B313,B314:B324)/5</f>
        <v>10.8</v>
      </c>
      <c r="C518" s="230">
        <v>1</v>
      </c>
      <c r="D518" s="130">
        <f>SUM(H271:H280,H281:H290,H291:H302,H303:H313,H314:H324,O325)</f>
        <v>116015.14000000001</v>
      </c>
      <c r="H518" s="239"/>
      <c r="I518" s="240"/>
      <c r="J518" s="305"/>
    </row>
    <row r="519" spans="1:10" x14ac:dyDescent="0.2">
      <c r="A519" s="229" t="s">
        <v>168</v>
      </c>
      <c r="B519" s="234">
        <f>COUNTA(B334:B344,B345:B355,B356:B365,B366:B375)/4</f>
        <v>10.5</v>
      </c>
      <c r="C519" s="230">
        <v>1</v>
      </c>
      <c r="D519" s="130">
        <f>SUM(H334:H344,H345:H355,H356:H365,H366:H375,O376)</f>
        <v>69815.390000000014</v>
      </c>
      <c r="H519" s="239"/>
      <c r="I519" s="240"/>
      <c r="J519" s="305"/>
    </row>
    <row r="520" spans="1:10" x14ac:dyDescent="0.2">
      <c r="A520" s="229" t="s">
        <v>169</v>
      </c>
      <c r="B520" s="234">
        <f>COUNTA(B385:B394,B395:B404)/2</f>
        <v>10</v>
      </c>
      <c r="C520" s="230">
        <v>1</v>
      </c>
      <c r="D520" s="130">
        <f>SUM(H385:H394,H395:H404,O405)</f>
        <v>40040.959999999999</v>
      </c>
      <c r="H520" s="239"/>
      <c r="I520" s="240"/>
      <c r="J520" s="305"/>
    </row>
    <row r="521" spans="1:10" x14ac:dyDescent="0.2">
      <c r="A521" s="229" t="s">
        <v>171</v>
      </c>
      <c r="B521" s="234">
        <f>COUNTA(B414:B419,B420:B426,B427:B433,B434:B440)/4</f>
        <v>6.75</v>
      </c>
      <c r="C521" s="230">
        <v>1</v>
      </c>
      <c r="D521" s="130">
        <f>SUM(H414:H419,H420:H426,H427:H433,H434:H440,O441)</f>
        <v>54100.47</v>
      </c>
      <c r="H521" s="239"/>
      <c r="I521" s="240"/>
      <c r="J521" s="305"/>
    </row>
    <row r="522" spans="1:10" x14ac:dyDescent="0.2">
      <c r="A522" s="229" t="s">
        <v>170</v>
      </c>
      <c r="B522" s="234">
        <f>COUNTA(B450:B456,B457:B463,B464:B470,B471:B477)/4</f>
        <v>7</v>
      </c>
      <c r="C522" s="230">
        <v>1</v>
      </c>
      <c r="D522" s="130">
        <f>SUM(H450:H456,H457:H463,H464:H470,H471:H477,O478)</f>
        <v>49436.4</v>
      </c>
      <c r="H522" s="305"/>
      <c r="I522" s="305"/>
      <c r="J522" s="305"/>
    </row>
    <row r="523" spans="1:10" x14ac:dyDescent="0.2">
      <c r="A523" s="238" t="s">
        <v>0</v>
      </c>
      <c r="B523" s="371">
        <f>SUM(B511:C522)</f>
        <v>104.45</v>
      </c>
      <c r="C523" s="371"/>
      <c r="D523" s="372">
        <f>SUM(D511:D522)</f>
        <v>723373.27999999991</v>
      </c>
    </row>
    <row r="524" spans="1:10" x14ac:dyDescent="0.2">
      <c r="A524" s="238" t="s">
        <v>192</v>
      </c>
      <c r="B524" s="371">
        <f>B523/12</f>
        <v>8.7041666666666675</v>
      </c>
      <c r="C524" s="371"/>
      <c r="D524" s="372"/>
    </row>
  </sheetData>
  <mergeCells count="88">
    <mergeCell ref="B524:C524"/>
    <mergeCell ref="D523:D524"/>
    <mergeCell ref="A509:D509"/>
    <mergeCell ref="A481:B481"/>
    <mergeCell ref="J482:K482"/>
    <mergeCell ref="I483:K483"/>
    <mergeCell ref="A506:B506"/>
    <mergeCell ref="A482:B482"/>
    <mergeCell ref="A485:B485"/>
    <mergeCell ref="A486:B486"/>
    <mergeCell ref="A448:R448"/>
    <mergeCell ref="J445:K445"/>
    <mergeCell ref="I446:K446"/>
    <mergeCell ref="A445:B445"/>
    <mergeCell ref="B523:C523"/>
    <mergeCell ref="A408:B408"/>
    <mergeCell ref="A383:R383"/>
    <mergeCell ref="J409:K409"/>
    <mergeCell ref="I410:K410"/>
    <mergeCell ref="A444:B444"/>
    <mergeCell ref="A412:R412"/>
    <mergeCell ref="A409:B409"/>
    <mergeCell ref="J380:K380"/>
    <mergeCell ref="A332:R332"/>
    <mergeCell ref="A329:B329"/>
    <mergeCell ref="A380:B380"/>
    <mergeCell ref="I381:K381"/>
    <mergeCell ref="A219:B219"/>
    <mergeCell ref="A218:B218"/>
    <mergeCell ref="J219:K219"/>
    <mergeCell ref="I220:K220"/>
    <mergeCell ref="A222:R222"/>
    <mergeCell ref="A176:R176"/>
    <mergeCell ref="A172:B172"/>
    <mergeCell ref="J173:K173"/>
    <mergeCell ref="I174:K174"/>
    <mergeCell ref="A173:B173"/>
    <mergeCell ref="A105:B105"/>
    <mergeCell ref="J106:K106"/>
    <mergeCell ref="I107:K107"/>
    <mergeCell ref="A106:B106"/>
    <mergeCell ref="A142:R142"/>
    <mergeCell ref="A138:B138"/>
    <mergeCell ref="J139:K139"/>
    <mergeCell ref="I140:K140"/>
    <mergeCell ref="A139:B139"/>
    <mergeCell ref="I330:K330"/>
    <mergeCell ref="A379:B379"/>
    <mergeCell ref="A266:B266"/>
    <mergeCell ref="A1:O2"/>
    <mergeCell ref="A4:R4"/>
    <mergeCell ref="A32:B32"/>
    <mergeCell ref="J33:K33"/>
    <mergeCell ref="I34:K34"/>
    <mergeCell ref="A36:R36"/>
    <mergeCell ref="A33:B33"/>
    <mergeCell ref="A70:R70"/>
    <mergeCell ref="A66:B66"/>
    <mergeCell ref="J67:K67"/>
    <mergeCell ref="I68:K68"/>
    <mergeCell ref="A67:B67"/>
    <mergeCell ref="A109:R109"/>
    <mergeCell ref="A265:B265"/>
    <mergeCell ref="J266:K266"/>
    <mergeCell ref="I267:K267"/>
    <mergeCell ref="A328:B328"/>
    <mergeCell ref="J329:K329"/>
    <mergeCell ref="A269:R269"/>
    <mergeCell ref="Q507:R507"/>
    <mergeCell ref="Q490:R490"/>
    <mergeCell ref="Q491:R491"/>
    <mergeCell ref="Q492:R492"/>
    <mergeCell ref="Q493:R493"/>
    <mergeCell ref="Q494:R494"/>
    <mergeCell ref="Q495:R495"/>
    <mergeCell ref="Q496:R496"/>
    <mergeCell ref="Q497:R497"/>
    <mergeCell ref="Q498:R498"/>
    <mergeCell ref="Q502:R502"/>
    <mergeCell ref="Q503:R503"/>
    <mergeCell ref="Q504:R504"/>
    <mergeCell ref="Q505:R505"/>
    <mergeCell ref="Q506:R506"/>
    <mergeCell ref="Q489:R489"/>
    <mergeCell ref="A488:P488"/>
    <mergeCell ref="Q499:R499"/>
    <mergeCell ref="Q500:R500"/>
    <mergeCell ref="Q501:R501"/>
  </mergeCells>
  <pageMargins left="0.25" right="0.25" top="0.75" bottom="0.75" header="0.3" footer="0.3"/>
  <pageSetup paperSize="9" scale="7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37" zoomScaleNormal="100" workbookViewId="0">
      <selection activeCell="C83" sqref="C83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54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55</v>
      </c>
      <c r="D3" s="40"/>
      <c r="E3" s="14"/>
      <c r="F3" s="65"/>
      <c r="G3" s="77"/>
      <c r="H3" s="14"/>
      <c r="I3" s="14"/>
    </row>
    <row r="4" spans="1:10" ht="19.5" customHeight="1" x14ac:dyDescent="0.2">
      <c r="B4" s="25" t="s">
        <v>26</v>
      </c>
      <c r="C4" s="336">
        <v>43194</v>
      </c>
      <c r="D4" s="336"/>
      <c r="E4" s="14"/>
      <c r="F4" s="65"/>
      <c r="G4" s="77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79"/>
      <c r="H5" s="4"/>
      <c r="I5" s="4"/>
    </row>
    <row r="6" spans="1:10" s="93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  <c r="G6" s="95"/>
    </row>
    <row r="7" spans="1:10" x14ac:dyDescent="0.2">
      <c r="B7" s="21" t="s">
        <v>28</v>
      </c>
      <c r="C7" s="24" t="s">
        <v>14</v>
      </c>
      <c r="D7" s="49"/>
      <c r="E7" s="87">
        <v>1527.26</v>
      </c>
      <c r="F7" s="75"/>
      <c r="G7" s="89"/>
    </row>
    <row r="8" spans="1:10" x14ac:dyDescent="0.2">
      <c r="B8" s="43" t="s">
        <v>32</v>
      </c>
      <c r="C8" s="27" t="s">
        <v>12</v>
      </c>
      <c r="D8" s="50"/>
      <c r="E8" s="47">
        <v>1255.69</v>
      </c>
      <c r="F8" s="75"/>
      <c r="G8" s="89"/>
    </row>
    <row r="9" spans="1:10" x14ac:dyDescent="0.2">
      <c r="B9" s="43" t="s">
        <v>29</v>
      </c>
      <c r="C9" s="27" t="s">
        <v>27</v>
      </c>
      <c r="D9" s="50"/>
      <c r="E9" s="47">
        <v>302.51</v>
      </c>
      <c r="F9" s="83"/>
      <c r="G9" s="97"/>
    </row>
    <row r="10" spans="1:10" x14ac:dyDescent="0.2">
      <c r="B10" s="43" t="s">
        <v>3</v>
      </c>
      <c r="C10" s="27" t="s">
        <v>13</v>
      </c>
      <c r="D10" s="50"/>
      <c r="E10" s="47">
        <v>1037.57</v>
      </c>
      <c r="F10" s="75"/>
      <c r="G10" s="89"/>
      <c r="H10" s="81"/>
      <c r="J10" s="54"/>
    </row>
    <row r="11" spans="1:10" x14ac:dyDescent="0.2">
      <c r="B11" s="15" t="s">
        <v>35</v>
      </c>
      <c r="C11" s="18" t="s">
        <v>11</v>
      </c>
      <c r="D11" s="51"/>
      <c r="E11" s="48">
        <v>977.3</v>
      </c>
      <c r="F11" s="75"/>
      <c r="G11" s="89"/>
    </row>
    <row r="12" spans="1:10" ht="13.5" thickBot="1" x14ac:dyDescent="0.25">
      <c r="B12" s="22" t="s">
        <v>29</v>
      </c>
      <c r="C12" s="62" t="s">
        <v>34</v>
      </c>
      <c r="D12" s="59"/>
      <c r="E12" s="35">
        <v>692</v>
      </c>
      <c r="F12" s="68"/>
      <c r="G12" s="96"/>
    </row>
    <row r="13" spans="1:10" s="4" customFormat="1" ht="13.5" thickBot="1" x14ac:dyDescent="0.25">
      <c r="B13" s="55"/>
      <c r="C13" s="56"/>
      <c r="D13" s="57"/>
      <c r="E13" s="58">
        <f>SUM(E7:E12)</f>
        <v>5792.33</v>
      </c>
      <c r="F13" s="69"/>
      <c r="G13" s="82"/>
    </row>
    <row r="14" spans="1:10" x14ac:dyDescent="0.2">
      <c r="B14" s="20" t="s">
        <v>33</v>
      </c>
      <c r="C14" s="23" t="s">
        <v>5</v>
      </c>
      <c r="D14" s="23"/>
      <c r="E14" s="37">
        <v>1125</v>
      </c>
      <c r="G14" s="76"/>
    </row>
    <row r="15" spans="1:10" ht="13.5" thickBot="1" x14ac:dyDescent="0.25">
      <c r="B15" s="22" t="s">
        <v>17</v>
      </c>
      <c r="C15" s="33" t="s">
        <v>18</v>
      </c>
      <c r="D15" s="33"/>
      <c r="E15" s="35">
        <v>1102.5</v>
      </c>
      <c r="G15" s="76"/>
    </row>
    <row r="16" spans="1:10" ht="13.5" thickBot="1" x14ac:dyDescent="0.25">
      <c r="B16" s="11"/>
      <c r="C16" s="34" t="s">
        <v>0</v>
      </c>
      <c r="D16" s="34"/>
      <c r="E16" s="36">
        <f>SUM(E13:E15)</f>
        <v>8019.83</v>
      </c>
      <c r="G16" s="82"/>
    </row>
    <row r="17" spans="1:10" ht="12.75" customHeight="1" x14ac:dyDescent="0.2">
      <c r="B17" s="11"/>
      <c r="C17" s="13"/>
      <c r="D17" s="13"/>
      <c r="E17" s="14"/>
      <c r="F17" s="65"/>
      <c r="G17" s="14"/>
      <c r="H17" s="14"/>
      <c r="I17" s="14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56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336">
        <v>43201</v>
      </c>
      <c r="D20" s="33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335"/>
      <c r="F21" s="335"/>
      <c r="G21" s="3"/>
      <c r="H21" s="4"/>
      <c r="I21" s="4"/>
    </row>
    <row r="22" spans="1:10" s="93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  <c r="G22" s="92"/>
      <c r="H22" s="92"/>
      <c r="I22" s="338"/>
      <c r="J22" s="339"/>
    </row>
    <row r="23" spans="1:10" x14ac:dyDescent="0.2">
      <c r="B23" s="21" t="s">
        <v>28</v>
      </c>
      <c r="C23" s="24" t="s">
        <v>14</v>
      </c>
      <c r="D23" s="49"/>
      <c r="E23" s="85">
        <v>1937.21</v>
      </c>
      <c r="G23" s="67"/>
      <c r="H23" s="54"/>
      <c r="I23" s="334"/>
      <c r="J23" s="334"/>
    </row>
    <row r="24" spans="1:10" x14ac:dyDescent="0.2">
      <c r="B24" s="43" t="s">
        <v>32</v>
      </c>
      <c r="C24" s="27" t="s">
        <v>12</v>
      </c>
      <c r="D24" s="50"/>
      <c r="E24" s="85">
        <v>2308.8200000000002</v>
      </c>
      <c r="F24" s="67"/>
      <c r="G24" s="67"/>
      <c r="I24" s="334"/>
      <c r="J24" s="334"/>
    </row>
    <row r="25" spans="1:10" x14ac:dyDescent="0.2">
      <c r="B25" s="43" t="s">
        <v>29</v>
      </c>
      <c r="C25" s="27" t="s">
        <v>27</v>
      </c>
      <c r="D25" s="50"/>
      <c r="E25" s="85">
        <v>302.51</v>
      </c>
      <c r="F25" s="70"/>
      <c r="G25" s="67"/>
      <c r="H25" s="54"/>
      <c r="I25" s="334"/>
      <c r="J25" s="334"/>
    </row>
    <row r="26" spans="1:10" x14ac:dyDescent="0.2">
      <c r="B26" s="43" t="s">
        <v>3</v>
      </c>
      <c r="C26" s="27" t="s">
        <v>13</v>
      </c>
      <c r="D26" s="50"/>
      <c r="E26" s="85">
        <v>1356.74</v>
      </c>
      <c r="F26" s="70"/>
      <c r="G26" s="67"/>
      <c r="I26" s="334"/>
      <c r="J26" s="334"/>
    </row>
    <row r="27" spans="1:10" x14ac:dyDescent="0.2">
      <c r="B27" s="15" t="s">
        <v>35</v>
      </c>
      <c r="C27" s="18" t="s">
        <v>11</v>
      </c>
      <c r="D27" s="51"/>
      <c r="E27" s="86">
        <v>977.31</v>
      </c>
      <c r="G27" s="67"/>
      <c r="I27" s="334"/>
      <c r="J27" s="334"/>
    </row>
    <row r="28" spans="1:10" x14ac:dyDescent="0.2">
      <c r="B28" s="101" t="s">
        <v>29</v>
      </c>
      <c r="C28" s="105" t="s">
        <v>34</v>
      </c>
      <c r="D28" s="102"/>
      <c r="E28" s="103">
        <v>881.1</v>
      </c>
      <c r="G28" s="67"/>
      <c r="I28" s="100"/>
      <c r="J28" s="100"/>
    </row>
    <row r="29" spans="1:10" ht="13.5" thickBot="1" x14ac:dyDescent="0.25">
      <c r="B29" s="104" t="s">
        <v>61</v>
      </c>
      <c r="C29" s="106" t="s">
        <v>60</v>
      </c>
      <c r="D29" s="59"/>
      <c r="E29" s="35">
        <v>396</v>
      </c>
      <c r="F29" s="68"/>
      <c r="G29" s="67"/>
      <c r="I29" s="334"/>
      <c r="J29" s="334"/>
    </row>
    <row r="30" spans="1:10" s="4" customFormat="1" ht="13.5" thickBot="1" x14ac:dyDescent="0.25">
      <c r="B30" s="55"/>
      <c r="C30" s="56"/>
      <c r="D30" s="57"/>
      <c r="E30" s="58">
        <f>SUM(E22:E29)</f>
        <v>8159.6900000000005</v>
      </c>
      <c r="F30" s="69"/>
      <c r="G30" s="82"/>
    </row>
    <row r="31" spans="1:10" x14ac:dyDescent="0.2">
      <c r="B31" s="20" t="s">
        <v>33</v>
      </c>
      <c r="C31" s="23" t="s">
        <v>5</v>
      </c>
      <c r="D31" s="23"/>
      <c r="E31" s="37">
        <v>1125</v>
      </c>
    </row>
    <row r="32" spans="1:10" ht="13.5" thickBot="1" x14ac:dyDescent="0.25">
      <c r="B32" s="22" t="s">
        <v>17</v>
      </c>
      <c r="C32" s="33" t="s">
        <v>18</v>
      </c>
      <c r="D32" s="33"/>
      <c r="E32" s="35">
        <v>1102.5</v>
      </c>
    </row>
    <row r="33" spans="1:10" ht="13.5" thickBot="1" x14ac:dyDescent="0.25">
      <c r="B33" s="11"/>
      <c r="C33" s="34" t="s">
        <v>0</v>
      </c>
      <c r="D33" s="34"/>
      <c r="E33" s="36">
        <f>SUM(E30:E32)</f>
        <v>10387.19</v>
      </c>
      <c r="I33" s="334"/>
      <c r="J33" s="334"/>
    </row>
    <row r="34" spans="1:10" x14ac:dyDescent="0.2">
      <c r="B34" s="11"/>
      <c r="C34" s="34"/>
      <c r="D34" s="34"/>
      <c r="E34" s="63"/>
      <c r="I34" s="98"/>
      <c r="J34" s="98"/>
    </row>
    <row r="35" spans="1:10" x14ac:dyDescent="0.2">
      <c r="B35" s="11" t="s">
        <v>6</v>
      </c>
      <c r="C35" s="99" t="s">
        <v>59</v>
      </c>
      <c r="D35" s="34"/>
      <c r="E35" s="63">
        <v>1001.31</v>
      </c>
      <c r="I35" s="98"/>
      <c r="J35" s="98"/>
    </row>
    <row r="36" spans="1:10" x14ac:dyDescent="0.2">
      <c r="B36" s="11"/>
      <c r="C36" s="34"/>
      <c r="D36" s="34"/>
      <c r="E36" s="63"/>
    </row>
    <row r="37" spans="1:10" s="29" customFormat="1" ht="6.75" customHeight="1" x14ac:dyDescent="0.2">
      <c r="B37" s="30"/>
      <c r="C37" s="31"/>
      <c r="D37" s="31"/>
      <c r="E37" s="32"/>
      <c r="F37" s="64"/>
      <c r="G37" s="32"/>
      <c r="H37" s="32"/>
      <c r="I37" s="32"/>
    </row>
    <row r="38" spans="1:10" ht="19.5" customHeight="1" x14ac:dyDescent="0.2">
      <c r="A38" s="45"/>
      <c r="B38" s="25" t="s">
        <v>24</v>
      </c>
      <c r="C38" s="46" t="s">
        <v>57</v>
      </c>
      <c r="D38" s="40"/>
      <c r="E38" s="14"/>
      <c r="F38" s="65"/>
      <c r="G38" s="14"/>
      <c r="H38" s="14"/>
      <c r="I38" s="14"/>
    </row>
    <row r="39" spans="1:10" ht="19.5" customHeight="1" x14ac:dyDescent="0.2">
      <c r="B39" s="25" t="s">
        <v>26</v>
      </c>
      <c r="C39" s="336">
        <v>43208</v>
      </c>
      <c r="D39" s="336"/>
      <c r="E39" s="14"/>
      <c r="F39" s="65"/>
      <c r="G39" s="14"/>
      <c r="H39" s="14"/>
      <c r="I39" s="14"/>
    </row>
    <row r="40" spans="1:10" ht="4.5" customHeight="1" x14ac:dyDescent="0.45">
      <c r="B40" s="2"/>
      <c r="C40" s="19"/>
      <c r="D40" s="19"/>
      <c r="E40" s="335"/>
      <c r="F40" s="335"/>
      <c r="G40" s="3"/>
      <c r="H40" s="4"/>
      <c r="I40" s="4"/>
    </row>
    <row r="41" spans="1:10" s="93" customFormat="1" ht="13.5" thickBot="1" x14ac:dyDescent="0.25">
      <c r="B41" s="26" t="s">
        <v>25</v>
      </c>
      <c r="C41" s="53" t="s">
        <v>1</v>
      </c>
      <c r="D41" s="53"/>
      <c r="E41" s="28" t="s">
        <v>2</v>
      </c>
      <c r="F41" s="66"/>
    </row>
    <row r="42" spans="1:10" x14ac:dyDescent="0.2">
      <c r="B42" s="21" t="s">
        <v>28</v>
      </c>
      <c r="C42" s="24" t="s">
        <v>14</v>
      </c>
      <c r="D42" s="49"/>
      <c r="E42" s="85">
        <v>2150.67</v>
      </c>
      <c r="G42" s="67"/>
    </row>
    <row r="43" spans="1:10" x14ac:dyDescent="0.2">
      <c r="B43" s="43" t="s">
        <v>29</v>
      </c>
      <c r="C43" s="27" t="s">
        <v>27</v>
      </c>
      <c r="D43" s="50"/>
      <c r="E43" s="85">
        <v>802.51</v>
      </c>
      <c r="F43" s="70"/>
      <c r="G43" s="84"/>
      <c r="H43" s="54"/>
    </row>
    <row r="44" spans="1:10" x14ac:dyDescent="0.2">
      <c r="B44" s="43" t="s">
        <v>3</v>
      </c>
      <c r="C44" s="27" t="s">
        <v>13</v>
      </c>
      <c r="D44" s="50"/>
      <c r="E44" s="85">
        <v>1037.58</v>
      </c>
      <c r="F44" s="70"/>
    </row>
    <row r="45" spans="1:10" x14ac:dyDescent="0.2">
      <c r="B45" s="15" t="s">
        <v>35</v>
      </c>
      <c r="C45" s="18" t="s">
        <v>11</v>
      </c>
      <c r="D45" s="51"/>
      <c r="E45" s="86">
        <v>977.3</v>
      </c>
    </row>
    <row r="46" spans="1:10" x14ac:dyDescent="0.2">
      <c r="B46" s="101" t="s">
        <v>29</v>
      </c>
      <c r="C46" s="105" t="s">
        <v>34</v>
      </c>
      <c r="D46" s="102"/>
      <c r="E46" s="103">
        <v>792</v>
      </c>
      <c r="G46" s="67"/>
      <c r="I46" s="100"/>
      <c r="J46" s="100"/>
    </row>
    <row r="47" spans="1:10" ht="13.5" thickBot="1" x14ac:dyDescent="0.25">
      <c r="B47" s="104" t="s">
        <v>61</v>
      </c>
      <c r="C47" s="106" t="s">
        <v>60</v>
      </c>
      <c r="D47" s="59"/>
      <c r="E47" s="35">
        <v>1249.8699999999999</v>
      </c>
      <c r="F47" s="68"/>
      <c r="G47" s="67"/>
      <c r="I47" s="334"/>
      <c r="J47" s="334"/>
    </row>
    <row r="48" spans="1:10" s="4" customFormat="1" ht="13.5" thickBot="1" x14ac:dyDescent="0.25">
      <c r="B48" s="55"/>
      <c r="C48" s="56"/>
      <c r="D48" s="57"/>
      <c r="E48" s="58">
        <f>SUM(E41:E47)</f>
        <v>7009.93</v>
      </c>
      <c r="F48" s="69"/>
      <c r="G48" s="82"/>
    </row>
    <row r="49" spans="1:10" ht="13.5" thickBot="1" x14ac:dyDescent="0.25">
      <c r="B49" s="107" t="s">
        <v>33</v>
      </c>
      <c r="C49" s="108" t="s">
        <v>5</v>
      </c>
      <c r="D49" s="108"/>
      <c r="E49" s="109">
        <v>1125</v>
      </c>
    </row>
    <row r="50" spans="1:10" ht="13.5" thickBot="1" x14ac:dyDescent="0.25">
      <c r="B50" s="11"/>
      <c r="C50" s="34" t="s">
        <v>0</v>
      </c>
      <c r="D50" s="34"/>
      <c r="E50" s="36">
        <f>SUM(E48:E49)</f>
        <v>8134.93</v>
      </c>
    </row>
    <row r="51" spans="1:10" x14ac:dyDescent="0.2">
      <c r="B51" s="11"/>
      <c r="C51" s="34"/>
      <c r="D51" s="34"/>
      <c r="E51" s="63"/>
    </row>
    <row r="52" spans="1:10" x14ac:dyDescent="0.2">
      <c r="B52" s="11"/>
      <c r="C52" s="34" t="s">
        <v>62</v>
      </c>
      <c r="D52" s="34"/>
      <c r="E52" s="63"/>
    </row>
    <row r="53" spans="1:10" x14ac:dyDescent="0.2">
      <c r="B53" s="11"/>
      <c r="C53" s="34"/>
      <c r="D53" s="34"/>
      <c r="E53" s="63"/>
    </row>
    <row r="54" spans="1:10" s="29" customFormat="1" ht="6.75" customHeight="1" x14ac:dyDescent="0.2">
      <c r="B54" s="30"/>
      <c r="C54" s="31"/>
      <c r="D54" s="31"/>
      <c r="E54" s="32"/>
      <c r="F54" s="64"/>
      <c r="G54" s="32"/>
      <c r="H54" s="32"/>
      <c r="I54" s="32"/>
    </row>
    <row r="55" spans="1:10" ht="19.5" customHeight="1" x14ac:dyDescent="0.2">
      <c r="A55" s="45"/>
      <c r="B55" s="25" t="s">
        <v>24</v>
      </c>
      <c r="C55" s="46" t="s">
        <v>58</v>
      </c>
      <c r="D55" s="40"/>
      <c r="E55" s="14"/>
      <c r="F55" s="65"/>
      <c r="G55" s="14"/>
      <c r="H55" s="14"/>
      <c r="I55" s="14"/>
    </row>
    <row r="56" spans="1:10" ht="19.5" customHeight="1" x14ac:dyDescent="0.2">
      <c r="B56" s="25" t="s">
        <v>26</v>
      </c>
      <c r="C56" s="336">
        <v>43215</v>
      </c>
      <c r="D56" s="336"/>
      <c r="E56" s="14"/>
      <c r="F56" s="65"/>
      <c r="G56" s="14"/>
      <c r="H56" s="14"/>
      <c r="I56" s="14"/>
    </row>
    <row r="57" spans="1:10" ht="4.5" customHeight="1" x14ac:dyDescent="0.45">
      <c r="B57" s="2"/>
      <c r="C57" s="19"/>
      <c r="D57" s="19"/>
      <c r="E57" s="335"/>
      <c r="F57" s="335"/>
      <c r="G57" s="3"/>
      <c r="H57" s="4"/>
      <c r="I57" s="4"/>
    </row>
    <row r="58" spans="1:10" s="93" customFormat="1" ht="13.5" thickBot="1" x14ac:dyDescent="0.25">
      <c r="B58" s="26" t="s">
        <v>25</v>
      </c>
      <c r="C58" s="53" t="s">
        <v>1</v>
      </c>
      <c r="D58" s="53"/>
      <c r="E58" s="28" t="s">
        <v>2</v>
      </c>
      <c r="F58" s="66"/>
    </row>
    <row r="59" spans="1:10" x14ac:dyDescent="0.2">
      <c r="B59" s="21" t="s">
        <v>28</v>
      </c>
      <c r="C59" s="24" t="s">
        <v>14</v>
      </c>
      <c r="D59" s="49"/>
      <c r="E59" s="85">
        <v>1537.78</v>
      </c>
      <c r="G59" s="67"/>
    </row>
    <row r="60" spans="1:10" x14ac:dyDescent="0.2">
      <c r="B60" s="43" t="s">
        <v>29</v>
      </c>
      <c r="C60" s="27" t="s">
        <v>27</v>
      </c>
      <c r="D60" s="50"/>
      <c r="E60" s="85">
        <v>802.52</v>
      </c>
      <c r="F60" s="67"/>
      <c r="G60" s="84"/>
      <c r="H60" s="54"/>
    </row>
    <row r="61" spans="1:10" x14ac:dyDescent="0.2">
      <c r="B61" s="43" t="s">
        <v>3</v>
      </c>
      <c r="C61" s="27" t="s">
        <v>13</v>
      </c>
      <c r="D61" s="50"/>
      <c r="E61" s="85">
        <v>1037.57</v>
      </c>
      <c r="F61" s="70"/>
    </row>
    <row r="62" spans="1:10" x14ac:dyDescent="0.2">
      <c r="B62" s="15" t="s">
        <v>35</v>
      </c>
      <c r="C62" s="18" t="s">
        <v>11</v>
      </c>
      <c r="D62" s="51"/>
      <c r="E62" s="86">
        <v>977.3</v>
      </c>
    </row>
    <row r="63" spans="1:10" x14ac:dyDescent="0.2">
      <c r="B63" s="101" t="s">
        <v>29</v>
      </c>
      <c r="C63" s="105" t="s">
        <v>34</v>
      </c>
      <c r="D63" s="102"/>
      <c r="E63" s="103">
        <v>792</v>
      </c>
      <c r="G63" s="67"/>
      <c r="I63" s="100"/>
      <c r="J63" s="100"/>
    </row>
    <row r="64" spans="1:10" ht="13.5" thickBot="1" x14ac:dyDescent="0.25">
      <c r="B64" s="104" t="s">
        <v>61</v>
      </c>
      <c r="C64" s="106" t="s">
        <v>60</v>
      </c>
      <c r="D64" s="59"/>
      <c r="E64" s="35">
        <v>990</v>
      </c>
      <c r="F64" s="68"/>
      <c r="G64" s="67"/>
      <c r="I64" s="334"/>
      <c r="J64" s="334"/>
    </row>
    <row r="65" spans="1:9" s="4" customFormat="1" ht="13.5" thickBot="1" x14ac:dyDescent="0.25">
      <c r="B65" s="55"/>
      <c r="C65" s="56"/>
      <c r="D65" s="57"/>
      <c r="E65" s="58">
        <f>SUM(E58:E64)</f>
        <v>6137.17</v>
      </c>
      <c r="F65" s="69"/>
      <c r="G65" s="82"/>
    </row>
    <row r="66" spans="1:9" ht="13.5" thickBot="1" x14ac:dyDescent="0.25">
      <c r="B66" s="107" t="s">
        <v>33</v>
      </c>
      <c r="C66" s="108" t="s">
        <v>5</v>
      </c>
      <c r="D66" s="108"/>
      <c r="E66" s="109">
        <v>1125</v>
      </c>
    </row>
    <row r="67" spans="1:9" ht="13.5" thickBot="1" x14ac:dyDescent="0.25">
      <c r="B67" s="11"/>
      <c r="C67" s="34" t="s">
        <v>0</v>
      </c>
      <c r="D67" s="34"/>
      <c r="E67" s="36">
        <f>SUM(E65:E66)</f>
        <v>7262.17</v>
      </c>
    </row>
    <row r="68" spans="1:9" x14ac:dyDescent="0.2">
      <c r="B68" s="11"/>
      <c r="C68" s="34"/>
      <c r="D68" s="34"/>
      <c r="E68" s="63"/>
    </row>
    <row r="69" spans="1:9" s="7" customFormat="1" ht="13.15" customHeight="1" x14ac:dyDescent="0.2">
      <c r="A69" s="16" t="s">
        <v>6</v>
      </c>
      <c r="B69" s="17" t="s">
        <v>7</v>
      </c>
      <c r="C69" s="17"/>
      <c r="D69" s="38">
        <v>9000</v>
      </c>
      <c r="E69" s="52"/>
      <c r="F69" s="16" t="s">
        <v>37</v>
      </c>
      <c r="G69" s="17" t="s">
        <v>36</v>
      </c>
      <c r="H69" s="38">
        <v>3948.27</v>
      </c>
      <c r="I69" s="60"/>
    </row>
    <row r="70" spans="1:9" s="7" customFormat="1" ht="13.15" customHeight="1" x14ac:dyDescent="0.2">
      <c r="A70" s="16" t="s">
        <v>8</v>
      </c>
      <c r="B70" s="17" t="s">
        <v>9</v>
      </c>
      <c r="C70" s="17"/>
      <c r="D70" s="38">
        <v>311.83999999999997</v>
      </c>
      <c r="E70" s="52"/>
      <c r="F70" s="71" t="s">
        <v>44</v>
      </c>
      <c r="G70" s="17" t="s">
        <v>43</v>
      </c>
      <c r="H70" s="38">
        <v>1000</v>
      </c>
      <c r="I70" s="60"/>
    </row>
    <row r="71" spans="1:9" s="7" customFormat="1" ht="13.15" customHeight="1" x14ac:dyDescent="0.2">
      <c r="A71" s="16" t="s">
        <v>30</v>
      </c>
      <c r="B71" s="17" t="s">
        <v>31</v>
      </c>
      <c r="C71" s="17"/>
      <c r="D71" s="38">
        <v>619.53</v>
      </c>
      <c r="E71" s="52"/>
      <c r="F71" s="71" t="s">
        <v>22</v>
      </c>
      <c r="G71" s="17" t="s">
        <v>23</v>
      </c>
      <c r="H71" s="38">
        <v>500</v>
      </c>
      <c r="I71" s="60"/>
    </row>
    <row r="72" spans="1:9" s="7" customFormat="1" ht="13.15" customHeight="1" x14ac:dyDescent="0.2">
      <c r="A72" s="16" t="s">
        <v>10</v>
      </c>
      <c r="B72" s="17" t="s">
        <v>38</v>
      </c>
      <c r="C72" s="38"/>
      <c r="D72" s="38">
        <v>5000</v>
      </c>
      <c r="E72" s="52"/>
      <c r="F72" s="71" t="s">
        <v>6</v>
      </c>
      <c r="G72" s="17" t="s">
        <v>45</v>
      </c>
      <c r="H72" s="38">
        <v>874</v>
      </c>
      <c r="I72" s="60"/>
    </row>
    <row r="73" spans="1:9" s="7" customFormat="1" ht="13.15" customHeight="1" x14ac:dyDescent="0.2">
      <c r="A73" s="16" t="s">
        <v>10</v>
      </c>
      <c r="B73" s="17" t="s">
        <v>39</v>
      </c>
      <c r="C73" s="38"/>
      <c r="D73" s="38">
        <v>4000</v>
      </c>
      <c r="E73" s="52"/>
      <c r="F73" s="71" t="s">
        <v>8</v>
      </c>
      <c r="G73" s="17" t="s">
        <v>15</v>
      </c>
      <c r="H73" s="38">
        <v>12000</v>
      </c>
      <c r="I73" s="94"/>
    </row>
    <row r="74" spans="1:9" s="7" customFormat="1" ht="13.15" customHeight="1" thickBot="1" x14ac:dyDescent="0.25">
      <c r="A74" s="16" t="s">
        <v>10</v>
      </c>
      <c r="B74" s="17" t="s">
        <v>40</v>
      </c>
      <c r="C74" s="38"/>
      <c r="D74" s="38">
        <v>1126.4100000000001</v>
      </c>
      <c r="E74" s="52"/>
      <c r="F74" s="72" t="s">
        <v>19</v>
      </c>
      <c r="G74" s="17" t="s">
        <v>16</v>
      </c>
      <c r="H74" s="39">
        <v>11000</v>
      </c>
      <c r="I74" s="94"/>
    </row>
    <row r="75" spans="1:9" s="7" customFormat="1" ht="13.15" customHeight="1" thickTop="1" thickBot="1" x14ac:dyDescent="0.25">
      <c r="A75" s="16"/>
      <c r="B75" s="17"/>
      <c r="C75" s="38"/>
      <c r="D75" s="38"/>
      <c r="E75" s="52"/>
      <c r="F75" s="73"/>
      <c r="G75" s="17"/>
      <c r="H75" s="44">
        <f>SUM(H69:H74)+SUM(D69:D76)</f>
        <v>50311.42</v>
      </c>
      <c r="I75" s="60"/>
    </row>
    <row r="76" spans="1:9" s="7" customFormat="1" ht="13.15" customHeight="1" thickBot="1" x14ac:dyDescent="0.25">
      <c r="A76" s="16"/>
      <c r="B76" s="17"/>
      <c r="C76" s="38"/>
      <c r="D76" s="112">
        <f>SUM(D70:D71)</f>
        <v>931.36999999999989</v>
      </c>
      <c r="E76" s="38"/>
      <c r="F76" s="73"/>
      <c r="G76" s="41" t="s">
        <v>4</v>
      </c>
      <c r="H76" s="42">
        <f>E67+H75</f>
        <v>57573.59</v>
      </c>
      <c r="I76" s="44"/>
    </row>
    <row r="77" spans="1:9" s="7" customFormat="1" ht="13.15" customHeight="1" x14ac:dyDescent="0.2">
      <c r="B77" s="16"/>
      <c r="C77" s="17"/>
      <c r="D77" s="9"/>
      <c r="E77" s="38"/>
      <c r="F77" s="74"/>
      <c r="G77" s="9"/>
      <c r="H77" s="9"/>
      <c r="I77" s="44"/>
    </row>
    <row r="78" spans="1:9" s="7" customFormat="1" ht="13.15" customHeight="1" x14ac:dyDescent="0.2">
      <c r="B78" s="16"/>
      <c r="C78" s="17"/>
      <c r="D78" s="8"/>
      <c r="E78" s="9"/>
      <c r="F78" s="74"/>
      <c r="G78" s="9"/>
      <c r="H78" s="9"/>
      <c r="I78" s="44"/>
    </row>
    <row r="79" spans="1:9" s="7" customFormat="1" ht="13.15" customHeight="1" x14ac:dyDescent="0.2">
      <c r="A79" s="9"/>
      <c r="B79" s="10"/>
      <c r="C79" s="9"/>
      <c r="D79" s="8"/>
      <c r="E79" s="9"/>
      <c r="F79" s="74"/>
      <c r="G79" s="9"/>
      <c r="H79" s="9"/>
      <c r="I79" s="44"/>
    </row>
    <row r="80" spans="1:9" s="7" customFormat="1" ht="13.15" customHeight="1" x14ac:dyDescent="0.2">
      <c r="A80" s="9"/>
      <c r="B80" s="10"/>
      <c r="C80" s="8"/>
      <c r="D80" s="8"/>
      <c r="E80" s="9"/>
      <c r="F80" s="74"/>
      <c r="G80" s="9"/>
      <c r="H80" s="9"/>
      <c r="I80" s="44"/>
    </row>
    <row r="81" spans="1:9" s="7" customFormat="1" ht="13.15" customHeight="1" x14ac:dyDescent="0.2">
      <c r="A81" s="9"/>
      <c r="B81" s="10"/>
      <c r="C81" s="8"/>
      <c r="D81" s="8"/>
      <c r="E81" s="9"/>
      <c r="F81" s="74"/>
      <c r="G81" s="9"/>
      <c r="H81" s="9"/>
      <c r="I81" s="44"/>
    </row>
    <row r="82" spans="1:9" s="7" customFormat="1" ht="13.15" customHeight="1" x14ac:dyDescent="0.2">
      <c r="A82" s="9"/>
      <c r="B82" s="10"/>
      <c r="C82" s="8"/>
      <c r="D82" s="8"/>
      <c r="E82" s="9"/>
      <c r="F82" s="74"/>
      <c r="G82" s="9"/>
      <c r="H82" s="9"/>
      <c r="I82" s="44"/>
    </row>
    <row r="83" spans="1:9" s="9" customFormat="1" ht="12" x14ac:dyDescent="0.2">
      <c r="B83" s="10"/>
      <c r="C83" s="8"/>
      <c r="F83" s="74"/>
    </row>
    <row r="84" spans="1:9" s="9" customFormat="1" ht="12" x14ac:dyDescent="0.2">
      <c r="B84" s="10"/>
      <c r="C84" s="8"/>
      <c r="F84" s="74"/>
    </row>
    <row r="85" spans="1:9" s="9" customFormat="1" ht="12" x14ac:dyDescent="0.2">
      <c r="B85" s="10"/>
      <c r="C85" s="8"/>
      <c r="F85" s="74"/>
    </row>
    <row r="86" spans="1:9" s="9" customFormat="1" ht="12" x14ac:dyDescent="0.2">
      <c r="B86" s="10"/>
      <c r="F86" s="74"/>
    </row>
    <row r="87" spans="1:9" s="9" customFormat="1" ht="12" x14ac:dyDescent="0.2">
      <c r="B87" s="10"/>
      <c r="F87" s="74"/>
    </row>
    <row r="88" spans="1:9" s="9" customFormat="1" ht="12" x14ac:dyDescent="0.2">
      <c r="B88" s="10"/>
      <c r="F88" s="74"/>
    </row>
    <row r="89" spans="1:9" s="9" customFormat="1" x14ac:dyDescent="0.2">
      <c r="B89" s="10"/>
      <c r="D89" s="5"/>
      <c r="F89" s="74"/>
    </row>
    <row r="90" spans="1:9" s="9" customFormat="1" x14ac:dyDescent="0.2">
      <c r="B90" s="10"/>
      <c r="D90" s="5"/>
      <c r="F90" s="54"/>
      <c r="G90" s="5"/>
      <c r="H90" s="5"/>
    </row>
    <row r="91" spans="1:9" s="9" customFormat="1" x14ac:dyDescent="0.2">
      <c r="B91" s="10"/>
      <c r="D91" s="5"/>
      <c r="E91" s="5"/>
      <c r="F91" s="54"/>
      <c r="G91" s="5"/>
      <c r="H91" s="5"/>
    </row>
    <row r="92" spans="1:9" s="9" customFormat="1" x14ac:dyDescent="0.2">
      <c r="B92" s="12"/>
      <c r="C92" s="5"/>
      <c r="D92" s="5"/>
      <c r="E92" s="5"/>
      <c r="F92" s="54"/>
      <c r="G92" s="5"/>
      <c r="H92" s="5"/>
    </row>
    <row r="93" spans="1:9" s="9" customFormat="1" x14ac:dyDescent="0.2">
      <c r="B93" s="12"/>
      <c r="C93" s="5"/>
      <c r="D93" s="5"/>
      <c r="E93" s="5"/>
      <c r="F93" s="54"/>
      <c r="G93" s="5"/>
      <c r="H93" s="5"/>
    </row>
    <row r="94" spans="1:9" s="9" customFormat="1" x14ac:dyDescent="0.2">
      <c r="B94" s="12"/>
      <c r="C94" s="5"/>
      <c r="D94" s="5"/>
      <c r="E94" s="5"/>
      <c r="F94" s="54"/>
      <c r="G94" s="5"/>
      <c r="H94" s="5"/>
    </row>
    <row r="95" spans="1:9" s="9" customFormat="1" x14ac:dyDescent="0.2">
      <c r="B95" s="12"/>
      <c r="C95" s="5"/>
      <c r="D95" s="5"/>
      <c r="E95" s="5"/>
      <c r="F95" s="54"/>
      <c r="G95" s="5"/>
      <c r="H95" s="5"/>
    </row>
    <row r="96" spans="1:9" s="9" customFormat="1" x14ac:dyDescent="0.2">
      <c r="A96" s="5"/>
      <c r="B96" s="12"/>
      <c r="C96" s="5"/>
      <c r="D96" s="5"/>
      <c r="E96" s="5"/>
      <c r="F96" s="54"/>
      <c r="G96" s="5"/>
      <c r="H96" s="5"/>
      <c r="I96" s="5"/>
    </row>
    <row r="97" spans="1:9" s="9" customFormat="1" x14ac:dyDescent="0.2">
      <c r="A97" s="5"/>
      <c r="B97" s="12"/>
      <c r="C97" s="5"/>
      <c r="D97" s="5"/>
      <c r="E97" s="5"/>
      <c r="F97" s="54"/>
      <c r="G97" s="5"/>
      <c r="H97" s="5"/>
      <c r="I97" s="5"/>
    </row>
    <row r="98" spans="1:9" s="9" customFormat="1" x14ac:dyDescent="0.2">
      <c r="A98" s="5"/>
      <c r="B98" s="12"/>
      <c r="C98" s="5"/>
      <c r="D98" s="5"/>
      <c r="E98" s="5"/>
      <c r="F98" s="54"/>
      <c r="G98" s="5"/>
      <c r="H98" s="5"/>
      <c r="I98" s="5"/>
    </row>
    <row r="99" spans="1:9" s="9" customFormat="1" x14ac:dyDescent="0.2">
      <c r="A99" s="5"/>
      <c r="B99" s="12"/>
      <c r="C99" s="5"/>
      <c r="D99" s="5"/>
      <c r="E99" s="5"/>
      <c r="F99" s="54"/>
      <c r="G99" s="5"/>
      <c r="H99" s="5"/>
      <c r="I99" s="5"/>
    </row>
  </sheetData>
  <mergeCells count="19">
    <mergeCell ref="C56:D56"/>
    <mergeCell ref="E57:F57"/>
    <mergeCell ref="I47:J47"/>
    <mergeCell ref="I64:J64"/>
    <mergeCell ref="I29:J29"/>
    <mergeCell ref="A1:J1"/>
    <mergeCell ref="C4:D4"/>
    <mergeCell ref="E5:F5"/>
    <mergeCell ref="C20:D20"/>
    <mergeCell ref="E21:F21"/>
    <mergeCell ref="I27:J27"/>
    <mergeCell ref="I33:J33"/>
    <mergeCell ref="C39:D39"/>
    <mergeCell ref="E40:F40"/>
    <mergeCell ref="I22:J22"/>
    <mergeCell ref="I23:J23"/>
    <mergeCell ref="I24:J24"/>
    <mergeCell ref="I25:J25"/>
    <mergeCell ref="I26:J2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4" zoomScaleNormal="100" workbookViewId="0">
      <selection activeCell="E7" sqref="E7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63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64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43222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11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1527.26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802.51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1037.57</v>
      </c>
      <c r="F9" s="70"/>
    </row>
    <row r="10" spans="1:10" x14ac:dyDescent="0.2">
      <c r="B10" s="15" t="s">
        <v>35</v>
      </c>
      <c r="C10" s="18" t="s">
        <v>11</v>
      </c>
      <c r="D10" s="51"/>
      <c r="E10" s="86">
        <v>977.3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10"/>
      <c r="J11" s="110"/>
    </row>
    <row r="12" spans="1:10" ht="13.5" thickBot="1" x14ac:dyDescent="0.25">
      <c r="B12" s="104" t="s">
        <v>61</v>
      </c>
      <c r="C12" s="106" t="s">
        <v>60</v>
      </c>
      <c r="D12" s="59"/>
      <c r="E12" s="35">
        <v>990</v>
      </c>
      <c r="F12" s="68"/>
      <c r="G12" s="67"/>
      <c r="I12" s="334"/>
      <c r="J12" s="334"/>
    </row>
    <row r="13" spans="1:10" s="4" customFormat="1" ht="13.5" thickBot="1" x14ac:dyDescent="0.25">
      <c r="B13" s="55"/>
      <c r="C13" s="56"/>
      <c r="D13" s="57"/>
      <c r="E13" s="58">
        <f>SUM(E6:E12)</f>
        <v>6126.64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7251.64</v>
      </c>
    </row>
    <row r="16" spans="1:10" x14ac:dyDescent="0.2">
      <c r="B16" s="11"/>
      <c r="C16" s="34"/>
      <c r="D16" s="34"/>
      <c r="E16" s="63"/>
    </row>
    <row r="17" spans="1:10" x14ac:dyDescent="0.2">
      <c r="B17" s="11" t="s">
        <v>6</v>
      </c>
      <c r="C17" s="113" t="s">
        <v>59</v>
      </c>
      <c r="D17" s="34"/>
      <c r="E17" s="63">
        <v>1001.31</v>
      </c>
    </row>
    <row r="18" spans="1:10" x14ac:dyDescent="0.2">
      <c r="B18" s="11"/>
      <c r="C18" s="34"/>
      <c r="D18" s="34"/>
      <c r="E18" s="63"/>
    </row>
    <row r="19" spans="1:10" s="29" customFormat="1" ht="6.75" customHeight="1" x14ac:dyDescent="0.2">
      <c r="B19" s="30"/>
      <c r="C19" s="31"/>
      <c r="D19" s="31"/>
      <c r="E19" s="32"/>
      <c r="F19" s="64"/>
      <c r="G19" s="32"/>
      <c r="H19" s="32"/>
      <c r="I19" s="32"/>
    </row>
    <row r="20" spans="1:10" ht="19.5" customHeight="1" x14ac:dyDescent="0.2">
      <c r="A20" s="45"/>
      <c r="B20" s="25" t="s">
        <v>24</v>
      </c>
      <c r="C20" s="46" t="s">
        <v>65</v>
      </c>
      <c r="D20" s="40"/>
      <c r="E20" s="14"/>
      <c r="F20" s="65"/>
      <c r="G20" s="14"/>
      <c r="H20" s="14"/>
      <c r="I20" s="14"/>
    </row>
    <row r="21" spans="1:10" ht="19.5" customHeight="1" x14ac:dyDescent="0.2">
      <c r="B21" s="25" t="s">
        <v>26</v>
      </c>
      <c r="C21" s="336">
        <v>43229</v>
      </c>
      <c r="D21" s="336"/>
      <c r="E21" s="14"/>
      <c r="F21" s="65"/>
      <c r="G21" s="14"/>
      <c r="H21" s="14"/>
      <c r="I21" s="14"/>
    </row>
    <row r="22" spans="1:10" ht="4.5" customHeight="1" x14ac:dyDescent="0.45">
      <c r="B22" s="2"/>
      <c r="C22" s="19"/>
      <c r="D22" s="19"/>
      <c r="E22" s="335"/>
      <c r="F22" s="335"/>
      <c r="G22" s="3"/>
      <c r="H22" s="4"/>
      <c r="I22" s="4"/>
    </row>
    <row r="23" spans="1:10" s="111" customFormat="1" ht="13.5" thickBot="1" x14ac:dyDescent="0.25">
      <c r="B23" s="26" t="s">
        <v>25</v>
      </c>
      <c r="C23" s="53" t="s">
        <v>1</v>
      </c>
      <c r="D23" s="53"/>
      <c r="E23" s="28" t="s">
        <v>2</v>
      </c>
      <c r="F23" s="66"/>
    </row>
    <row r="24" spans="1:10" x14ac:dyDescent="0.2">
      <c r="B24" s="21" t="s">
        <v>28</v>
      </c>
      <c r="C24" s="24" t="s">
        <v>14</v>
      </c>
      <c r="D24" s="49"/>
      <c r="E24" s="85">
        <v>1622</v>
      </c>
      <c r="G24" s="67"/>
    </row>
    <row r="25" spans="1:10" x14ac:dyDescent="0.2">
      <c r="B25" s="43" t="s">
        <v>29</v>
      </c>
      <c r="C25" s="27" t="s">
        <v>27</v>
      </c>
      <c r="D25" s="50"/>
      <c r="E25" s="85">
        <v>802.51</v>
      </c>
      <c r="F25" s="70"/>
      <c r="G25" s="84"/>
      <c r="H25" s="54"/>
    </row>
    <row r="26" spans="1:10" x14ac:dyDescent="0.2">
      <c r="B26" s="43" t="s">
        <v>3</v>
      </c>
      <c r="C26" s="27" t="s">
        <v>13</v>
      </c>
      <c r="D26" s="50"/>
      <c r="E26" s="85">
        <v>1037.58</v>
      </c>
      <c r="F26" s="70"/>
    </row>
    <row r="27" spans="1:10" x14ac:dyDescent="0.2">
      <c r="B27" s="15" t="s">
        <v>35</v>
      </c>
      <c r="C27" s="18" t="s">
        <v>11</v>
      </c>
      <c r="D27" s="51"/>
      <c r="E27" s="86">
        <v>977.31</v>
      </c>
    </row>
    <row r="28" spans="1:10" x14ac:dyDescent="0.2">
      <c r="B28" s="101" t="s">
        <v>29</v>
      </c>
      <c r="C28" s="105" t="s">
        <v>34</v>
      </c>
      <c r="D28" s="102"/>
      <c r="E28" s="103">
        <v>792</v>
      </c>
      <c r="G28" s="67"/>
      <c r="I28" s="110"/>
      <c r="J28" s="110"/>
    </row>
    <row r="29" spans="1:10" ht="13.5" thickBot="1" x14ac:dyDescent="0.25">
      <c r="B29" s="104" t="s">
        <v>61</v>
      </c>
      <c r="C29" s="106" t="s">
        <v>60</v>
      </c>
      <c r="D29" s="59"/>
      <c r="E29" s="35">
        <v>1027.1199999999999</v>
      </c>
      <c r="F29" s="68"/>
      <c r="G29" s="67"/>
      <c r="I29" s="334"/>
      <c r="J29" s="334"/>
    </row>
    <row r="30" spans="1:10" s="4" customFormat="1" ht="13.5" thickBot="1" x14ac:dyDescent="0.25">
      <c r="B30" s="55"/>
      <c r="C30" s="56"/>
      <c r="D30" s="57"/>
      <c r="E30" s="58">
        <f>SUM(E23:E29)</f>
        <v>6258.5199999999995</v>
      </c>
      <c r="F30" s="69"/>
      <c r="G30" s="82"/>
    </row>
    <row r="31" spans="1:10" ht="13.5" thickBot="1" x14ac:dyDescent="0.25">
      <c r="B31" s="107" t="s">
        <v>33</v>
      </c>
      <c r="C31" s="108" t="s">
        <v>5</v>
      </c>
      <c r="D31" s="108"/>
      <c r="E31" s="109">
        <v>1125</v>
      </c>
    </row>
    <row r="32" spans="1:10" ht="13.5" thickBot="1" x14ac:dyDescent="0.25">
      <c r="B32" s="11"/>
      <c r="C32" s="34" t="s">
        <v>0</v>
      </c>
      <c r="D32" s="34"/>
      <c r="E32" s="36">
        <f>SUM(E30:E31)</f>
        <v>7383.5199999999995</v>
      </c>
    </row>
    <row r="33" spans="1:10" x14ac:dyDescent="0.2">
      <c r="B33" s="11"/>
      <c r="C33" s="34"/>
      <c r="D33" s="34"/>
      <c r="E33" s="63"/>
    </row>
    <row r="34" spans="1:10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10" ht="19.5" customHeight="1" x14ac:dyDescent="0.2">
      <c r="A35" s="45"/>
      <c r="B35" s="25" t="s">
        <v>24</v>
      </c>
      <c r="C35" s="46" t="s">
        <v>66</v>
      </c>
      <c r="D35" s="40"/>
      <c r="E35" s="14"/>
      <c r="F35" s="65"/>
      <c r="G35" s="14"/>
      <c r="H35" s="14"/>
      <c r="I35" s="14"/>
    </row>
    <row r="36" spans="1:10" ht="19.5" customHeight="1" x14ac:dyDescent="0.2">
      <c r="B36" s="25" t="s">
        <v>26</v>
      </c>
      <c r="C36" s="336">
        <v>43236</v>
      </c>
      <c r="D36" s="336"/>
      <c r="E36" s="14"/>
      <c r="F36" s="65"/>
      <c r="G36" s="14"/>
      <c r="H36" s="14"/>
      <c r="I36" s="14"/>
    </row>
    <row r="37" spans="1:10" ht="4.5" customHeight="1" x14ac:dyDescent="0.45">
      <c r="B37" s="2"/>
      <c r="C37" s="19"/>
      <c r="D37" s="19"/>
      <c r="E37" s="335"/>
      <c r="F37" s="335"/>
      <c r="G37" s="3"/>
      <c r="H37" s="4"/>
      <c r="I37" s="4"/>
    </row>
    <row r="38" spans="1:10" s="111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10" x14ac:dyDescent="0.2">
      <c r="B39" s="21" t="s">
        <v>28</v>
      </c>
      <c r="C39" s="24" t="s">
        <v>14</v>
      </c>
      <c r="D39" s="49"/>
      <c r="E39" s="85">
        <v>1427.26</v>
      </c>
      <c r="F39" s="70" t="s">
        <v>69</v>
      </c>
      <c r="G39" s="67"/>
    </row>
    <row r="40" spans="1:10" x14ac:dyDescent="0.2">
      <c r="B40" s="43" t="s">
        <v>29</v>
      </c>
      <c r="C40" s="27" t="s">
        <v>27</v>
      </c>
      <c r="D40" s="50"/>
      <c r="E40" s="85">
        <v>602.51</v>
      </c>
      <c r="F40" s="70" t="s">
        <v>70</v>
      </c>
      <c r="G40" s="84"/>
      <c r="H40" s="54"/>
    </row>
    <row r="41" spans="1:10" x14ac:dyDescent="0.2">
      <c r="B41" s="43" t="s">
        <v>3</v>
      </c>
      <c r="C41" s="27" t="s">
        <v>13</v>
      </c>
      <c r="D41" s="50"/>
      <c r="E41" s="85">
        <v>1037.57</v>
      </c>
      <c r="F41" s="70"/>
    </row>
    <row r="42" spans="1:10" x14ac:dyDescent="0.2">
      <c r="B42" s="15" t="s">
        <v>35</v>
      </c>
      <c r="C42" s="18" t="s">
        <v>11</v>
      </c>
      <c r="D42" s="51"/>
      <c r="E42" s="86">
        <v>977.3</v>
      </c>
    </row>
    <row r="43" spans="1:10" x14ac:dyDescent="0.2">
      <c r="B43" s="101" t="s">
        <v>29</v>
      </c>
      <c r="C43" s="105" t="s">
        <v>34</v>
      </c>
      <c r="D43" s="102"/>
      <c r="E43" s="103">
        <v>792</v>
      </c>
      <c r="G43" s="67"/>
      <c r="I43" s="110"/>
      <c r="J43" s="110"/>
    </row>
    <row r="44" spans="1:10" ht="13.5" thickBot="1" x14ac:dyDescent="0.25">
      <c r="B44" s="104" t="s">
        <v>61</v>
      </c>
      <c r="C44" s="106" t="s">
        <v>60</v>
      </c>
      <c r="D44" s="59"/>
      <c r="E44" s="35">
        <v>990</v>
      </c>
      <c r="F44" s="68"/>
      <c r="G44" s="67"/>
      <c r="I44" s="334"/>
      <c r="J44" s="334"/>
    </row>
    <row r="45" spans="1:10" s="4" customFormat="1" ht="13.5" thickBot="1" x14ac:dyDescent="0.25">
      <c r="B45" s="55"/>
      <c r="C45" s="56"/>
      <c r="D45" s="57"/>
      <c r="E45" s="58">
        <f>SUM(E38:E44)</f>
        <v>5826.64</v>
      </c>
      <c r="F45" s="69"/>
      <c r="G45" s="82"/>
    </row>
    <row r="46" spans="1:10" ht="13.5" thickBot="1" x14ac:dyDescent="0.25">
      <c r="B46" s="107" t="s">
        <v>33</v>
      </c>
      <c r="C46" s="108" t="s">
        <v>5</v>
      </c>
      <c r="D46" s="108"/>
      <c r="E46" s="109">
        <v>1125</v>
      </c>
    </row>
    <row r="47" spans="1:10" ht="13.5" thickBot="1" x14ac:dyDescent="0.25">
      <c r="B47" s="11"/>
      <c r="C47" s="34" t="s">
        <v>0</v>
      </c>
      <c r="D47" s="34"/>
      <c r="E47" s="36">
        <f>SUM(E45:E46)</f>
        <v>6951.64</v>
      </c>
    </row>
    <row r="48" spans="1:10" x14ac:dyDescent="0.2">
      <c r="B48" s="11"/>
      <c r="C48" s="34"/>
      <c r="D48" s="34"/>
      <c r="E48" s="63"/>
    </row>
    <row r="49" spans="1:10" s="29" customFormat="1" ht="6.75" customHeight="1" x14ac:dyDescent="0.2">
      <c r="B49" s="30"/>
      <c r="C49" s="31"/>
      <c r="D49" s="31"/>
      <c r="E49" s="32"/>
      <c r="F49" s="64"/>
      <c r="G49" s="32"/>
      <c r="H49" s="32"/>
      <c r="I49" s="32"/>
    </row>
    <row r="50" spans="1:10" ht="19.5" customHeight="1" x14ac:dyDescent="0.2">
      <c r="A50" s="45"/>
      <c r="B50" s="25" t="s">
        <v>24</v>
      </c>
      <c r="C50" s="46" t="s">
        <v>67</v>
      </c>
      <c r="D50" s="40"/>
      <c r="E50" s="14"/>
      <c r="F50" s="65"/>
      <c r="G50" s="14"/>
      <c r="H50" s="14"/>
      <c r="I50" s="14"/>
    </row>
    <row r="51" spans="1:10" ht="19.5" customHeight="1" x14ac:dyDescent="0.2">
      <c r="B51" s="25" t="s">
        <v>26</v>
      </c>
      <c r="C51" s="336">
        <v>43243</v>
      </c>
      <c r="D51" s="336"/>
      <c r="E51" s="14"/>
      <c r="F51" s="65"/>
      <c r="G51" s="14"/>
      <c r="H51" s="14"/>
      <c r="I51" s="14"/>
    </row>
    <row r="52" spans="1:10" ht="4.5" customHeight="1" x14ac:dyDescent="0.45">
      <c r="B52" s="2"/>
      <c r="C52" s="19"/>
      <c r="D52" s="19"/>
      <c r="E52" s="335"/>
      <c r="F52" s="335"/>
      <c r="G52" s="3"/>
      <c r="H52" s="4"/>
      <c r="I52" s="4"/>
    </row>
    <row r="53" spans="1:10" s="111" customFormat="1" ht="13.5" thickBot="1" x14ac:dyDescent="0.25">
      <c r="B53" s="26" t="s">
        <v>25</v>
      </c>
      <c r="C53" s="53" t="s">
        <v>1</v>
      </c>
      <c r="D53" s="53"/>
      <c r="E53" s="28" t="s">
        <v>2</v>
      </c>
      <c r="F53" s="66"/>
    </row>
    <row r="54" spans="1:10" x14ac:dyDescent="0.2">
      <c r="B54" s="21" t="s">
        <v>28</v>
      </c>
      <c r="C54" s="24" t="s">
        <v>14</v>
      </c>
      <c r="D54" s="49"/>
      <c r="E54" s="85">
        <v>1427.26</v>
      </c>
      <c r="G54" s="67"/>
    </row>
    <row r="55" spans="1:10" x14ac:dyDescent="0.2">
      <c r="B55" s="43" t="s">
        <v>29</v>
      </c>
      <c r="C55" s="27" t="s">
        <v>27</v>
      </c>
      <c r="D55" s="50"/>
      <c r="E55" s="85">
        <v>802.52</v>
      </c>
      <c r="F55" s="67"/>
      <c r="G55" s="84"/>
      <c r="H55" s="54"/>
    </row>
    <row r="56" spans="1:10" x14ac:dyDescent="0.2">
      <c r="B56" s="43" t="s">
        <v>3</v>
      </c>
      <c r="C56" s="27" t="s">
        <v>13</v>
      </c>
      <c r="D56" s="50"/>
      <c r="E56" s="85">
        <v>1037.58</v>
      </c>
      <c r="F56" s="70"/>
    </row>
    <row r="57" spans="1:10" x14ac:dyDescent="0.2">
      <c r="B57" s="15" t="s">
        <v>35</v>
      </c>
      <c r="C57" s="18" t="s">
        <v>11</v>
      </c>
      <c r="D57" s="51"/>
      <c r="E57" s="86">
        <v>977.3</v>
      </c>
    </row>
    <row r="58" spans="1:10" x14ac:dyDescent="0.2">
      <c r="B58" s="101" t="s">
        <v>29</v>
      </c>
      <c r="C58" s="105" t="s">
        <v>34</v>
      </c>
      <c r="D58" s="102"/>
      <c r="E58" s="103">
        <v>792</v>
      </c>
      <c r="G58" s="67"/>
      <c r="I58" s="110"/>
      <c r="J58" s="110"/>
    </row>
    <row r="59" spans="1:10" ht="13.5" thickBot="1" x14ac:dyDescent="0.25">
      <c r="B59" s="104" t="s">
        <v>61</v>
      </c>
      <c r="C59" s="106" t="s">
        <v>60</v>
      </c>
      <c r="D59" s="59"/>
      <c r="E59" s="35">
        <v>990</v>
      </c>
      <c r="F59" s="68"/>
      <c r="G59" s="67"/>
      <c r="I59" s="334"/>
      <c r="J59" s="334"/>
    </row>
    <row r="60" spans="1:10" s="4" customFormat="1" ht="13.5" thickBot="1" x14ac:dyDescent="0.25">
      <c r="B60" s="55"/>
      <c r="C60" s="56"/>
      <c r="D60" s="57"/>
      <c r="E60" s="58">
        <f>SUM(E53:E59)</f>
        <v>6026.66</v>
      </c>
      <c r="F60" s="69"/>
      <c r="G60" s="82"/>
    </row>
    <row r="61" spans="1:10" ht="13.5" thickBot="1" x14ac:dyDescent="0.25">
      <c r="B61" s="107" t="s">
        <v>33</v>
      </c>
      <c r="C61" s="108" t="s">
        <v>5</v>
      </c>
      <c r="D61" s="108"/>
      <c r="E61" s="109">
        <v>1125</v>
      </c>
    </row>
    <row r="62" spans="1:10" ht="13.5" thickBot="1" x14ac:dyDescent="0.25">
      <c r="B62" s="11"/>
      <c r="C62" s="34" t="s">
        <v>0</v>
      </c>
      <c r="D62" s="34"/>
      <c r="E62" s="36">
        <f>SUM(E60:E61)</f>
        <v>7151.66</v>
      </c>
    </row>
    <row r="63" spans="1:10" x14ac:dyDescent="0.2">
      <c r="B63" s="11"/>
      <c r="C63" s="34"/>
      <c r="D63" s="34"/>
      <c r="E63" s="63"/>
    </row>
    <row r="64" spans="1:10" s="29" customFormat="1" ht="6.75" customHeight="1" x14ac:dyDescent="0.2">
      <c r="B64" s="30"/>
      <c r="C64" s="31"/>
      <c r="D64" s="31"/>
      <c r="E64" s="32"/>
      <c r="F64" s="64"/>
      <c r="G64" s="32"/>
      <c r="H64" s="32"/>
      <c r="I64" s="32"/>
    </row>
    <row r="65" spans="1:10" ht="19.5" customHeight="1" x14ac:dyDescent="0.2">
      <c r="A65" s="45"/>
      <c r="B65" s="25" t="s">
        <v>24</v>
      </c>
      <c r="C65" s="46" t="s">
        <v>68</v>
      </c>
      <c r="D65" s="40"/>
      <c r="E65" s="14"/>
      <c r="F65" s="65"/>
      <c r="G65" s="14"/>
      <c r="H65" s="14"/>
      <c r="I65" s="14"/>
    </row>
    <row r="66" spans="1:10" ht="19.5" customHeight="1" x14ac:dyDescent="0.2">
      <c r="B66" s="25" t="s">
        <v>26</v>
      </c>
      <c r="C66" s="336">
        <v>43250</v>
      </c>
      <c r="D66" s="336"/>
      <c r="E66" s="14"/>
      <c r="F66" s="65"/>
      <c r="G66" s="14"/>
      <c r="H66" s="14"/>
      <c r="I66" s="14"/>
    </row>
    <row r="67" spans="1:10" ht="4.5" customHeight="1" x14ac:dyDescent="0.45">
      <c r="B67" s="2"/>
      <c r="C67" s="19"/>
      <c r="D67" s="19"/>
      <c r="E67" s="335"/>
      <c r="F67" s="335"/>
      <c r="G67" s="3"/>
      <c r="H67" s="4"/>
      <c r="I67" s="4"/>
    </row>
    <row r="68" spans="1:10" s="111" customFormat="1" ht="13.5" thickBot="1" x14ac:dyDescent="0.25">
      <c r="B68" s="26" t="s">
        <v>25</v>
      </c>
      <c r="C68" s="53" t="s">
        <v>1</v>
      </c>
      <c r="D68" s="53"/>
      <c r="E68" s="28" t="s">
        <v>2</v>
      </c>
      <c r="F68" s="66"/>
    </row>
    <row r="69" spans="1:10" x14ac:dyDescent="0.2">
      <c r="B69" s="21" t="s">
        <v>28</v>
      </c>
      <c r="C69" s="24" t="s">
        <v>14</v>
      </c>
      <c r="D69" s="49"/>
      <c r="E69" s="85">
        <v>3855.81</v>
      </c>
      <c r="G69" s="67"/>
    </row>
    <row r="70" spans="1:10" x14ac:dyDescent="0.2">
      <c r="B70" s="43" t="s">
        <v>29</v>
      </c>
      <c r="C70" s="27" t="s">
        <v>27</v>
      </c>
      <c r="D70" s="50"/>
      <c r="E70" s="85">
        <v>802.51</v>
      </c>
      <c r="F70" s="67"/>
      <c r="G70" s="84"/>
      <c r="H70" s="54"/>
    </row>
    <row r="71" spans="1:10" x14ac:dyDescent="0.2">
      <c r="B71" s="43" t="s">
        <v>3</v>
      </c>
      <c r="C71" s="27" t="s">
        <v>13</v>
      </c>
      <c r="D71" s="50"/>
      <c r="E71" s="85">
        <v>1037.57</v>
      </c>
      <c r="F71" s="70"/>
    </row>
    <row r="72" spans="1:10" x14ac:dyDescent="0.2">
      <c r="B72" s="15" t="s">
        <v>35</v>
      </c>
      <c r="C72" s="18" t="s">
        <v>11</v>
      </c>
      <c r="D72" s="51"/>
      <c r="E72" s="86">
        <v>977.31</v>
      </c>
    </row>
    <row r="73" spans="1:10" x14ac:dyDescent="0.2">
      <c r="B73" s="101" t="s">
        <v>29</v>
      </c>
      <c r="C73" s="105" t="s">
        <v>34</v>
      </c>
      <c r="D73" s="102"/>
      <c r="E73" s="103">
        <v>792</v>
      </c>
      <c r="G73" s="67"/>
      <c r="I73" s="110"/>
      <c r="J73" s="110"/>
    </row>
    <row r="74" spans="1:10" ht="13.5" thickBot="1" x14ac:dyDescent="0.25">
      <c r="B74" s="104" t="s">
        <v>61</v>
      </c>
      <c r="C74" s="106" t="s">
        <v>60</v>
      </c>
      <c r="D74" s="59"/>
      <c r="E74" s="35">
        <v>1305.57</v>
      </c>
      <c r="F74" s="68"/>
      <c r="G74" s="67"/>
      <c r="I74" s="334"/>
      <c r="J74" s="334"/>
    </row>
    <row r="75" spans="1:10" ht="13.5" thickBot="1" x14ac:dyDescent="0.25">
      <c r="B75" s="11"/>
      <c r="C75" s="34" t="s">
        <v>0</v>
      </c>
      <c r="D75" s="34"/>
      <c r="E75" s="36">
        <f>SUM(E69:E74)</f>
        <v>8770.7699999999986</v>
      </c>
    </row>
    <row r="76" spans="1:10" x14ac:dyDescent="0.2">
      <c r="B76" s="11"/>
      <c r="C76" s="34"/>
      <c r="D76" s="34"/>
      <c r="E76" s="63"/>
    </row>
    <row r="77" spans="1:10" s="7" customFormat="1" ht="13.15" customHeight="1" x14ac:dyDescent="0.2">
      <c r="A77" s="16" t="s">
        <v>6</v>
      </c>
      <c r="B77" s="17" t="s">
        <v>7</v>
      </c>
      <c r="C77" s="17"/>
      <c r="D77" s="38">
        <v>9000</v>
      </c>
      <c r="E77" s="52"/>
      <c r="F77" s="16" t="s">
        <v>37</v>
      </c>
      <c r="G77" s="17" t="s">
        <v>36</v>
      </c>
      <c r="H77" s="38">
        <v>3948.27</v>
      </c>
      <c r="I77" s="60"/>
    </row>
    <row r="78" spans="1:10" s="7" customFormat="1" ht="13.15" customHeight="1" x14ac:dyDescent="0.2">
      <c r="A78" s="16" t="s">
        <v>8</v>
      </c>
      <c r="B78" s="17" t="s">
        <v>9</v>
      </c>
      <c r="C78" s="17"/>
      <c r="D78" s="38">
        <v>311.83999999999997</v>
      </c>
      <c r="E78" s="52"/>
      <c r="F78" s="71" t="s">
        <v>44</v>
      </c>
      <c r="G78" s="17" t="s">
        <v>43</v>
      </c>
      <c r="H78" s="38">
        <v>1000</v>
      </c>
      <c r="I78" s="60"/>
    </row>
    <row r="79" spans="1:10" s="7" customFormat="1" ht="13.15" customHeight="1" x14ac:dyDescent="0.2">
      <c r="A79" s="16" t="s">
        <v>30</v>
      </c>
      <c r="B79" s="17" t="s">
        <v>31</v>
      </c>
      <c r="C79" s="17"/>
      <c r="D79" s="38">
        <v>619.53</v>
      </c>
      <c r="E79" s="52"/>
      <c r="F79" s="71" t="s">
        <v>22</v>
      </c>
      <c r="G79" s="17" t="s">
        <v>23</v>
      </c>
      <c r="H79" s="38">
        <v>500</v>
      </c>
      <c r="I79" s="60"/>
    </row>
    <row r="80" spans="1:10" s="7" customFormat="1" ht="13.15" customHeight="1" x14ac:dyDescent="0.2">
      <c r="A80" s="16" t="s">
        <v>10</v>
      </c>
      <c r="B80" s="17" t="s">
        <v>38</v>
      </c>
      <c r="C80" s="38"/>
      <c r="D80" s="38">
        <v>5000</v>
      </c>
      <c r="E80" s="52"/>
      <c r="F80" s="71" t="s">
        <v>6</v>
      </c>
      <c r="G80" s="17" t="s">
        <v>45</v>
      </c>
      <c r="H80" s="38">
        <v>899</v>
      </c>
      <c r="I80" s="60"/>
    </row>
    <row r="81" spans="1:9" s="7" customFormat="1" ht="13.15" customHeight="1" x14ac:dyDescent="0.2">
      <c r="A81" s="16" t="s">
        <v>10</v>
      </c>
      <c r="B81" s="17" t="s">
        <v>39</v>
      </c>
      <c r="C81" s="38"/>
      <c r="D81" s="38">
        <v>4000</v>
      </c>
      <c r="E81" s="52"/>
      <c r="F81" s="71" t="s">
        <v>8</v>
      </c>
      <c r="G81" s="17" t="s">
        <v>15</v>
      </c>
      <c r="H81" s="38">
        <v>12000</v>
      </c>
      <c r="I81" s="94"/>
    </row>
    <row r="82" spans="1:9" s="7" customFormat="1" ht="13.15" customHeight="1" thickBot="1" x14ac:dyDescent="0.25">
      <c r="A82" s="16" t="s">
        <v>10</v>
      </c>
      <c r="B82" s="17" t="s">
        <v>40</v>
      </c>
      <c r="C82" s="38"/>
      <c r="D82" s="38">
        <v>1126.4100000000001</v>
      </c>
      <c r="E82" s="52"/>
      <c r="F82" s="72" t="s">
        <v>19</v>
      </c>
      <c r="G82" s="17" t="s">
        <v>16</v>
      </c>
      <c r="H82" s="39">
        <v>11000</v>
      </c>
      <c r="I82" s="94"/>
    </row>
    <row r="83" spans="1:9" s="7" customFormat="1" ht="13.15" customHeight="1" thickTop="1" thickBot="1" x14ac:dyDescent="0.25">
      <c r="A83" s="16"/>
      <c r="B83" s="17"/>
      <c r="C83" s="38"/>
      <c r="D83" s="38"/>
      <c r="E83" s="52"/>
      <c r="F83" s="73"/>
      <c r="G83" s="17"/>
      <c r="H83" s="44">
        <f>SUM(H77:H82)+SUM(D77:D84)</f>
        <v>49405.05</v>
      </c>
      <c r="I83" s="60"/>
    </row>
    <row r="84" spans="1:9" s="7" customFormat="1" ht="13.15" customHeight="1" thickBot="1" x14ac:dyDescent="0.25">
      <c r="A84" s="16"/>
      <c r="B84" s="17"/>
      <c r="C84" s="38"/>
      <c r="D84" s="38"/>
      <c r="E84" s="38"/>
      <c r="F84" s="73"/>
      <c r="G84" s="41" t="s">
        <v>4</v>
      </c>
      <c r="H84" s="42">
        <f>E75+H83</f>
        <v>58175.82</v>
      </c>
      <c r="I84" s="44"/>
    </row>
    <row r="85" spans="1:9" s="7" customFormat="1" ht="13.15" customHeight="1" x14ac:dyDescent="0.2">
      <c r="B85" s="16"/>
      <c r="C85" s="17"/>
      <c r="D85" s="9"/>
      <c r="E85" s="38"/>
      <c r="F85" s="74"/>
      <c r="G85" s="9"/>
      <c r="H85" s="9"/>
      <c r="I85" s="44"/>
    </row>
    <row r="86" spans="1:9" s="7" customFormat="1" ht="13.15" customHeight="1" x14ac:dyDescent="0.2">
      <c r="B86" s="16"/>
      <c r="C86" s="17"/>
      <c r="D86" s="8"/>
      <c r="E86" s="9"/>
      <c r="F86" s="74"/>
      <c r="G86" s="9"/>
      <c r="H86" s="9"/>
      <c r="I86" s="44"/>
    </row>
    <row r="87" spans="1:9" s="7" customFormat="1" ht="13.15" customHeight="1" x14ac:dyDescent="0.2">
      <c r="A87" s="9"/>
      <c r="B87" s="10"/>
      <c r="C87" s="9"/>
      <c r="D87" s="8"/>
      <c r="E87" s="9"/>
      <c r="F87" s="74"/>
      <c r="G87" s="9"/>
      <c r="H87" s="9"/>
      <c r="I87" s="44"/>
    </row>
    <row r="88" spans="1:9" s="7" customFormat="1" ht="13.15" customHeight="1" x14ac:dyDescent="0.2">
      <c r="A88" s="9"/>
      <c r="B88" s="10"/>
      <c r="C88" s="8"/>
      <c r="D88" s="8"/>
      <c r="E88" s="9"/>
      <c r="F88" s="74"/>
      <c r="G88" s="9"/>
      <c r="H88" s="9"/>
      <c r="I88" s="44"/>
    </row>
    <row r="89" spans="1:9" s="7" customFormat="1" ht="13.15" customHeight="1" x14ac:dyDescent="0.2">
      <c r="A89" s="9"/>
      <c r="B89" s="10"/>
      <c r="C89" s="8"/>
      <c r="D89" s="8"/>
      <c r="E89" s="9"/>
      <c r="F89" s="74"/>
      <c r="G89" s="9"/>
      <c r="H89" s="9"/>
      <c r="I89" s="44"/>
    </row>
    <row r="90" spans="1:9" s="7" customFormat="1" ht="13.15" customHeight="1" x14ac:dyDescent="0.2">
      <c r="A90" s="9"/>
      <c r="B90" s="10"/>
      <c r="C90" s="8"/>
      <c r="D90" s="8"/>
      <c r="E90" s="9"/>
      <c r="F90" s="74"/>
      <c r="G90" s="9"/>
      <c r="H90" s="9"/>
      <c r="I90" s="44"/>
    </row>
    <row r="91" spans="1:9" s="9" customFormat="1" ht="12" x14ac:dyDescent="0.2">
      <c r="B91" s="10"/>
      <c r="C91" s="8"/>
      <c r="F91" s="74"/>
    </row>
    <row r="92" spans="1:9" s="9" customFormat="1" ht="12" x14ac:dyDescent="0.2">
      <c r="B92" s="10"/>
      <c r="C92" s="8"/>
      <c r="F92" s="74"/>
    </row>
    <row r="93" spans="1:9" s="9" customFormat="1" ht="12" x14ac:dyDescent="0.2">
      <c r="B93" s="10"/>
      <c r="C93" s="8"/>
      <c r="F93" s="74"/>
    </row>
    <row r="94" spans="1:9" s="9" customFormat="1" ht="12" x14ac:dyDescent="0.2">
      <c r="B94" s="10"/>
      <c r="F94" s="74"/>
    </row>
    <row r="95" spans="1:9" s="9" customFormat="1" ht="12" x14ac:dyDescent="0.2">
      <c r="B95" s="10"/>
      <c r="F95" s="74"/>
    </row>
    <row r="96" spans="1:9" s="9" customFormat="1" ht="12" x14ac:dyDescent="0.2">
      <c r="B96" s="10"/>
      <c r="F96" s="74"/>
    </row>
    <row r="97" spans="1:9" s="9" customFormat="1" x14ac:dyDescent="0.2">
      <c r="B97" s="10"/>
      <c r="D97" s="5"/>
      <c r="F97" s="74"/>
    </row>
    <row r="98" spans="1:9" s="9" customFormat="1" x14ac:dyDescent="0.2">
      <c r="B98" s="10"/>
      <c r="D98" s="5"/>
      <c r="F98" s="54"/>
      <c r="G98" s="5"/>
      <c r="H98" s="5"/>
    </row>
    <row r="99" spans="1:9" s="9" customFormat="1" x14ac:dyDescent="0.2">
      <c r="B99" s="10"/>
      <c r="D99" s="5"/>
      <c r="E99" s="5"/>
      <c r="F99" s="54"/>
      <c r="G99" s="5"/>
      <c r="H99" s="5"/>
    </row>
    <row r="100" spans="1:9" s="9" customFormat="1" x14ac:dyDescent="0.2">
      <c r="B100" s="12"/>
      <c r="C100" s="5"/>
      <c r="D100" s="5"/>
      <c r="E100" s="5"/>
      <c r="F100" s="54"/>
      <c r="G100" s="5"/>
      <c r="H100" s="5"/>
    </row>
    <row r="101" spans="1:9" s="9" customFormat="1" x14ac:dyDescent="0.2">
      <c r="B101" s="12"/>
      <c r="C101" s="5"/>
      <c r="D101" s="5"/>
      <c r="E101" s="5"/>
      <c r="F101" s="54"/>
      <c r="G101" s="5"/>
      <c r="H101" s="5"/>
    </row>
    <row r="102" spans="1:9" s="9" customFormat="1" x14ac:dyDescent="0.2">
      <c r="B102" s="12"/>
      <c r="C102" s="5"/>
      <c r="D102" s="5"/>
      <c r="E102" s="5"/>
      <c r="F102" s="54"/>
      <c r="G102" s="5"/>
      <c r="H102" s="5"/>
    </row>
    <row r="103" spans="1:9" s="9" customFormat="1" x14ac:dyDescent="0.2">
      <c r="B103" s="12"/>
      <c r="C103" s="5"/>
      <c r="D103" s="5"/>
      <c r="E103" s="5"/>
      <c r="F103" s="54"/>
      <c r="G103" s="5"/>
      <c r="H103" s="5"/>
    </row>
    <row r="104" spans="1:9" s="9" customFormat="1" x14ac:dyDescent="0.2">
      <c r="A104" s="5"/>
      <c r="B104" s="12"/>
      <c r="C104" s="5"/>
      <c r="D104" s="5"/>
      <c r="E104" s="5"/>
      <c r="F104" s="54"/>
      <c r="G104" s="5"/>
      <c r="H104" s="5"/>
      <c r="I104" s="5"/>
    </row>
    <row r="105" spans="1:9" s="9" customFormat="1" x14ac:dyDescent="0.2">
      <c r="A105" s="5"/>
      <c r="B105" s="12"/>
      <c r="C105" s="5"/>
      <c r="D105" s="5"/>
      <c r="E105" s="5"/>
      <c r="F105" s="54"/>
      <c r="G105" s="5"/>
      <c r="H105" s="5"/>
      <c r="I105" s="5"/>
    </row>
    <row r="106" spans="1:9" s="9" customFormat="1" x14ac:dyDescent="0.2">
      <c r="A106" s="5"/>
      <c r="B106" s="12"/>
      <c r="C106" s="5"/>
      <c r="D106" s="5"/>
      <c r="E106" s="5"/>
      <c r="F106" s="54"/>
      <c r="G106" s="5"/>
      <c r="H106" s="5"/>
      <c r="I106" s="5"/>
    </row>
    <row r="107" spans="1:9" s="9" customFormat="1" x14ac:dyDescent="0.2">
      <c r="A107" s="5"/>
      <c r="B107" s="12"/>
      <c r="C107" s="5"/>
      <c r="D107" s="5"/>
      <c r="E107" s="5"/>
      <c r="F107" s="54"/>
      <c r="G107" s="5"/>
      <c r="H107" s="5"/>
      <c r="I107" s="5"/>
    </row>
  </sheetData>
  <mergeCells count="16">
    <mergeCell ref="E67:F67"/>
    <mergeCell ref="I44:J44"/>
    <mergeCell ref="I74:J74"/>
    <mergeCell ref="C36:D36"/>
    <mergeCell ref="E37:F37"/>
    <mergeCell ref="C51:D51"/>
    <mergeCell ref="E52:F52"/>
    <mergeCell ref="I59:J59"/>
    <mergeCell ref="A1:J1"/>
    <mergeCell ref="C4:D4"/>
    <mergeCell ref="E5:F5"/>
    <mergeCell ref="I12:J12"/>
    <mergeCell ref="C66:D66"/>
    <mergeCell ref="C21:D21"/>
    <mergeCell ref="E22:F22"/>
    <mergeCell ref="I29:J2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28" zoomScaleNormal="100" workbookViewId="0">
      <selection activeCell="D72" sqref="D7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71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68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43257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15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2178.7399999999998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802.51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1037.57</v>
      </c>
      <c r="F9" s="70"/>
    </row>
    <row r="10" spans="1:10" x14ac:dyDescent="0.2">
      <c r="B10" s="15" t="s">
        <v>35</v>
      </c>
      <c r="C10" s="18" t="s">
        <v>11</v>
      </c>
      <c r="D10" s="51"/>
      <c r="E10" s="86">
        <v>977.3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14"/>
      <c r="J11" s="114"/>
    </row>
    <row r="12" spans="1:10" ht="13.5" thickBot="1" x14ac:dyDescent="0.25">
      <c r="B12" s="104" t="s">
        <v>61</v>
      </c>
      <c r="C12" s="106" t="s">
        <v>60</v>
      </c>
      <c r="D12" s="59"/>
      <c r="E12" s="35">
        <v>1305.56</v>
      </c>
      <c r="F12" s="68"/>
      <c r="G12" s="67"/>
      <c r="I12" s="334"/>
      <c r="J12" s="334"/>
    </row>
    <row r="13" spans="1:10" s="4" customFormat="1" ht="13.5" thickBot="1" x14ac:dyDescent="0.25">
      <c r="B13" s="55"/>
      <c r="C13" s="56"/>
      <c r="D13" s="57"/>
      <c r="E13" s="58">
        <f>SUM(E6:E12)</f>
        <v>7093.68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8218.68</v>
      </c>
    </row>
    <row r="16" spans="1:10" x14ac:dyDescent="0.2">
      <c r="B16" s="11"/>
      <c r="C16" s="34"/>
      <c r="D16" s="34"/>
      <c r="E16" s="63"/>
    </row>
    <row r="17" spans="1:10" s="29" customFormat="1" ht="6.75" customHeight="1" x14ac:dyDescent="0.2">
      <c r="B17" s="30"/>
      <c r="C17" s="31"/>
      <c r="D17" s="31"/>
      <c r="E17" s="32"/>
      <c r="F17" s="64"/>
      <c r="G17" s="32"/>
      <c r="H17" s="32"/>
      <c r="I17" s="32"/>
    </row>
    <row r="18" spans="1:10" ht="19.5" customHeight="1" x14ac:dyDescent="0.2">
      <c r="A18" s="45"/>
      <c r="B18" s="25" t="s">
        <v>24</v>
      </c>
      <c r="C18" s="46" t="s">
        <v>72</v>
      </c>
      <c r="D18" s="40"/>
      <c r="E18" s="14"/>
      <c r="F18" s="65"/>
      <c r="G18" s="14"/>
      <c r="H18" s="14"/>
      <c r="I18" s="14"/>
    </row>
    <row r="19" spans="1:10" ht="19.5" customHeight="1" x14ac:dyDescent="0.2">
      <c r="B19" s="25" t="s">
        <v>26</v>
      </c>
      <c r="C19" s="336">
        <v>43264</v>
      </c>
      <c r="D19" s="336"/>
      <c r="E19" s="14"/>
      <c r="F19" s="65"/>
      <c r="G19" s="14"/>
      <c r="H19" s="14"/>
      <c r="I19" s="14"/>
    </row>
    <row r="20" spans="1:10" ht="4.5" customHeight="1" x14ac:dyDescent="0.45">
      <c r="B20" s="2"/>
      <c r="C20" s="19"/>
      <c r="D20" s="19"/>
      <c r="E20" s="335"/>
      <c r="F20" s="335"/>
      <c r="G20" s="3"/>
      <c r="H20" s="4"/>
      <c r="I20" s="4"/>
    </row>
    <row r="21" spans="1:10" s="115" customFormat="1" ht="13.5" thickBot="1" x14ac:dyDescent="0.25">
      <c r="B21" s="26" t="s">
        <v>25</v>
      </c>
      <c r="C21" s="53" t="s">
        <v>1</v>
      </c>
      <c r="D21" s="53"/>
      <c r="E21" s="28" t="s">
        <v>2</v>
      </c>
      <c r="F21" s="66"/>
    </row>
    <row r="22" spans="1:10" x14ac:dyDescent="0.2">
      <c r="B22" s="21" t="s">
        <v>28</v>
      </c>
      <c r="C22" s="24" t="s">
        <v>14</v>
      </c>
      <c r="D22" s="49"/>
      <c r="E22" s="85">
        <v>1427.26</v>
      </c>
      <c r="G22" s="67"/>
    </row>
    <row r="23" spans="1:10" x14ac:dyDescent="0.2">
      <c r="B23" s="43" t="s">
        <v>29</v>
      </c>
      <c r="C23" s="27" t="s">
        <v>27</v>
      </c>
      <c r="D23" s="50"/>
      <c r="E23" s="85">
        <v>802.51</v>
      </c>
      <c r="F23" s="70"/>
      <c r="G23" s="84"/>
      <c r="H23" s="54"/>
    </row>
    <row r="24" spans="1:10" x14ac:dyDescent="0.2">
      <c r="B24" s="43" t="s">
        <v>3</v>
      </c>
      <c r="C24" s="27" t="s">
        <v>13</v>
      </c>
      <c r="D24" s="50"/>
      <c r="E24" s="85">
        <v>1037.58</v>
      </c>
      <c r="F24" s="70"/>
    </row>
    <row r="25" spans="1:10" x14ac:dyDescent="0.2">
      <c r="B25" s="15" t="s">
        <v>35</v>
      </c>
      <c r="C25" s="18" t="s">
        <v>11</v>
      </c>
      <c r="D25" s="51"/>
      <c r="E25" s="86">
        <v>977.31</v>
      </c>
    </row>
    <row r="26" spans="1:10" x14ac:dyDescent="0.2">
      <c r="B26" s="101" t="s">
        <v>29</v>
      </c>
      <c r="C26" s="105" t="s">
        <v>34</v>
      </c>
      <c r="D26" s="102"/>
      <c r="E26" s="103">
        <v>792</v>
      </c>
      <c r="G26" s="67"/>
      <c r="I26" s="114"/>
      <c r="J26" s="114"/>
    </row>
    <row r="27" spans="1:10" ht="13.5" thickBot="1" x14ac:dyDescent="0.25">
      <c r="B27" s="104" t="s">
        <v>61</v>
      </c>
      <c r="C27" s="106" t="s">
        <v>60</v>
      </c>
      <c r="D27" s="59"/>
      <c r="E27" s="35">
        <v>990</v>
      </c>
      <c r="F27" s="68"/>
      <c r="G27" s="67"/>
      <c r="I27" s="334"/>
      <c r="J27" s="334"/>
    </row>
    <row r="28" spans="1:10" s="4" customFormat="1" ht="13.5" thickBot="1" x14ac:dyDescent="0.25">
      <c r="B28" s="55"/>
      <c r="C28" s="56"/>
      <c r="D28" s="57"/>
      <c r="E28" s="58">
        <f>SUM(E21:E27)</f>
        <v>6026.66</v>
      </c>
      <c r="F28" s="69"/>
      <c r="G28" s="82"/>
    </row>
    <row r="29" spans="1:10" ht="13.5" thickBot="1" x14ac:dyDescent="0.25">
      <c r="B29" s="107" t="s">
        <v>33</v>
      </c>
      <c r="C29" s="108" t="s">
        <v>5</v>
      </c>
      <c r="D29" s="108"/>
      <c r="E29" s="109">
        <v>1125</v>
      </c>
    </row>
    <row r="30" spans="1:10" ht="13.5" thickBot="1" x14ac:dyDescent="0.25">
      <c r="B30" s="11"/>
      <c r="C30" s="34" t="s">
        <v>0</v>
      </c>
      <c r="D30" s="34"/>
      <c r="E30" s="36">
        <f>SUM(E28:E29)</f>
        <v>7151.66</v>
      </c>
    </row>
    <row r="31" spans="1:10" x14ac:dyDescent="0.2">
      <c r="B31" s="11"/>
      <c r="C31" s="34"/>
      <c r="D31" s="34"/>
      <c r="E31" s="63"/>
    </row>
    <row r="32" spans="1:10" s="29" customFormat="1" ht="6.75" customHeight="1" x14ac:dyDescent="0.2">
      <c r="B32" s="30"/>
      <c r="C32" s="31"/>
      <c r="D32" s="31"/>
      <c r="E32" s="32"/>
      <c r="F32" s="64"/>
      <c r="G32" s="32"/>
      <c r="H32" s="32"/>
      <c r="I32" s="32"/>
    </row>
    <row r="33" spans="1:10" ht="19.5" customHeight="1" x14ac:dyDescent="0.2">
      <c r="A33" s="45"/>
      <c r="B33" s="25" t="s">
        <v>24</v>
      </c>
      <c r="C33" s="46" t="s">
        <v>73</v>
      </c>
      <c r="D33" s="40"/>
      <c r="E33" s="14"/>
      <c r="F33" s="65"/>
      <c r="G33" s="14"/>
      <c r="H33" s="14"/>
      <c r="I33" s="14"/>
    </row>
    <row r="34" spans="1:10" ht="19.5" customHeight="1" x14ac:dyDescent="0.2">
      <c r="B34" s="25" t="s">
        <v>26</v>
      </c>
      <c r="C34" s="336">
        <v>43271</v>
      </c>
      <c r="D34" s="336"/>
      <c r="E34" s="14"/>
      <c r="F34" s="65"/>
      <c r="G34" s="14"/>
      <c r="H34" s="14"/>
      <c r="I34" s="14"/>
    </row>
    <row r="35" spans="1:10" ht="4.5" customHeight="1" x14ac:dyDescent="0.45">
      <c r="B35" s="2"/>
      <c r="C35" s="19"/>
      <c r="D35" s="19"/>
      <c r="E35" s="335"/>
      <c r="F35" s="335"/>
      <c r="G35" s="3"/>
      <c r="H35" s="4"/>
      <c r="I35" s="4"/>
    </row>
    <row r="36" spans="1:10" s="115" customFormat="1" ht="13.5" thickBot="1" x14ac:dyDescent="0.25">
      <c r="B36" s="26" t="s">
        <v>25</v>
      </c>
      <c r="C36" s="53" t="s">
        <v>1</v>
      </c>
      <c r="D36" s="53"/>
      <c r="E36" s="28" t="s">
        <v>2</v>
      </c>
      <c r="F36" s="66"/>
    </row>
    <row r="37" spans="1:10" x14ac:dyDescent="0.2">
      <c r="B37" s="21" t="s">
        <v>28</v>
      </c>
      <c r="C37" s="24" t="s">
        <v>14</v>
      </c>
      <c r="D37" s="49"/>
      <c r="E37" s="85">
        <v>1794.52</v>
      </c>
      <c r="F37" s="70"/>
      <c r="G37" s="67"/>
    </row>
    <row r="38" spans="1:10" x14ac:dyDescent="0.2">
      <c r="B38" s="43" t="s">
        <v>29</v>
      </c>
      <c r="C38" s="27" t="s">
        <v>27</v>
      </c>
      <c r="D38" s="50"/>
      <c r="E38" s="85">
        <v>802.51</v>
      </c>
      <c r="F38" s="70"/>
      <c r="G38" s="84"/>
      <c r="H38" s="54"/>
    </row>
    <row r="39" spans="1:10" x14ac:dyDescent="0.2">
      <c r="B39" s="43" t="s">
        <v>3</v>
      </c>
      <c r="C39" s="27" t="s">
        <v>13</v>
      </c>
      <c r="D39" s="50"/>
      <c r="E39" s="85">
        <v>1037.57</v>
      </c>
      <c r="F39" s="70"/>
    </row>
    <row r="40" spans="1:10" x14ac:dyDescent="0.2">
      <c r="B40" s="15" t="s">
        <v>35</v>
      </c>
      <c r="C40" s="18" t="s">
        <v>11</v>
      </c>
      <c r="D40" s="51"/>
      <c r="E40" s="86">
        <v>977.3</v>
      </c>
    </row>
    <row r="41" spans="1:10" x14ac:dyDescent="0.2">
      <c r="B41" s="101" t="s">
        <v>29</v>
      </c>
      <c r="C41" s="105" t="s">
        <v>34</v>
      </c>
      <c r="D41" s="102"/>
      <c r="E41" s="103">
        <v>792</v>
      </c>
      <c r="G41" s="67"/>
      <c r="I41" s="114"/>
      <c r="J41" s="114"/>
    </row>
    <row r="42" spans="1:10" ht="13.5" thickBot="1" x14ac:dyDescent="0.25">
      <c r="B42" s="104" t="s">
        <v>61</v>
      </c>
      <c r="C42" s="106" t="s">
        <v>60</v>
      </c>
      <c r="D42" s="59"/>
      <c r="E42" s="35">
        <v>1138.5</v>
      </c>
      <c r="F42" s="68"/>
      <c r="G42" s="67"/>
      <c r="I42" s="334"/>
      <c r="J42" s="334"/>
    </row>
    <row r="43" spans="1:10" s="4" customFormat="1" ht="13.5" thickBot="1" x14ac:dyDescent="0.25">
      <c r="B43" s="55"/>
      <c r="C43" s="56"/>
      <c r="D43" s="57"/>
      <c r="E43" s="58">
        <f>SUM(E36:E42)</f>
        <v>6542.4</v>
      </c>
      <c r="F43" s="69"/>
      <c r="G43" s="82"/>
    </row>
    <row r="44" spans="1:10" ht="13.5" thickBot="1" x14ac:dyDescent="0.25">
      <c r="B44" s="107" t="s">
        <v>33</v>
      </c>
      <c r="C44" s="108" t="s">
        <v>5</v>
      </c>
      <c r="D44" s="108"/>
      <c r="E44" s="109">
        <v>1125</v>
      </c>
    </row>
    <row r="45" spans="1:10" ht="13.5" thickBot="1" x14ac:dyDescent="0.25">
      <c r="B45" s="11"/>
      <c r="C45" s="34" t="s">
        <v>0</v>
      </c>
      <c r="D45" s="34"/>
      <c r="E45" s="36">
        <f>SUM(E43:E44)</f>
        <v>7667.4</v>
      </c>
    </row>
    <row r="46" spans="1:10" x14ac:dyDescent="0.2">
      <c r="B46" s="11"/>
      <c r="C46" s="34"/>
      <c r="D46" s="34"/>
      <c r="E46" s="63"/>
    </row>
    <row r="47" spans="1:10" s="29" customFormat="1" ht="6.75" customHeight="1" x14ac:dyDescent="0.2">
      <c r="B47" s="30"/>
      <c r="C47" s="31"/>
      <c r="D47" s="31"/>
      <c r="E47" s="32"/>
      <c r="F47" s="64"/>
      <c r="G47" s="32"/>
      <c r="H47" s="32"/>
      <c r="I47" s="32"/>
    </row>
    <row r="48" spans="1:10" ht="19.5" customHeight="1" x14ac:dyDescent="0.2">
      <c r="A48" s="45"/>
      <c r="B48" s="25" t="s">
        <v>24</v>
      </c>
      <c r="C48" s="46" t="s">
        <v>74</v>
      </c>
      <c r="D48" s="40"/>
      <c r="E48" s="14"/>
      <c r="F48" s="65"/>
      <c r="G48" s="14"/>
      <c r="H48" s="14"/>
      <c r="I48" s="14"/>
    </row>
    <row r="49" spans="1:10" ht="19.5" customHeight="1" x14ac:dyDescent="0.2">
      <c r="B49" s="25" t="s">
        <v>26</v>
      </c>
      <c r="C49" s="336">
        <v>43278</v>
      </c>
      <c r="D49" s="336"/>
      <c r="E49" s="14"/>
      <c r="F49" s="65"/>
      <c r="G49" s="14"/>
      <c r="H49" s="14"/>
      <c r="I49" s="14"/>
    </row>
    <row r="50" spans="1:10" ht="4.5" customHeight="1" x14ac:dyDescent="0.45">
      <c r="B50" s="2"/>
      <c r="C50" s="19"/>
      <c r="D50" s="19"/>
      <c r="E50" s="335"/>
      <c r="F50" s="335"/>
      <c r="G50" s="3"/>
      <c r="H50" s="4"/>
      <c r="I50" s="4"/>
    </row>
    <row r="51" spans="1:10" s="115" customFormat="1" ht="13.5" thickBot="1" x14ac:dyDescent="0.25">
      <c r="B51" s="26" t="s">
        <v>25</v>
      </c>
      <c r="C51" s="53" t="s">
        <v>1</v>
      </c>
      <c r="D51" s="53"/>
      <c r="E51" s="28" t="s">
        <v>2</v>
      </c>
      <c r="F51" s="66"/>
    </row>
    <row r="52" spans="1:10" x14ac:dyDescent="0.2">
      <c r="B52" s="21" t="s">
        <v>28</v>
      </c>
      <c r="C52" s="24" t="s">
        <v>14</v>
      </c>
      <c r="D52" s="49"/>
      <c r="E52" s="85">
        <v>1438.95</v>
      </c>
      <c r="G52" s="67"/>
    </row>
    <row r="53" spans="1:10" x14ac:dyDescent="0.2">
      <c r="B53" s="43" t="s">
        <v>29</v>
      </c>
      <c r="C53" s="27" t="s">
        <v>27</v>
      </c>
      <c r="D53" s="50"/>
      <c r="E53" s="85">
        <v>702.52</v>
      </c>
      <c r="F53" s="67"/>
      <c r="G53" s="84"/>
      <c r="H53" s="54"/>
    </row>
    <row r="54" spans="1:10" x14ac:dyDescent="0.2">
      <c r="B54" s="43" t="s">
        <v>3</v>
      </c>
      <c r="C54" s="27" t="s">
        <v>13</v>
      </c>
      <c r="D54" s="50"/>
      <c r="E54" s="85">
        <v>1037.58</v>
      </c>
      <c r="F54" s="70"/>
    </row>
    <row r="55" spans="1:10" x14ac:dyDescent="0.2">
      <c r="B55" s="15" t="s">
        <v>35</v>
      </c>
      <c r="C55" s="18" t="s">
        <v>11</v>
      </c>
      <c r="D55" s="51"/>
      <c r="E55" s="86">
        <v>977.3</v>
      </c>
    </row>
    <row r="56" spans="1:10" x14ac:dyDescent="0.2">
      <c r="B56" s="101" t="s">
        <v>29</v>
      </c>
      <c r="C56" s="105" t="s">
        <v>34</v>
      </c>
      <c r="D56" s="102"/>
      <c r="E56" s="103">
        <v>792</v>
      </c>
      <c r="G56" s="67"/>
      <c r="I56" s="114"/>
      <c r="J56" s="114"/>
    </row>
    <row r="57" spans="1:10" ht="13.5" thickBot="1" x14ac:dyDescent="0.25">
      <c r="B57" s="104" t="s">
        <v>61</v>
      </c>
      <c r="C57" s="106" t="s">
        <v>60</v>
      </c>
      <c r="D57" s="59"/>
      <c r="E57" s="35">
        <v>990</v>
      </c>
      <c r="F57" s="68"/>
      <c r="G57" s="67"/>
      <c r="I57" s="334"/>
      <c r="J57" s="334"/>
    </row>
    <row r="58" spans="1:10" s="4" customFormat="1" ht="13.5" thickBot="1" x14ac:dyDescent="0.25">
      <c r="B58" s="55"/>
      <c r="C58" s="56"/>
      <c r="D58" s="57"/>
      <c r="E58" s="58">
        <f>SUM(E51:E57)</f>
        <v>5938.35</v>
      </c>
      <c r="F58" s="69"/>
      <c r="G58" s="82"/>
    </row>
    <row r="59" spans="1:10" ht="13.5" thickBot="1" x14ac:dyDescent="0.25">
      <c r="B59" s="107" t="s">
        <v>33</v>
      </c>
      <c r="C59" s="108" t="s">
        <v>5</v>
      </c>
      <c r="D59" s="108"/>
      <c r="E59" s="109">
        <v>1125</v>
      </c>
    </row>
    <row r="60" spans="1:10" ht="13.5" thickBot="1" x14ac:dyDescent="0.25">
      <c r="B60" s="11"/>
      <c r="C60" s="34" t="s">
        <v>0</v>
      </c>
      <c r="D60" s="34"/>
      <c r="E60" s="36">
        <f>SUM(E58:E59)</f>
        <v>7063.35</v>
      </c>
    </row>
    <row r="61" spans="1:10" x14ac:dyDescent="0.2">
      <c r="B61" s="11"/>
      <c r="C61" s="34"/>
      <c r="D61" s="34"/>
      <c r="E61" s="63"/>
    </row>
    <row r="62" spans="1:10" s="7" customFormat="1" ht="13.15" customHeight="1" x14ac:dyDescent="0.2">
      <c r="A62" s="16" t="s">
        <v>6</v>
      </c>
      <c r="B62" s="17" t="s">
        <v>7</v>
      </c>
      <c r="C62" s="17"/>
      <c r="D62" s="38">
        <v>9000</v>
      </c>
      <c r="E62" s="52" t="s">
        <v>53</v>
      </c>
      <c r="F62" s="16" t="s">
        <v>37</v>
      </c>
      <c r="G62" s="17" t="s">
        <v>36</v>
      </c>
      <c r="H62" s="38">
        <v>3948.27</v>
      </c>
      <c r="I62" s="60"/>
    </row>
    <row r="63" spans="1:10" s="7" customFormat="1" ht="13.15" customHeight="1" x14ac:dyDescent="0.2">
      <c r="A63" s="16" t="s">
        <v>8</v>
      </c>
      <c r="B63" s="17" t="s">
        <v>9</v>
      </c>
      <c r="C63" s="17"/>
      <c r="D63" s="38">
        <v>311.83999999999997</v>
      </c>
      <c r="E63" s="52"/>
      <c r="F63" s="71" t="s">
        <v>44</v>
      </c>
      <c r="G63" s="17" t="s">
        <v>43</v>
      </c>
      <c r="H63" s="38">
        <v>1000</v>
      </c>
      <c r="I63" s="60"/>
    </row>
    <row r="64" spans="1:10" s="7" customFormat="1" ht="13.15" customHeight="1" x14ac:dyDescent="0.2">
      <c r="A64" s="16" t="s">
        <v>30</v>
      </c>
      <c r="B64" s="17" t="s">
        <v>31</v>
      </c>
      <c r="C64" s="17"/>
      <c r="D64" s="38">
        <v>619.53</v>
      </c>
      <c r="E64" s="52"/>
      <c r="F64" s="71" t="s">
        <v>22</v>
      </c>
      <c r="G64" s="17" t="s">
        <v>23</v>
      </c>
      <c r="H64" s="38">
        <v>500</v>
      </c>
      <c r="I64" s="60"/>
    </row>
    <row r="65" spans="1:9" s="7" customFormat="1" ht="13.15" customHeight="1" x14ac:dyDescent="0.2">
      <c r="A65" s="16" t="s">
        <v>10</v>
      </c>
      <c r="B65" s="17" t="s">
        <v>38</v>
      </c>
      <c r="C65" s="38"/>
      <c r="D65" s="38">
        <v>5000</v>
      </c>
      <c r="E65" s="52"/>
      <c r="F65" s="71" t="s">
        <v>6</v>
      </c>
      <c r="G65" s="17" t="s">
        <v>45</v>
      </c>
      <c r="H65" s="38">
        <v>899</v>
      </c>
      <c r="I65" s="60"/>
    </row>
    <row r="66" spans="1:9" s="7" customFormat="1" ht="13.15" customHeight="1" x14ac:dyDescent="0.2">
      <c r="A66" s="16" t="s">
        <v>10</v>
      </c>
      <c r="B66" s="17" t="s">
        <v>39</v>
      </c>
      <c r="C66" s="38"/>
      <c r="D66" s="38">
        <v>4000</v>
      </c>
      <c r="E66" s="52"/>
      <c r="F66" s="71" t="s">
        <v>8</v>
      </c>
      <c r="G66" s="17" t="s">
        <v>15</v>
      </c>
      <c r="H66" s="38">
        <v>12000</v>
      </c>
      <c r="I66" s="94"/>
    </row>
    <row r="67" spans="1:9" s="7" customFormat="1" ht="13.15" customHeight="1" thickBot="1" x14ac:dyDescent="0.25">
      <c r="A67" s="16" t="s">
        <v>10</v>
      </c>
      <c r="B67" s="17" t="s">
        <v>40</v>
      </c>
      <c r="C67" s="38"/>
      <c r="D67" s="38">
        <v>1126.4100000000001</v>
      </c>
      <c r="E67" s="52"/>
      <c r="F67" s="72" t="s">
        <v>19</v>
      </c>
      <c r="G67" s="17" t="s">
        <v>16</v>
      </c>
      <c r="H67" s="39">
        <v>11000</v>
      </c>
      <c r="I67" s="94"/>
    </row>
    <row r="68" spans="1:9" s="7" customFormat="1" ht="13.15" customHeight="1" thickTop="1" thickBot="1" x14ac:dyDescent="0.25">
      <c r="A68" s="16"/>
      <c r="B68" s="17"/>
      <c r="C68" s="38"/>
      <c r="D68" s="38"/>
      <c r="E68" s="52"/>
      <c r="F68" s="73"/>
      <c r="G68" s="17"/>
      <c r="H68" s="44">
        <f>SUM(H62:H67)+SUM(D62:D69)</f>
        <v>49405.05</v>
      </c>
      <c r="I68" s="60"/>
    </row>
    <row r="69" spans="1:9" s="7" customFormat="1" ht="13.15" customHeight="1" thickBot="1" x14ac:dyDescent="0.25">
      <c r="A69" s="16"/>
      <c r="B69" s="17"/>
      <c r="C69" s="38"/>
      <c r="D69" s="38"/>
      <c r="E69" s="38"/>
      <c r="F69" s="73"/>
      <c r="G69" s="41" t="s">
        <v>4</v>
      </c>
      <c r="H69" s="42">
        <f>E60+H68</f>
        <v>56468.4</v>
      </c>
      <c r="I69" s="44"/>
    </row>
    <row r="70" spans="1:9" s="7" customFormat="1" ht="13.15" customHeight="1" x14ac:dyDescent="0.2">
      <c r="B70" s="16"/>
      <c r="C70" s="17"/>
      <c r="D70" s="9"/>
      <c r="E70" s="38"/>
      <c r="F70" s="74"/>
      <c r="G70" s="9"/>
      <c r="H70" s="9"/>
      <c r="I70" s="44"/>
    </row>
    <row r="71" spans="1:9" s="7" customFormat="1" ht="13.15" customHeight="1" x14ac:dyDescent="0.2">
      <c r="B71" s="16"/>
      <c r="C71" s="17"/>
      <c r="D71" s="8"/>
      <c r="E71" s="9"/>
      <c r="F71" s="74"/>
      <c r="G71" s="9"/>
      <c r="H71" s="9"/>
      <c r="I71" s="44"/>
    </row>
    <row r="72" spans="1:9" s="7" customFormat="1" ht="13.15" customHeight="1" x14ac:dyDescent="0.2">
      <c r="A72" s="9"/>
      <c r="B72" s="10"/>
      <c r="C72" s="9"/>
      <c r="D72" s="8"/>
      <c r="E72" s="9"/>
      <c r="F72" s="74"/>
      <c r="G72" s="9"/>
      <c r="H72" s="9"/>
      <c r="I72" s="44"/>
    </row>
    <row r="73" spans="1:9" s="7" customFormat="1" ht="13.15" customHeight="1" x14ac:dyDescent="0.2">
      <c r="A73" s="9"/>
      <c r="B73" s="10"/>
      <c r="C73" s="8"/>
      <c r="D73" s="8"/>
      <c r="E73" s="9"/>
      <c r="F73" s="74"/>
      <c r="G73" s="9"/>
      <c r="H73" s="9"/>
      <c r="I73" s="44"/>
    </row>
    <row r="74" spans="1:9" s="7" customFormat="1" ht="13.15" customHeight="1" x14ac:dyDescent="0.2">
      <c r="A74" s="9"/>
      <c r="B74" s="10"/>
      <c r="C74" s="8"/>
      <c r="D74" s="8"/>
      <c r="E74" s="9"/>
      <c r="F74" s="74"/>
      <c r="G74" s="9"/>
      <c r="H74" s="9"/>
      <c r="I74" s="44"/>
    </row>
    <row r="75" spans="1:9" s="7" customFormat="1" ht="13.15" customHeight="1" x14ac:dyDescent="0.2">
      <c r="A75" s="9"/>
      <c r="B75" s="10"/>
      <c r="C75" s="8"/>
      <c r="D75" s="8"/>
      <c r="E75" s="9"/>
      <c r="F75" s="74"/>
      <c r="G75" s="9"/>
      <c r="H75" s="9"/>
      <c r="I75" s="44"/>
    </row>
    <row r="76" spans="1:9" s="9" customFormat="1" ht="12" x14ac:dyDescent="0.2">
      <c r="B76" s="10"/>
      <c r="C76" s="8"/>
      <c r="F76" s="74"/>
    </row>
    <row r="77" spans="1:9" s="9" customFormat="1" ht="12" x14ac:dyDescent="0.2">
      <c r="B77" s="10"/>
      <c r="C77" s="8"/>
      <c r="F77" s="74"/>
    </row>
    <row r="78" spans="1:9" s="9" customFormat="1" ht="12" x14ac:dyDescent="0.2">
      <c r="B78" s="10"/>
      <c r="C78" s="8"/>
      <c r="F78" s="74"/>
    </row>
    <row r="79" spans="1:9" s="9" customFormat="1" ht="12" x14ac:dyDescent="0.2">
      <c r="B79" s="10"/>
      <c r="F79" s="74"/>
    </row>
    <row r="80" spans="1:9" s="9" customFormat="1" ht="12" x14ac:dyDescent="0.2">
      <c r="B80" s="10"/>
      <c r="F80" s="74"/>
    </row>
    <row r="81" spans="1:9" s="9" customFormat="1" ht="12" x14ac:dyDescent="0.2">
      <c r="B81" s="10"/>
      <c r="F81" s="74"/>
    </row>
    <row r="82" spans="1:9" s="9" customFormat="1" x14ac:dyDescent="0.2">
      <c r="B82" s="10"/>
      <c r="D82" s="5"/>
      <c r="F82" s="74"/>
    </row>
    <row r="83" spans="1:9" s="9" customFormat="1" x14ac:dyDescent="0.2">
      <c r="B83" s="10"/>
      <c r="D83" s="5"/>
      <c r="F83" s="54"/>
      <c r="G83" s="5"/>
      <c r="H83" s="5"/>
    </row>
    <row r="84" spans="1:9" s="9" customFormat="1" x14ac:dyDescent="0.2">
      <c r="B84" s="10"/>
      <c r="D84" s="5"/>
      <c r="E84" s="5"/>
      <c r="F84" s="54"/>
      <c r="G84" s="5"/>
      <c r="H84" s="5"/>
    </row>
    <row r="85" spans="1:9" s="9" customFormat="1" x14ac:dyDescent="0.2">
      <c r="B85" s="12"/>
      <c r="C85" s="5"/>
      <c r="D85" s="5"/>
      <c r="E85" s="5"/>
      <c r="F85" s="54"/>
      <c r="G85" s="5"/>
      <c r="H85" s="5"/>
    </row>
    <row r="86" spans="1:9" s="9" customFormat="1" x14ac:dyDescent="0.2">
      <c r="B86" s="12"/>
      <c r="C86" s="5"/>
      <c r="D86" s="5"/>
      <c r="E86" s="5"/>
      <c r="F86" s="54"/>
      <c r="G86" s="5"/>
      <c r="H86" s="5"/>
    </row>
    <row r="87" spans="1:9" s="9" customFormat="1" x14ac:dyDescent="0.2">
      <c r="B87" s="12"/>
      <c r="C87" s="5"/>
      <c r="D87" s="5"/>
      <c r="E87" s="5"/>
      <c r="F87" s="54"/>
      <c r="G87" s="5"/>
      <c r="H87" s="5"/>
    </row>
    <row r="88" spans="1:9" s="9" customFormat="1" x14ac:dyDescent="0.2">
      <c r="B88" s="12"/>
      <c r="C88" s="5"/>
      <c r="D88" s="5"/>
      <c r="E88" s="5"/>
      <c r="F88" s="54"/>
      <c r="G88" s="5"/>
      <c r="H88" s="5"/>
    </row>
    <row r="89" spans="1:9" s="9" customFormat="1" x14ac:dyDescent="0.2">
      <c r="A89" s="5"/>
      <c r="B89" s="12"/>
      <c r="C89" s="5"/>
      <c r="D89" s="5"/>
      <c r="E89" s="5"/>
      <c r="F89" s="54"/>
      <c r="G89" s="5"/>
      <c r="H89" s="5"/>
      <c r="I89" s="5"/>
    </row>
    <row r="90" spans="1:9" s="9" customFormat="1" x14ac:dyDescent="0.2">
      <c r="A90" s="5"/>
      <c r="B90" s="12"/>
      <c r="C90" s="5"/>
      <c r="D90" s="5"/>
      <c r="E90" s="5"/>
      <c r="F90" s="54"/>
      <c r="G90" s="5"/>
      <c r="H90" s="5"/>
      <c r="I90" s="5"/>
    </row>
    <row r="91" spans="1:9" s="9" customFormat="1" x14ac:dyDescent="0.2">
      <c r="A91" s="5"/>
      <c r="B91" s="12"/>
      <c r="C91" s="5"/>
      <c r="D91" s="5"/>
      <c r="E91" s="5"/>
      <c r="F91" s="54"/>
      <c r="G91" s="5"/>
      <c r="H91" s="5"/>
      <c r="I91" s="5"/>
    </row>
    <row r="92" spans="1:9" s="9" customFormat="1" x14ac:dyDescent="0.2">
      <c r="A92" s="5"/>
      <c r="B92" s="12"/>
      <c r="C92" s="5"/>
      <c r="D92" s="5"/>
      <c r="E92" s="5"/>
      <c r="F92" s="54"/>
      <c r="G92" s="5"/>
      <c r="H92" s="5"/>
      <c r="I92" s="5"/>
    </row>
  </sheetData>
  <mergeCells count="13">
    <mergeCell ref="I57:J57"/>
    <mergeCell ref="I27:J27"/>
    <mergeCell ref="C34:D34"/>
    <mergeCell ref="E35:F35"/>
    <mergeCell ref="I42:J42"/>
    <mergeCell ref="C49:D49"/>
    <mergeCell ref="E50:F50"/>
    <mergeCell ref="E20:F20"/>
    <mergeCell ref="A1:J1"/>
    <mergeCell ref="C4:D4"/>
    <mergeCell ref="E5:F5"/>
    <mergeCell ref="I12:J12"/>
    <mergeCell ref="C19:D1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zoomScaleNormal="100" workbookViewId="0">
      <selection activeCell="G58" sqref="G5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75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76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43285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17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1436.66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702.47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1037.75</v>
      </c>
      <c r="F9" s="70"/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16"/>
      <c r="J11" s="116"/>
    </row>
    <row r="12" spans="1:10" ht="13.5" thickBot="1" x14ac:dyDescent="0.25">
      <c r="B12" s="104" t="s">
        <v>61</v>
      </c>
      <c r="C12" s="106" t="s">
        <v>60</v>
      </c>
      <c r="D12" s="59"/>
      <c r="E12" s="35">
        <v>990</v>
      </c>
      <c r="F12" s="68"/>
      <c r="G12" s="67"/>
      <c r="I12" s="334"/>
      <c r="J12" s="334"/>
    </row>
    <row r="13" spans="1:10" s="4" customFormat="1" ht="13.5" thickBot="1" x14ac:dyDescent="0.25">
      <c r="B13" s="55"/>
      <c r="C13" s="56"/>
      <c r="D13" s="57"/>
      <c r="E13" s="58">
        <f>SUM(E6:E12)</f>
        <v>5936.35</v>
      </c>
      <c r="F13" s="69"/>
      <c r="G13" s="82"/>
    </row>
    <row r="14" spans="1:10" ht="13.5" thickBot="1" x14ac:dyDescent="0.25">
      <c r="B14" s="107" t="s">
        <v>33</v>
      </c>
      <c r="C14" s="108" t="s">
        <v>5</v>
      </c>
      <c r="D14" s="108"/>
      <c r="E14" s="109">
        <v>1125</v>
      </c>
    </row>
    <row r="15" spans="1:10" ht="13.5" thickBot="1" x14ac:dyDescent="0.25">
      <c r="B15" s="11"/>
      <c r="C15" s="34" t="s">
        <v>0</v>
      </c>
      <c r="D15" s="34"/>
      <c r="E15" s="36">
        <f>SUM(E13:E14)</f>
        <v>7061.35</v>
      </c>
    </row>
    <row r="16" spans="1:10" x14ac:dyDescent="0.2">
      <c r="B16" s="11"/>
      <c r="C16" s="34"/>
      <c r="D16" s="34"/>
      <c r="E16" s="63"/>
    </row>
    <row r="17" spans="1:10" s="29" customFormat="1" ht="6.75" customHeight="1" x14ac:dyDescent="0.2">
      <c r="B17" s="30"/>
      <c r="C17" s="31"/>
      <c r="D17" s="31"/>
      <c r="E17" s="32"/>
      <c r="F17" s="64"/>
      <c r="G17" s="32"/>
      <c r="H17" s="32"/>
      <c r="I17" s="32"/>
    </row>
    <row r="18" spans="1:10" ht="19.5" customHeight="1" x14ac:dyDescent="0.2">
      <c r="A18" s="45"/>
      <c r="B18" s="25" t="s">
        <v>24</v>
      </c>
      <c r="C18" s="46" t="s">
        <v>77</v>
      </c>
      <c r="D18" s="40"/>
      <c r="E18" s="14"/>
      <c r="F18" s="65"/>
      <c r="G18" s="14"/>
      <c r="H18" s="14"/>
      <c r="I18" s="14"/>
    </row>
    <row r="19" spans="1:10" ht="19.5" customHeight="1" x14ac:dyDescent="0.2">
      <c r="B19" s="25" t="s">
        <v>26</v>
      </c>
      <c r="C19" s="336">
        <v>43292</v>
      </c>
      <c r="D19" s="336"/>
      <c r="E19" s="14"/>
      <c r="F19" s="65"/>
      <c r="G19" s="14"/>
      <c r="H19" s="14"/>
      <c r="I19" s="14"/>
    </row>
    <row r="20" spans="1:10" ht="4.5" customHeight="1" x14ac:dyDescent="0.45">
      <c r="B20" s="2"/>
      <c r="C20" s="19"/>
      <c r="D20" s="19"/>
      <c r="E20" s="335"/>
      <c r="F20" s="335"/>
      <c r="G20" s="3"/>
      <c r="H20" s="4"/>
      <c r="I20" s="4"/>
    </row>
    <row r="21" spans="1:10" s="117" customFormat="1" ht="13.5" thickBot="1" x14ac:dyDescent="0.25">
      <c r="B21" s="26" t="s">
        <v>25</v>
      </c>
      <c r="C21" s="53" t="s">
        <v>1</v>
      </c>
      <c r="D21" s="53"/>
      <c r="E21" s="28" t="s">
        <v>2</v>
      </c>
      <c r="F21" s="66"/>
    </row>
    <row r="22" spans="1:10" x14ac:dyDescent="0.2">
      <c r="B22" s="21" t="s">
        <v>28</v>
      </c>
      <c r="C22" s="24" t="s">
        <v>14</v>
      </c>
      <c r="D22" s="49"/>
      <c r="E22" s="85">
        <v>1427.46</v>
      </c>
      <c r="G22" s="67"/>
    </row>
    <row r="23" spans="1:10" x14ac:dyDescent="0.2">
      <c r="B23" s="43" t="s">
        <v>29</v>
      </c>
      <c r="C23" s="27" t="s">
        <v>27</v>
      </c>
      <c r="D23" s="50"/>
      <c r="E23" s="85">
        <v>3202.47</v>
      </c>
      <c r="F23" s="70"/>
      <c r="G23" s="161" t="s">
        <v>104</v>
      </c>
      <c r="H23" s="54"/>
    </row>
    <row r="24" spans="1:10" x14ac:dyDescent="0.2">
      <c r="B24" s="43" t="s">
        <v>3</v>
      </c>
      <c r="C24" s="27" t="s">
        <v>13</v>
      </c>
      <c r="D24" s="50"/>
      <c r="E24" s="85">
        <v>1037.75</v>
      </c>
      <c r="F24" s="70"/>
    </row>
    <row r="25" spans="1:10" x14ac:dyDescent="0.2">
      <c r="B25" s="15" t="s">
        <v>35</v>
      </c>
      <c r="C25" s="18" t="s">
        <v>11</v>
      </c>
      <c r="D25" s="51"/>
      <c r="E25" s="86">
        <v>977.47</v>
      </c>
    </row>
    <row r="26" spans="1:10" x14ac:dyDescent="0.2">
      <c r="B26" s="101" t="s">
        <v>29</v>
      </c>
      <c r="C26" s="105" t="s">
        <v>34</v>
      </c>
      <c r="D26" s="102"/>
      <c r="E26" s="103">
        <v>792</v>
      </c>
      <c r="G26" s="67"/>
      <c r="I26" s="116"/>
      <c r="J26" s="116"/>
    </row>
    <row r="27" spans="1:10" ht="13.5" thickBot="1" x14ac:dyDescent="0.25">
      <c r="B27" s="104" t="s">
        <v>61</v>
      </c>
      <c r="C27" s="106" t="s">
        <v>60</v>
      </c>
      <c r="D27" s="59"/>
      <c r="E27" s="35">
        <v>990</v>
      </c>
      <c r="F27" s="68"/>
      <c r="G27" s="67"/>
      <c r="I27" s="334"/>
      <c r="J27" s="334"/>
    </row>
    <row r="28" spans="1:10" s="4" customFormat="1" ht="13.5" thickBot="1" x14ac:dyDescent="0.25">
      <c r="B28" s="55"/>
      <c r="C28" s="56"/>
      <c r="D28" s="57"/>
      <c r="E28" s="58">
        <f>SUM(E21:E27)</f>
        <v>8427.1500000000015</v>
      </c>
      <c r="F28" s="69"/>
      <c r="G28" s="82"/>
    </row>
    <row r="29" spans="1:10" ht="13.5" thickBot="1" x14ac:dyDescent="0.25">
      <c r="B29" s="107" t="s">
        <v>33</v>
      </c>
      <c r="C29" s="108" t="s">
        <v>5</v>
      </c>
      <c r="D29" s="108"/>
      <c r="E29" s="109">
        <v>1125</v>
      </c>
    </row>
    <row r="30" spans="1:10" ht="13.5" thickBot="1" x14ac:dyDescent="0.25">
      <c r="B30" s="11"/>
      <c r="C30" s="34" t="s">
        <v>0</v>
      </c>
      <c r="D30" s="34"/>
      <c r="E30" s="36">
        <f>SUM(E28:E29)</f>
        <v>9552.1500000000015</v>
      </c>
    </row>
    <row r="31" spans="1:10" x14ac:dyDescent="0.2">
      <c r="B31" s="11"/>
      <c r="C31" s="34"/>
      <c r="D31" s="34"/>
      <c r="E31" s="63"/>
    </row>
    <row r="32" spans="1:10" s="29" customFormat="1" ht="6.75" customHeight="1" x14ac:dyDescent="0.2">
      <c r="B32" s="30"/>
      <c r="C32" s="31"/>
      <c r="D32" s="31"/>
      <c r="E32" s="32"/>
      <c r="F32" s="64"/>
      <c r="G32" s="32"/>
      <c r="H32" s="32"/>
      <c r="I32" s="32"/>
    </row>
    <row r="33" spans="1:10" ht="19.5" customHeight="1" x14ac:dyDescent="0.2">
      <c r="A33" s="45"/>
      <c r="B33" s="25" t="s">
        <v>24</v>
      </c>
      <c r="C33" s="46" t="s">
        <v>78</v>
      </c>
      <c r="D33" s="40"/>
      <c r="E33" s="14"/>
      <c r="F33" s="65"/>
      <c r="G33" s="14"/>
      <c r="H33" s="14"/>
      <c r="I33" s="14"/>
    </row>
    <row r="34" spans="1:10" ht="19.5" customHeight="1" x14ac:dyDescent="0.2">
      <c r="B34" s="25" t="s">
        <v>26</v>
      </c>
      <c r="C34" s="336">
        <v>43299</v>
      </c>
      <c r="D34" s="336"/>
      <c r="E34" s="14"/>
      <c r="F34" s="65"/>
      <c r="G34" s="14"/>
      <c r="H34" s="14"/>
      <c r="I34" s="14"/>
    </row>
    <row r="35" spans="1:10" ht="4.5" customHeight="1" x14ac:dyDescent="0.45">
      <c r="B35" s="2"/>
      <c r="C35" s="19"/>
      <c r="D35" s="19"/>
      <c r="E35" s="335"/>
      <c r="F35" s="335"/>
      <c r="G35" s="3"/>
      <c r="H35" s="4"/>
      <c r="I35" s="4"/>
    </row>
    <row r="36" spans="1:10" s="117" customFormat="1" ht="13.5" thickBot="1" x14ac:dyDescent="0.25">
      <c r="B36" s="26" t="s">
        <v>25</v>
      </c>
      <c r="C36" s="53" t="s">
        <v>1</v>
      </c>
      <c r="D36" s="53"/>
      <c r="E36" s="28" t="s">
        <v>2</v>
      </c>
      <c r="F36" s="66"/>
    </row>
    <row r="37" spans="1:10" x14ac:dyDescent="0.2">
      <c r="B37" s="21" t="s">
        <v>28</v>
      </c>
      <c r="C37" s="24" t="s">
        <v>14</v>
      </c>
      <c r="D37" s="49"/>
      <c r="E37" s="85">
        <v>1527.46</v>
      </c>
      <c r="F37" s="70"/>
      <c r="G37" s="67"/>
    </row>
    <row r="38" spans="1:10" x14ac:dyDescent="0.2">
      <c r="B38" s="43" t="s">
        <v>29</v>
      </c>
      <c r="C38" s="27" t="s">
        <v>27</v>
      </c>
      <c r="D38" s="50"/>
      <c r="E38" s="85">
        <v>702.47</v>
      </c>
      <c r="F38" s="70"/>
      <c r="G38" s="84"/>
      <c r="H38" s="54"/>
    </row>
    <row r="39" spans="1:10" x14ac:dyDescent="0.2">
      <c r="B39" s="43" t="s">
        <v>3</v>
      </c>
      <c r="C39" s="27" t="s">
        <v>13</v>
      </c>
      <c r="D39" s="50"/>
      <c r="E39" s="85">
        <v>1037.75</v>
      </c>
      <c r="F39" s="70"/>
    </row>
    <row r="40" spans="1:10" x14ac:dyDescent="0.2">
      <c r="B40" s="15" t="s">
        <v>35</v>
      </c>
      <c r="C40" s="18" t="s">
        <v>11</v>
      </c>
      <c r="D40" s="51"/>
      <c r="E40" s="86">
        <v>977.47</v>
      </c>
    </row>
    <row r="41" spans="1:10" x14ac:dyDescent="0.2">
      <c r="B41" s="101" t="s">
        <v>29</v>
      </c>
      <c r="C41" s="105" t="s">
        <v>34</v>
      </c>
      <c r="D41" s="102"/>
      <c r="E41" s="103">
        <v>792</v>
      </c>
      <c r="G41" s="67"/>
      <c r="I41" s="116"/>
      <c r="J41" s="116"/>
    </row>
    <row r="42" spans="1:10" ht="13.5" thickBot="1" x14ac:dyDescent="0.25">
      <c r="B42" s="104" t="s">
        <v>61</v>
      </c>
      <c r="C42" s="106" t="s">
        <v>60</v>
      </c>
      <c r="D42" s="59"/>
      <c r="E42" s="35">
        <v>990</v>
      </c>
      <c r="F42" s="68"/>
      <c r="G42" s="67"/>
      <c r="I42" s="334"/>
      <c r="J42" s="334"/>
    </row>
    <row r="43" spans="1:10" s="4" customFormat="1" ht="13.5" thickBot="1" x14ac:dyDescent="0.25">
      <c r="B43" s="55"/>
      <c r="C43" s="56"/>
      <c r="D43" s="57"/>
      <c r="E43" s="58">
        <f>SUM(E36:E42)</f>
        <v>6027.1500000000005</v>
      </c>
      <c r="F43" s="69"/>
      <c r="G43" s="82"/>
    </row>
    <row r="44" spans="1:10" ht="13.5" thickBot="1" x14ac:dyDescent="0.25">
      <c r="B44" s="107" t="s">
        <v>33</v>
      </c>
      <c r="C44" s="108" t="s">
        <v>5</v>
      </c>
      <c r="D44" s="108"/>
      <c r="E44" s="109">
        <v>1125</v>
      </c>
    </row>
    <row r="45" spans="1:10" ht="13.5" thickBot="1" x14ac:dyDescent="0.25">
      <c r="B45" s="11"/>
      <c r="C45" s="34" t="s">
        <v>0</v>
      </c>
      <c r="D45" s="34"/>
      <c r="E45" s="36">
        <f>SUM(E43:E44)</f>
        <v>7152.1500000000005</v>
      </c>
    </row>
    <row r="46" spans="1:10" x14ac:dyDescent="0.2">
      <c r="B46" s="11"/>
      <c r="C46" s="34"/>
      <c r="D46" s="34"/>
      <c r="E46" s="63"/>
    </row>
    <row r="47" spans="1:10" s="29" customFormat="1" ht="6.75" customHeight="1" x14ac:dyDescent="0.2">
      <c r="B47" s="30"/>
      <c r="C47" s="31"/>
      <c r="D47" s="31"/>
      <c r="E47" s="32"/>
      <c r="F47" s="64"/>
      <c r="G47" s="32"/>
      <c r="H47" s="32"/>
      <c r="I47" s="32"/>
    </row>
    <row r="48" spans="1:10" ht="19.5" customHeight="1" x14ac:dyDescent="0.2">
      <c r="A48" s="45"/>
      <c r="B48" s="25" t="s">
        <v>24</v>
      </c>
      <c r="C48" s="46" t="s">
        <v>79</v>
      </c>
      <c r="D48" s="40"/>
      <c r="E48" s="14"/>
      <c r="F48" s="65"/>
      <c r="G48" s="14"/>
      <c r="H48" s="14"/>
      <c r="I48" s="14"/>
    </row>
    <row r="49" spans="1:10" ht="19.5" customHeight="1" x14ac:dyDescent="0.2">
      <c r="B49" s="25" t="s">
        <v>26</v>
      </c>
      <c r="C49" s="336">
        <v>43306</v>
      </c>
      <c r="D49" s="336"/>
      <c r="E49" s="14"/>
      <c r="F49" s="65"/>
      <c r="G49" s="14"/>
      <c r="H49" s="14"/>
      <c r="I49" s="14"/>
    </row>
    <row r="50" spans="1:10" ht="4.5" customHeight="1" x14ac:dyDescent="0.45">
      <c r="B50" s="2"/>
      <c r="C50" s="19"/>
      <c r="D50" s="19"/>
      <c r="E50" s="335"/>
      <c r="F50" s="335"/>
      <c r="G50" s="3"/>
      <c r="H50" s="4"/>
      <c r="I50" s="4"/>
    </row>
    <row r="51" spans="1:10" s="117" customFormat="1" ht="13.5" thickBot="1" x14ac:dyDescent="0.25">
      <c r="B51" s="26" t="s">
        <v>25</v>
      </c>
      <c r="C51" s="53" t="s">
        <v>1</v>
      </c>
      <c r="D51" s="53"/>
      <c r="E51" s="28" t="s">
        <v>2</v>
      </c>
      <c r="F51" s="66"/>
    </row>
    <row r="52" spans="1:10" x14ac:dyDescent="0.2">
      <c r="B52" s="21" t="s">
        <v>28</v>
      </c>
      <c r="C52" s="24" t="s">
        <v>14</v>
      </c>
      <c r="D52" s="49"/>
      <c r="E52" s="85">
        <v>2790.29</v>
      </c>
      <c r="G52" s="67"/>
    </row>
    <row r="53" spans="1:10" x14ac:dyDescent="0.2">
      <c r="B53" s="43" t="s">
        <v>29</v>
      </c>
      <c r="C53" s="27" t="s">
        <v>27</v>
      </c>
      <c r="D53" s="50"/>
      <c r="E53" s="85">
        <v>602.47</v>
      </c>
      <c r="F53" s="67"/>
      <c r="G53" s="84"/>
      <c r="H53" s="54"/>
    </row>
    <row r="54" spans="1:10" x14ac:dyDescent="0.2">
      <c r="B54" s="43" t="s">
        <v>3</v>
      </c>
      <c r="C54" s="27" t="s">
        <v>13</v>
      </c>
      <c r="D54" s="50"/>
      <c r="E54" s="85">
        <v>1037.75</v>
      </c>
      <c r="F54" s="70"/>
    </row>
    <row r="55" spans="1:10" x14ac:dyDescent="0.2">
      <c r="B55" s="15" t="s">
        <v>35</v>
      </c>
      <c r="C55" s="18" t="s">
        <v>11</v>
      </c>
      <c r="D55" s="51"/>
      <c r="E55" s="86">
        <v>1261.05</v>
      </c>
    </row>
    <row r="56" spans="1:10" x14ac:dyDescent="0.2">
      <c r="B56" s="101" t="s">
        <v>29</v>
      </c>
      <c r="C56" s="105" t="s">
        <v>34</v>
      </c>
      <c r="D56" s="102"/>
      <c r="E56" s="103">
        <v>792</v>
      </c>
      <c r="G56" s="67"/>
      <c r="I56" s="116"/>
      <c r="J56" s="116"/>
    </row>
    <row r="57" spans="1:10" ht="13.5" thickBot="1" x14ac:dyDescent="0.25">
      <c r="B57" s="104" t="s">
        <v>61</v>
      </c>
      <c r="C57" s="106" t="s">
        <v>60</v>
      </c>
      <c r="D57" s="59"/>
      <c r="E57" s="35">
        <v>1287</v>
      </c>
      <c r="F57" s="68"/>
      <c r="G57" s="67"/>
      <c r="I57" s="334"/>
      <c r="J57" s="334"/>
    </row>
    <row r="58" spans="1:10" s="4" customFormat="1" ht="13.5" thickBot="1" x14ac:dyDescent="0.25">
      <c r="B58" s="55"/>
      <c r="C58" s="56"/>
      <c r="D58" s="57"/>
      <c r="E58" s="58">
        <f>SUM(E51:E57)</f>
        <v>7770.56</v>
      </c>
      <c r="F58" s="69"/>
      <c r="G58" s="82"/>
    </row>
    <row r="59" spans="1:10" ht="13.5" thickBot="1" x14ac:dyDescent="0.25">
      <c r="B59" s="107" t="s">
        <v>33</v>
      </c>
      <c r="C59" s="108" t="s">
        <v>5</v>
      </c>
      <c r="D59" s="108"/>
      <c r="E59" s="109">
        <v>1125</v>
      </c>
    </row>
    <row r="60" spans="1:10" ht="13.5" thickBot="1" x14ac:dyDescent="0.25">
      <c r="B60" s="11"/>
      <c r="C60" s="34" t="s">
        <v>0</v>
      </c>
      <c r="D60" s="34"/>
      <c r="E60" s="36">
        <f>SUM(E58:E59)</f>
        <v>8895.5600000000013</v>
      </c>
    </row>
    <row r="61" spans="1:10" x14ac:dyDescent="0.2">
      <c r="B61" s="11"/>
      <c r="C61" s="34"/>
      <c r="D61" s="34"/>
      <c r="E61" s="63"/>
    </row>
    <row r="62" spans="1:10" s="7" customFormat="1" ht="13.15" customHeight="1" x14ac:dyDescent="0.2">
      <c r="A62" s="16" t="s">
        <v>6</v>
      </c>
      <c r="B62" s="17" t="s">
        <v>7</v>
      </c>
      <c r="C62" s="17"/>
      <c r="D62" s="38">
        <v>9000</v>
      </c>
      <c r="E62" s="52"/>
      <c r="F62" s="16" t="s">
        <v>37</v>
      </c>
      <c r="G62" s="17" t="s">
        <v>36</v>
      </c>
      <c r="H62" s="38">
        <v>3948.27</v>
      </c>
      <c r="I62" s="60"/>
    </row>
    <row r="63" spans="1:10" s="7" customFormat="1" ht="13.15" customHeight="1" x14ac:dyDescent="0.2">
      <c r="A63" s="16" t="s">
        <v>8</v>
      </c>
      <c r="B63" s="17" t="s">
        <v>9</v>
      </c>
      <c r="C63" s="17"/>
      <c r="D63" s="38">
        <v>311.83999999999997</v>
      </c>
      <c r="E63" s="52"/>
      <c r="F63" s="71" t="s">
        <v>44</v>
      </c>
      <c r="G63" s="17" t="s">
        <v>43</v>
      </c>
      <c r="H63" s="38">
        <v>1000</v>
      </c>
      <c r="I63" s="60"/>
    </row>
    <row r="64" spans="1:10" s="7" customFormat="1" ht="13.15" customHeight="1" x14ac:dyDescent="0.2">
      <c r="A64" s="16" t="s">
        <v>30</v>
      </c>
      <c r="B64" s="17" t="s">
        <v>31</v>
      </c>
      <c r="C64" s="17"/>
      <c r="D64" s="38">
        <v>619.53</v>
      </c>
      <c r="E64" s="52"/>
      <c r="F64" s="71" t="s">
        <v>22</v>
      </c>
      <c r="G64" s="17" t="s">
        <v>23</v>
      </c>
      <c r="H64" s="38">
        <v>500</v>
      </c>
      <c r="I64" s="60"/>
    </row>
    <row r="65" spans="1:9" s="7" customFormat="1" ht="13.15" customHeight="1" x14ac:dyDescent="0.2">
      <c r="A65" s="16" t="s">
        <v>10</v>
      </c>
      <c r="B65" s="17" t="s">
        <v>38</v>
      </c>
      <c r="C65" s="38"/>
      <c r="D65" s="38">
        <v>5000</v>
      </c>
      <c r="E65" s="52"/>
      <c r="F65" s="71" t="s">
        <v>6</v>
      </c>
      <c r="G65" s="17" t="s">
        <v>45</v>
      </c>
      <c r="H65" s="38">
        <v>899</v>
      </c>
      <c r="I65" s="60"/>
    </row>
    <row r="66" spans="1:9" s="7" customFormat="1" ht="13.15" customHeight="1" x14ac:dyDescent="0.2">
      <c r="A66" s="16" t="s">
        <v>10</v>
      </c>
      <c r="B66" s="17" t="s">
        <v>39</v>
      </c>
      <c r="C66" s="38"/>
      <c r="D66" s="38">
        <v>4000</v>
      </c>
      <c r="E66" s="52"/>
      <c r="F66" s="71" t="s">
        <v>8</v>
      </c>
      <c r="G66" s="17" t="s">
        <v>15</v>
      </c>
      <c r="H66" s="38">
        <v>12000</v>
      </c>
      <c r="I66" s="94"/>
    </row>
    <row r="67" spans="1:9" s="7" customFormat="1" ht="13.15" customHeight="1" thickBot="1" x14ac:dyDescent="0.25">
      <c r="A67" s="16" t="s">
        <v>10</v>
      </c>
      <c r="B67" s="17" t="s">
        <v>40</v>
      </c>
      <c r="C67" s="38"/>
      <c r="D67" s="38">
        <v>1126.4100000000001</v>
      </c>
      <c r="E67" s="52"/>
      <c r="F67" s="72" t="s">
        <v>19</v>
      </c>
      <c r="G67" s="17" t="s">
        <v>16</v>
      </c>
      <c r="H67" s="39">
        <v>11000</v>
      </c>
      <c r="I67" s="94"/>
    </row>
    <row r="68" spans="1:9" s="7" customFormat="1" ht="13.15" customHeight="1" thickTop="1" thickBot="1" x14ac:dyDescent="0.25">
      <c r="A68" s="16"/>
      <c r="B68" s="17"/>
      <c r="C68" s="38"/>
      <c r="D68" s="38"/>
      <c r="E68" s="52"/>
      <c r="F68" s="73"/>
      <c r="G68" s="17"/>
      <c r="H68" s="44">
        <f>SUM(H62:H67)+SUM(D62:D69)</f>
        <v>49405.05</v>
      </c>
      <c r="I68" s="60"/>
    </row>
    <row r="69" spans="1:9" s="7" customFormat="1" ht="13.15" customHeight="1" thickBot="1" x14ac:dyDescent="0.25">
      <c r="A69" s="16"/>
      <c r="B69" s="17"/>
      <c r="C69" s="38"/>
      <c r="D69" s="38"/>
      <c r="E69" s="38"/>
      <c r="F69" s="73"/>
      <c r="G69" s="41" t="s">
        <v>4</v>
      </c>
      <c r="H69" s="42">
        <f>E60+H68</f>
        <v>58300.61</v>
      </c>
      <c r="I69" s="44"/>
    </row>
    <row r="70" spans="1:9" s="7" customFormat="1" ht="13.15" customHeight="1" x14ac:dyDescent="0.2">
      <c r="B70" s="16"/>
      <c r="C70" s="17"/>
      <c r="D70" s="9"/>
      <c r="E70" s="38"/>
      <c r="F70" s="74"/>
      <c r="G70" s="9"/>
      <c r="H70" s="9"/>
      <c r="I70" s="44"/>
    </row>
    <row r="71" spans="1:9" s="7" customFormat="1" ht="13.15" customHeight="1" x14ac:dyDescent="0.2">
      <c r="B71" s="16"/>
      <c r="C71" s="17"/>
      <c r="D71" s="8"/>
      <c r="E71" s="9"/>
      <c r="F71" s="74"/>
      <c r="G71" s="9"/>
      <c r="H71" s="9"/>
      <c r="I71" s="44"/>
    </row>
    <row r="72" spans="1:9" s="7" customFormat="1" ht="13.15" customHeight="1" x14ac:dyDescent="0.2">
      <c r="A72" s="9"/>
      <c r="B72" s="10"/>
      <c r="C72" s="9"/>
      <c r="D72" s="8"/>
      <c r="E72" s="9"/>
      <c r="F72" s="74"/>
      <c r="G72" s="9"/>
      <c r="H72" s="9"/>
      <c r="I72" s="44"/>
    </row>
    <row r="73" spans="1:9" s="7" customFormat="1" ht="13.15" customHeight="1" x14ac:dyDescent="0.2">
      <c r="A73" s="9"/>
      <c r="B73" s="10"/>
      <c r="C73" s="8"/>
      <c r="D73" s="8"/>
      <c r="E73" s="9"/>
      <c r="F73" s="74"/>
      <c r="G73" s="9"/>
      <c r="H73" s="9"/>
      <c r="I73" s="44"/>
    </row>
    <row r="74" spans="1:9" s="7" customFormat="1" ht="13.15" customHeight="1" x14ac:dyDescent="0.2">
      <c r="A74" s="9"/>
      <c r="B74" s="10"/>
      <c r="C74" s="8"/>
      <c r="D74" s="8"/>
      <c r="E74" s="9"/>
      <c r="F74" s="74"/>
      <c r="G74" s="9"/>
      <c r="H74" s="9"/>
      <c r="I74" s="44"/>
    </row>
    <row r="75" spans="1:9" s="7" customFormat="1" ht="13.15" customHeight="1" x14ac:dyDescent="0.2">
      <c r="A75" s="9"/>
      <c r="B75" s="10"/>
      <c r="C75" s="8"/>
      <c r="D75" s="8"/>
      <c r="E75" s="9"/>
      <c r="F75" s="74"/>
      <c r="G75" s="9"/>
      <c r="H75" s="9"/>
      <c r="I75" s="44"/>
    </row>
    <row r="76" spans="1:9" s="9" customFormat="1" ht="12" x14ac:dyDescent="0.2">
      <c r="B76" s="10"/>
      <c r="C76" s="8"/>
      <c r="F76" s="74"/>
    </row>
    <row r="77" spans="1:9" s="9" customFormat="1" ht="12" x14ac:dyDescent="0.2">
      <c r="B77" s="10"/>
      <c r="C77" s="8"/>
      <c r="F77" s="74"/>
    </row>
    <row r="78" spans="1:9" s="9" customFormat="1" ht="12" x14ac:dyDescent="0.2">
      <c r="B78" s="10"/>
      <c r="C78" s="8"/>
      <c r="F78" s="74"/>
    </row>
    <row r="79" spans="1:9" s="9" customFormat="1" ht="12" x14ac:dyDescent="0.2">
      <c r="B79" s="10"/>
      <c r="F79" s="74"/>
    </row>
    <row r="80" spans="1:9" s="9" customFormat="1" ht="12" x14ac:dyDescent="0.2">
      <c r="B80" s="10"/>
      <c r="F80" s="74"/>
    </row>
    <row r="81" spans="1:9" s="9" customFormat="1" ht="12" x14ac:dyDescent="0.2">
      <c r="B81" s="10"/>
      <c r="F81" s="74"/>
    </row>
    <row r="82" spans="1:9" s="9" customFormat="1" x14ac:dyDescent="0.2">
      <c r="B82" s="10"/>
      <c r="D82" s="5"/>
      <c r="F82" s="74"/>
    </row>
    <row r="83" spans="1:9" s="9" customFormat="1" x14ac:dyDescent="0.2">
      <c r="B83" s="10"/>
      <c r="D83" s="5"/>
      <c r="F83" s="54"/>
      <c r="G83" s="5"/>
      <c r="H83" s="5"/>
    </row>
    <row r="84" spans="1:9" s="9" customFormat="1" x14ac:dyDescent="0.2">
      <c r="B84" s="10"/>
      <c r="D84" s="5"/>
      <c r="E84" s="5"/>
      <c r="F84" s="54"/>
      <c r="G84" s="5"/>
      <c r="H84" s="5"/>
    </row>
    <row r="85" spans="1:9" s="9" customFormat="1" x14ac:dyDescent="0.2">
      <c r="B85" s="12"/>
      <c r="C85" s="5"/>
      <c r="D85" s="5"/>
      <c r="E85" s="5"/>
      <c r="F85" s="54"/>
      <c r="G85" s="5"/>
      <c r="H85" s="5"/>
    </row>
    <row r="86" spans="1:9" s="9" customFormat="1" x14ac:dyDescent="0.2">
      <c r="B86" s="12"/>
      <c r="C86" s="5"/>
      <c r="D86" s="5"/>
      <c r="E86" s="5"/>
      <c r="F86" s="54"/>
      <c r="G86" s="5"/>
      <c r="H86" s="5"/>
    </row>
    <row r="87" spans="1:9" s="9" customFormat="1" x14ac:dyDescent="0.2">
      <c r="B87" s="12"/>
      <c r="C87" s="5"/>
      <c r="D87" s="5"/>
      <c r="E87" s="5"/>
      <c r="F87" s="54"/>
      <c r="G87" s="5"/>
      <c r="H87" s="5"/>
    </row>
    <row r="88" spans="1:9" s="9" customFormat="1" x14ac:dyDescent="0.2">
      <c r="B88" s="12"/>
      <c r="C88" s="5"/>
      <c r="D88" s="5"/>
      <c r="E88" s="5"/>
      <c r="F88" s="54"/>
      <c r="G88" s="5"/>
      <c r="H88" s="5"/>
    </row>
    <row r="89" spans="1:9" s="9" customFormat="1" x14ac:dyDescent="0.2">
      <c r="A89" s="5"/>
      <c r="B89" s="12"/>
      <c r="C89" s="5"/>
      <c r="D89" s="5"/>
      <c r="E89" s="5"/>
      <c r="F89" s="54"/>
      <c r="G89" s="5"/>
      <c r="H89" s="5"/>
      <c r="I89" s="5"/>
    </row>
    <row r="90" spans="1:9" s="9" customFormat="1" x14ac:dyDescent="0.2">
      <c r="A90" s="5"/>
      <c r="B90" s="12"/>
      <c r="C90" s="5"/>
      <c r="D90" s="5"/>
      <c r="E90" s="5"/>
      <c r="F90" s="54"/>
      <c r="G90" s="5"/>
      <c r="H90" s="5"/>
      <c r="I90" s="5"/>
    </row>
    <row r="91" spans="1:9" s="9" customFormat="1" x14ac:dyDescent="0.2">
      <c r="A91" s="5"/>
      <c r="B91" s="12"/>
      <c r="C91" s="5"/>
      <c r="D91" s="5"/>
      <c r="E91" s="5"/>
      <c r="F91" s="54"/>
      <c r="G91" s="5"/>
      <c r="H91" s="5"/>
      <c r="I91" s="5"/>
    </row>
    <row r="92" spans="1:9" s="9" customFormat="1" x14ac:dyDescent="0.2">
      <c r="A92" s="5"/>
      <c r="B92" s="12"/>
      <c r="C92" s="5"/>
      <c r="D92" s="5"/>
      <c r="E92" s="5"/>
      <c r="F92" s="54"/>
      <c r="G92" s="5"/>
      <c r="H92" s="5"/>
      <c r="I92" s="5"/>
    </row>
  </sheetData>
  <mergeCells count="13">
    <mergeCell ref="I57:J57"/>
    <mergeCell ref="I27:J27"/>
    <mergeCell ref="C34:D34"/>
    <mergeCell ref="E35:F35"/>
    <mergeCell ref="I42:J42"/>
    <mergeCell ref="C49:D49"/>
    <mergeCell ref="E50:F50"/>
    <mergeCell ref="E20:F20"/>
    <mergeCell ref="A1:J1"/>
    <mergeCell ref="C4:D4"/>
    <mergeCell ref="E5:F5"/>
    <mergeCell ref="I12:J12"/>
    <mergeCell ref="C19:D1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zoomScaleNormal="100" workbookViewId="0">
      <selection activeCell="G69" sqref="G69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105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103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43313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63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2319.39</v>
      </c>
      <c r="G7" s="67"/>
    </row>
    <row r="8" spans="1:10" x14ac:dyDescent="0.2">
      <c r="B8" s="43" t="s">
        <v>29</v>
      </c>
      <c r="C8" s="27" t="s">
        <v>27</v>
      </c>
      <c r="D8" s="50"/>
      <c r="E8" s="85">
        <v>802.47</v>
      </c>
      <c r="F8" s="70"/>
      <c r="G8" s="84" t="s">
        <v>113</v>
      </c>
      <c r="H8" s="54"/>
    </row>
    <row r="9" spans="1:10" x14ac:dyDescent="0.2">
      <c r="B9" s="43" t="s">
        <v>3</v>
      </c>
      <c r="C9" s="27" t="s">
        <v>13</v>
      </c>
      <c r="D9" s="50"/>
      <c r="E9" s="85">
        <v>2037.75</v>
      </c>
      <c r="F9" s="70"/>
      <c r="G9" s="164" t="s">
        <v>106</v>
      </c>
    </row>
    <row r="10" spans="1:10" x14ac:dyDescent="0.2">
      <c r="B10" s="15" t="s">
        <v>35</v>
      </c>
      <c r="C10" s="18" t="s">
        <v>11</v>
      </c>
      <c r="D10" s="51"/>
      <c r="E10" s="86">
        <v>977.47</v>
      </c>
    </row>
    <row r="11" spans="1:10" x14ac:dyDescent="0.2">
      <c r="B11" s="101" t="s">
        <v>29</v>
      </c>
      <c r="C11" s="105" t="s">
        <v>34</v>
      </c>
      <c r="D11" s="102"/>
      <c r="E11" s="103">
        <v>792</v>
      </c>
      <c r="G11" s="67"/>
      <c r="I11" s="162"/>
      <c r="J11" s="162"/>
    </row>
    <row r="12" spans="1:10" x14ac:dyDescent="0.2">
      <c r="B12" s="15" t="s">
        <v>61</v>
      </c>
      <c r="C12" s="18" t="s">
        <v>60</v>
      </c>
      <c r="D12" s="51"/>
      <c r="E12" s="37">
        <v>1287</v>
      </c>
      <c r="F12" s="68"/>
      <c r="G12" s="67"/>
      <c r="I12" s="334"/>
      <c r="J12" s="334"/>
    </row>
    <row r="13" spans="1:10" ht="13.5" thickBot="1" x14ac:dyDescent="0.25">
      <c r="B13" s="166" t="s">
        <v>29</v>
      </c>
      <c r="C13" s="167" t="s">
        <v>109</v>
      </c>
      <c r="D13" s="165"/>
      <c r="E13" s="168">
        <v>792</v>
      </c>
      <c r="F13" s="68"/>
      <c r="G13" s="67"/>
      <c r="I13" s="162"/>
      <c r="J13" s="162"/>
    </row>
    <row r="14" spans="1:10" s="4" customFormat="1" ht="13.5" thickBot="1" x14ac:dyDescent="0.25">
      <c r="B14" s="55"/>
      <c r="C14" s="56"/>
      <c r="D14" s="57"/>
      <c r="E14" s="58">
        <f>SUM(E7:E13)</f>
        <v>9008.08</v>
      </c>
      <c r="F14" s="69"/>
      <c r="G14" s="82"/>
    </row>
    <row r="15" spans="1:10" ht="13.5" thickBot="1" x14ac:dyDescent="0.25">
      <c r="B15" s="107" t="s">
        <v>33</v>
      </c>
      <c r="C15" s="108" t="s">
        <v>5</v>
      </c>
      <c r="D15" s="108"/>
      <c r="E15" s="109">
        <v>1125</v>
      </c>
    </row>
    <row r="16" spans="1:10" ht="13.5" thickBot="1" x14ac:dyDescent="0.25">
      <c r="B16" s="11"/>
      <c r="C16" s="34" t="s">
        <v>0</v>
      </c>
      <c r="D16" s="34"/>
      <c r="E16" s="36">
        <f>SUM(E14:E15)</f>
        <v>10133.08</v>
      </c>
    </row>
    <row r="17" spans="1:10" x14ac:dyDescent="0.2">
      <c r="B17" s="11"/>
      <c r="C17" s="34"/>
      <c r="D17" s="34"/>
      <c r="E17" s="63"/>
    </row>
    <row r="18" spans="1:10" s="29" customFormat="1" ht="6.75" customHeight="1" x14ac:dyDescent="0.2">
      <c r="B18" s="30"/>
      <c r="C18" s="31"/>
      <c r="D18" s="31"/>
      <c r="E18" s="32"/>
      <c r="F18" s="64"/>
      <c r="G18" s="32"/>
      <c r="H18" s="32"/>
      <c r="I18" s="32"/>
    </row>
    <row r="19" spans="1:10" ht="19.5" customHeight="1" x14ac:dyDescent="0.2">
      <c r="A19" s="45"/>
      <c r="B19" s="25" t="s">
        <v>24</v>
      </c>
      <c r="C19" s="46" t="s">
        <v>108</v>
      </c>
      <c r="D19" s="40"/>
      <c r="E19" s="14"/>
      <c r="F19" s="65"/>
      <c r="G19" s="14"/>
      <c r="H19" s="14"/>
      <c r="I19" s="14"/>
    </row>
    <row r="20" spans="1:10" ht="19.5" customHeight="1" x14ac:dyDescent="0.2">
      <c r="B20" s="25" t="s">
        <v>26</v>
      </c>
      <c r="C20" s="336">
        <v>43320</v>
      </c>
      <c r="D20" s="336"/>
      <c r="E20" s="14"/>
      <c r="F20" s="65"/>
      <c r="G20" s="14"/>
      <c r="H20" s="14"/>
      <c r="I20" s="14"/>
    </row>
    <row r="21" spans="1:10" ht="4.5" customHeight="1" x14ac:dyDescent="0.45">
      <c r="B21" s="2"/>
      <c r="C21" s="19"/>
      <c r="D21" s="19"/>
      <c r="E21" s="335"/>
      <c r="F21" s="335"/>
      <c r="G21" s="3"/>
      <c r="H21" s="4"/>
      <c r="I21" s="4"/>
    </row>
    <row r="22" spans="1:10" s="163" customFormat="1" ht="13.5" thickBot="1" x14ac:dyDescent="0.25">
      <c r="B22" s="26" t="s">
        <v>25</v>
      </c>
      <c r="C22" s="53" t="s">
        <v>1</v>
      </c>
      <c r="D22" s="53"/>
      <c r="E22" s="28" t="s">
        <v>2</v>
      </c>
      <c r="F22" s="66"/>
    </row>
    <row r="23" spans="1:10" x14ac:dyDescent="0.2">
      <c r="B23" s="21" t="s">
        <v>28</v>
      </c>
      <c r="C23" s="24" t="s">
        <v>14</v>
      </c>
      <c r="D23" s="49"/>
      <c r="E23" s="85">
        <v>2406.19</v>
      </c>
      <c r="G23" s="67"/>
    </row>
    <row r="24" spans="1:10" x14ac:dyDescent="0.2">
      <c r="B24" s="43" t="s">
        <v>29</v>
      </c>
      <c r="C24" s="27" t="s">
        <v>27</v>
      </c>
      <c r="D24" s="50"/>
      <c r="E24" s="85">
        <v>602.47</v>
      </c>
      <c r="F24" s="70"/>
      <c r="G24" s="161"/>
      <c r="H24" s="54"/>
    </row>
    <row r="25" spans="1:10" x14ac:dyDescent="0.2">
      <c r="B25" s="43" t="s">
        <v>3</v>
      </c>
      <c r="C25" s="27" t="s">
        <v>13</v>
      </c>
      <c r="D25" s="50"/>
      <c r="E25" s="85">
        <v>837.75</v>
      </c>
      <c r="F25" s="70"/>
      <c r="G25" s="164" t="s">
        <v>107</v>
      </c>
    </row>
    <row r="26" spans="1:10" x14ac:dyDescent="0.2">
      <c r="B26" s="15" t="s">
        <v>35</v>
      </c>
      <c r="C26" s="18" t="s">
        <v>11</v>
      </c>
      <c r="D26" s="51"/>
      <c r="E26" s="86">
        <v>977.47</v>
      </c>
    </row>
    <row r="27" spans="1:10" x14ac:dyDescent="0.2">
      <c r="B27" s="101" t="s">
        <v>29</v>
      </c>
      <c r="C27" s="105" t="s">
        <v>34</v>
      </c>
      <c r="D27" s="102"/>
      <c r="E27" s="103">
        <v>792</v>
      </c>
      <c r="G27" s="67"/>
      <c r="I27" s="162"/>
      <c r="J27" s="162"/>
    </row>
    <row r="28" spans="1:10" x14ac:dyDescent="0.2">
      <c r="B28" s="15" t="s">
        <v>61</v>
      </c>
      <c r="C28" s="18" t="s">
        <v>60</v>
      </c>
      <c r="D28" s="51"/>
      <c r="E28" s="37">
        <v>1324.13</v>
      </c>
      <c r="F28" s="68"/>
      <c r="G28" s="67"/>
      <c r="I28" s="334"/>
      <c r="J28" s="334"/>
    </row>
    <row r="29" spans="1:10" ht="13.5" thickBot="1" x14ac:dyDescent="0.25">
      <c r="B29" s="166" t="s">
        <v>29</v>
      </c>
      <c r="C29" s="167" t="s">
        <v>109</v>
      </c>
      <c r="D29" s="165"/>
      <c r="E29" s="35">
        <v>792</v>
      </c>
      <c r="F29" s="68"/>
      <c r="G29" s="67"/>
      <c r="I29" s="162"/>
      <c r="J29" s="162"/>
    </row>
    <row r="30" spans="1:10" s="4" customFormat="1" ht="13.5" thickBot="1" x14ac:dyDescent="0.25">
      <c r="B30" s="55"/>
      <c r="C30" s="56"/>
      <c r="D30" s="57"/>
      <c r="E30" s="58">
        <f>SUM(E23:E29)</f>
        <v>7732.01</v>
      </c>
      <c r="F30" s="69"/>
      <c r="G30" s="82"/>
    </row>
    <row r="31" spans="1:10" ht="13.5" thickBot="1" x14ac:dyDescent="0.25">
      <c r="B31" s="107" t="s">
        <v>33</v>
      </c>
      <c r="C31" s="108" t="s">
        <v>5</v>
      </c>
      <c r="D31" s="108"/>
      <c r="E31" s="109">
        <v>1125</v>
      </c>
    </row>
    <row r="32" spans="1:10" ht="13.5" thickBot="1" x14ac:dyDescent="0.25">
      <c r="B32" s="11"/>
      <c r="C32" s="34" t="s">
        <v>0</v>
      </c>
      <c r="D32" s="34"/>
      <c r="E32" s="36">
        <f>SUM(E30:E31)</f>
        <v>8857.01</v>
      </c>
    </row>
    <row r="33" spans="1:10" x14ac:dyDescent="0.2">
      <c r="B33" s="11"/>
      <c r="C33" s="34"/>
      <c r="D33" s="34"/>
      <c r="E33" s="63"/>
    </row>
    <row r="34" spans="1:10" s="29" customFormat="1" ht="6.75" customHeight="1" x14ac:dyDescent="0.2">
      <c r="B34" s="30"/>
      <c r="C34" s="31"/>
      <c r="D34" s="31"/>
      <c r="E34" s="32"/>
      <c r="F34" s="64"/>
      <c r="G34" s="32"/>
      <c r="H34" s="32"/>
      <c r="I34" s="32"/>
    </row>
    <row r="35" spans="1:10" ht="19.5" customHeight="1" x14ac:dyDescent="0.2">
      <c r="A35" s="45"/>
      <c r="B35" s="25" t="s">
        <v>24</v>
      </c>
      <c r="C35" s="46" t="s">
        <v>110</v>
      </c>
      <c r="D35" s="40"/>
      <c r="E35" s="14"/>
      <c r="F35" s="65"/>
      <c r="G35" s="14"/>
      <c r="H35" s="14"/>
      <c r="I35" s="14"/>
    </row>
    <row r="36" spans="1:10" ht="19.5" customHeight="1" x14ac:dyDescent="0.2">
      <c r="B36" s="25" t="s">
        <v>26</v>
      </c>
      <c r="C36" s="336">
        <v>43327</v>
      </c>
      <c r="D36" s="336"/>
      <c r="E36" s="14"/>
      <c r="F36" s="65"/>
      <c r="G36" s="14"/>
      <c r="H36" s="14"/>
      <c r="I36" s="14"/>
    </row>
    <row r="37" spans="1:10" ht="4.5" customHeight="1" x14ac:dyDescent="0.45">
      <c r="B37" s="2"/>
      <c r="C37" s="19"/>
      <c r="D37" s="19"/>
      <c r="E37" s="335"/>
      <c r="F37" s="335"/>
      <c r="G37" s="3"/>
      <c r="H37" s="4"/>
      <c r="I37" s="4"/>
    </row>
    <row r="38" spans="1:10" s="163" customFormat="1" ht="13.5" thickBot="1" x14ac:dyDescent="0.25">
      <c r="B38" s="26" t="s">
        <v>25</v>
      </c>
      <c r="C38" s="53" t="s">
        <v>1</v>
      </c>
      <c r="D38" s="53"/>
      <c r="E38" s="28" t="s">
        <v>2</v>
      </c>
      <c r="F38" s="66"/>
    </row>
    <row r="39" spans="1:10" x14ac:dyDescent="0.2">
      <c r="B39" s="21" t="s">
        <v>28</v>
      </c>
      <c r="C39" s="24" t="s">
        <v>14</v>
      </c>
      <c r="D39" s="49"/>
      <c r="E39" s="85">
        <v>2319.39</v>
      </c>
      <c r="F39" s="70"/>
      <c r="G39" s="67"/>
    </row>
    <row r="40" spans="1:10" x14ac:dyDescent="0.2">
      <c r="B40" s="43" t="s">
        <v>29</v>
      </c>
      <c r="C40" s="27" t="s">
        <v>27</v>
      </c>
      <c r="D40" s="50"/>
      <c r="E40" s="85">
        <v>632.87</v>
      </c>
      <c r="F40" s="70"/>
      <c r="G40" s="84"/>
      <c r="H40" s="54"/>
    </row>
    <row r="41" spans="1:10" x14ac:dyDescent="0.2">
      <c r="B41" s="43" t="s">
        <v>3</v>
      </c>
      <c r="C41" s="27" t="s">
        <v>13</v>
      </c>
      <c r="D41" s="50"/>
      <c r="E41" s="85">
        <v>837.75</v>
      </c>
      <c r="F41" s="70"/>
    </row>
    <row r="42" spans="1:10" x14ac:dyDescent="0.2">
      <c r="B42" s="15" t="s">
        <v>35</v>
      </c>
      <c r="C42" s="18" t="s">
        <v>11</v>
      </c>
      <c r="D42" s="51"/>
      <c r="E42" s="86">
        <v>977.47</v>
      </c>
    </row>
    <row r="43" spans="1:10" x14ac:dyDescent="0.2">
      <c r="B43" s="101" t="s">
        <v>29</v>
      </c>
      <c r="C43" s="105" t="s">
        <v>34</v>
      </c>
      <c r="D43" s="102"/>
      <c r="E43" s="103">
        <v>692</v>
      </c>
      <c r="G43" s="70" t="s">
        <v>114</v>
      </c>
      <c r="I43" s="162"/>
      <c r="J43" s="162"/>
    </row>
    <row r="44" spans="1:10" x14ac:dyDescent="0.2">
      <c r="B44" s="15" t="s">
        <v>61</v>
      </c>
      <c r="C44" s="18" t="s">
        <v>60</v>
      </c>
      <c r="D44" s="51"/>
      <c r="E44" s="37">
        <v>1287</v>
      </c>
      <c r="F44" s="68"/>
      <c r="G44" s="67"/>
      <c r="I44" s="334"/>
      <c r="J44" s="334"/>
    </row>
    <row r="45" spans="1:10" ht="13.5" thickBot="1" x14ac:dyDescent="0.25">
      <c r="B45" s="166" t="s">
        <v>29</v>
      </c>
      <c r="C45" s="167" t="s">
        <v>109</v>
      </c>
      <c r="D45" s="165"/>
      <c r="E45" s="35">
        <v>792</v>
      </c>
      <c r="F45" s="68"/>
      <c r="G45" s="67"/>
      <c r="I45" s="162"/>
      <c r="J45" s="162"/>
    </row>
    <row r="46" spans="1:10" s="4" customFormat="1" ht="13.5" thickBot="1" x14ac:dyDescent="0.25">
      <c r="B46" s="55"/>
      <c r="C46" s="56"/>
      <c r="D46" s="57"/>
      <c r="E46" s="58">
        <f>SUM(E39:E45)</f>
        <v>7538.48</v>
      </c>
      <c r="F46" s="69"/>
      <c r="G46" s="82"/>
    </row>
    <row r="47" spans="1:10" ht="13.5" thickBot="1" x14ac:dyDescent="0.25">
      <c r="B47" s="107" t="s">
        <v>33</v>
      </c>
      <c r="C47" s="108" t="s">
        <v>5</v>
      </c>
      <c r="D47" s="108"/>
      <c r="E47" s="109">
        <v>1125</v>
      </c>
    </row>
    <row r="48" spans="1:10" ht="13.5" thickBot="1" x14ac:dyDescent="0.25">
      <c r="B48" s="11"/>
      <c r="C48" s="34" t="s">
        <v>0</v>
      </c>
      <c r="D48" s="34"/>
      <c r="E48" s="36">
        <f>SUM(E46:E47)</f>
        <v>8663.48</v>
      </c>
    </row>
    <row r="49" spans="1:10" x14ac:dyDescent="0.2">
      <c r="B49" s="11"/>
      <c r="C49" s="34"/>
      <c r="D49" s="34"/>
      <c r="E49" s="63"/>
    </row>
    <row r="50" spans="1:10" s="29" customFormat="1" ht="6.75" customHeight="1" x14ac:dyDescent="0.2">
      <c r="B50" s="30"/>
      <c r="C50" s="31"/>
      <c r="D50" s="31"/>
      <c r="E50" s="32"/>
      <c r="F50" s="64"/>
      <c r="G50" s="32"/>
      <c r="H50" s="32"/>
      <c r="I50" s="32"/>
    </row>
    <row r="51" spans="1:10" ht="19.5" customHeight="1" x14ac:dyDescent="0.2">
      <c r="A51" s="45"/>
      <c r="B51" s="25" t="s">
        <v>24</v>
      </c>
      <c r="C51" s="46" t="s">
        <v>111</v>
      </c>
      <c r="D51" s="40"/>
      <c r="E51" s="14"/>
      <c r="F51" s="65"/>
      <c r="G51" s="14"/>
      <c r="H51" s="14"/>
      <c r="I51" s="14"/>
    </row>
    <row r="52" spans="1:10" ht="19.5" customHeight="1" x14ac:dyDescent="0.2">
      <c r="B52" s="25" t="s">
        <v>26</v>
      </c>
      <c r="C52" s="336">
        <v>43334</v>
      </c>
      <c r="D52" s="336"/>
      <c r="E52" s="14"/>
      <c r="F52" s="65"/>
      <c r="G52" s="14"/>
      <c r="H52" s="14"/>
      <c r="I52" s="14"/>
    </row>
    <row r="53" spans="1:10" ht="4.5" customHeight="1" x14ac:dyDescent="0.45">
      <c r="B53" s="2"/>
      <c r="C53" s="19"/>
      <c r="D53" s="19"/>
      <c r="E53" s="335"/>
      <c r="F53" s="335"/>
      <c r="G53" s="3"/>
      <c r="H53" s="4"/>
      <c r="I53" s="4"/>
    </row>
    <row r="54" spans="1:10" s="163" customFormat="1" ht="13.5" thickBot="1" x14ac:dyDescent="0.25">
      <c r="B54" s="26" t="s">
        <v>25</v>
      </c>
      <c r="C54" s="53" t="s">
        <v>1</v>
      </c>
      <c r="D54" s="53"/>
      <c r="E54" s="28" t="s">
        <v>2</v>
      </c>
      <c r="F54" s="66"/>
    </row>
    <row r="55" spans="1:10" x14ac:dyDescent="0.2">
      <c r="B55" s="21" t="s">
        <v>28</v>
      </c>
      <c r="C55" s="24" t="s">
        <v>14</v>
      </c>
      <c r="D55" s="49"/>
      <c r="E55" s="85">
        <v>2319.39</v>
      </c>
      <c r="F55" s="70"/>
      <c r="G55" s="67"/>
    </row>
    <row r="56" spans="1:10" x14ac:dyDescent="0.2">
      <c r="B56" s="43" t="s">
        <v>29</v>
      </c>
      <c r="C56" s="27" t="s">
        <v>27</v>
      </c>
      <c r="D56" s="50"/>
      <c r="E56" s="85">
        <v>602.47</v>
      </c>
      <c r="F56" s="70"/>
      <c r="G56" s="84"/>
      <c r="H56" s="54"/>
    </row>
    <row r="57" spans="1:10" x14ac:dyDescent="0.2">
      <c r="B57" s="43" t="s">
        <v>3</v>
      </c>
      <c r="C57" s="27" t="s">
        <v>13</v>
      </c>
      <c r="D57" s="50"/>
      <c r="E57" s="85">
        <v>837.75</v>
      </c>
      <c r="F57" s="70"/>
    </row>
    <row r="58" spans="1:10" x14ac:dyDescent="0.2">
      <c r="B58" s="15" t="s">
        <v>35</v>
      </c>
      <c r="C58" s="18" t="s">
        <v>11</v>
      </c>
      <c r="D58" s="51"/>
      <c r="E58" s="86">
        <v>977.47</v>
      </c>
    </row>
    <row r="59" spans="1:10" x14ac:dyDescent="0.2">
      <c r="B59" s="101" t="s">
        <v>29</v>
      </c>
      <c r="C59" s="105" t="s">
        <v>34</v>
      </c>
      <c r="D59" s="102"/>
      <c r="E59" s="103">
        <v>692</v>
      </c>
      <c r="G59" s="67"/>
      <c r="I59" s="162"/>
      <c r="J59" s="162"/>
    </row>
    <row r="60" spans="1:10" x14ac:dyDescent="0.2">
      <c r="B60" s="15" t="s">
        <v>61</v>
      </c>
      <c r="C60" s="18" t="s">
        <v>60</v>
      </c>
      <c r="D60" s="51"/>
      <c r="E60" s="37">
        <v>1485</v>
      </c>
      <c r="F60" s="68"/>
      <c r="G60" s="67"/>
      <c r="I60" s="334"/>
      <c r="J60" s="334"/>
    </row>
    <row r="61" spans="1:10" x14ac:dyDescent="0.2">
      <c r="B61" s="43" t="s">
        <v>29</v>
      </c>
      <c r="C61" s="27" t="s">
        <v>109</v>
      </c>
      <c r="D61" s="50"/>
      <c r="E61" s="170">
        <v>792</v>
      </c>
      <c r="F61" s="68"/>
      <c r="G61" s="67"/>
      <c r="I61" s="162"/>
      <c r="J61" s="162"/>
    </row>
    <row r="62" spans="1:10" ht="13.5" thickBot="1" x14ac:dyDescent="0.25">
      <c r="B62" s="166" t="s">
        <v>115</v>
      </c>
      <c r="C62" s="167" t="s">
        <v>116</v>
      </c>
      <c r="D62" s="165"/>
      <c r="E62" s="35">
        <v>594</v>
      </c>
      <c r="F62" s="68"/>
      <c r="G62" s="67"/>
      <c r="I62" s="169"/>
      <c r="J62" s="169"/>
    </row>
    <row r="63" spans="1:10" s="4" customFormat="1" ht="13.5" thickBot="1" x14ac:dyDescent="0.25">
      <c r="B63" s="55"/>
      <c r="C63" s="56"/>
      <c r="D63" s="57"/>
      <c r="E63" s="58">
        <f>SUM(E55:E62)</f>
        <v>8300.08</v>
      </c>
      <c r="F63" s="69"/>
      <c r="G63" s="82"/>
    </row>
    <row r="64" spans="1:10" ht="13.5" thickBot="1" x14ac:dyDescent="0.25">
      <c r="B64" s="107" t="s">
        <v>33</v>
      </c>
      <c r="C64" s="108" t="s">
        <v>5</v>
      </c>
      <c r="D64" s="108"/>
      <c r="E64" s="109">
        <v>1125</v>
      </c>
    </row>
    <row r="65" spans="1:10" ht="13.5" thickBot="1" x14ac:dyDescent="0.25">
      <c r="B65" s="11"/>
      <c r="C65" s="34" t="s">
        <v>0</v>
      </c>
      <c r="D65" s="34"/>
      <c r="E65" s="36">
        <f>SUM(E63:E64)</f>
        <v>9425.08</v>
      </c>
    </row>
    <row r="66" spans="1:10" x14ac:dyDescent="0.2">
      <c r="B66" s="11"/>
      <c r="C66" s="34"/>
      <c r="D66" s="34"/>
      <c r="E66" s="63"/>
    </row>
    <row r="67" spans="1:10" s="29" customFormat="1" ht="6.75" customHeight="1" x14ac:dyDescent="0.2">
      <c r="B67" s="30"/>
      <c r="C67" s="31"/>
      <c r="D67" s="31"/>
      <c r="E67" s="32"/>
      <c r="F67" s="64"/>
      <c r="G67" s="32"/>
      <c r="H67" s="32"/>
      <c r="I67" s="32"/>
    </row>
    <row r="68" spans="1:10" ht="19.5" customHeight="1" x14ac:dyDescent="0.2">
      <c r="A68" s="45"/>
      <c r="B68" s="25" t="s">
        <v>24</v>
      </c>
      <c r="C68" s="46" t="s">
        <v>112</v>
      </c>
      <c r="D68" s="40"/>
      <c r="E68" s="14"/>
      <c r="F68" s="65"/>
      <c r="G68" s="14"/>
      <c r="H68" s="14"/>
      <c r="I68" s="14"/>
    </row>
    <row r="69" spans="1:10" ht="19.5" customHeight="1" x14ac:dyDescent="0.2">
      <c r="B69" s="25" t="s">
        <v>26</v>
      </c>
      <c r="C69" s="336">
        <v>43341</v>
      </c>
      <c r="D69" s="336"/>
      <c r="E69" s="14"/>
      <c r="F69" s="65"/>
      <c r="G69" s="14"/>
      <c r="H69" s="14"/>
      <c r="I69" s="14"/>
    </row>
    <row r="70" spans="1:10" ht="4.5" customHeight="1" x14ac:dyDescent="0.45">
      <c r="B70" s="2"/>
      <c r="C70" s="19"/>
      <c r="D70" s="19"/>
      <c r="E70" s="335"/>
      <c r="F70" s="335"/>
      <c r="G70" s="3"/>
      <c r="H70" s="4"/>
      <c r="I70" s="4"/>
    </row>
    <row r="71" spans="1:10" s="163" customFormat="1" ht="13.5" thickBot="1" x14ac:dyDescent="0.25">
      <c r="B71" s="26" t="s">
        <v>25</v>
      </c>
      <c r="C71" s="53" t="s">
        <v>1</v>
      </c>
      <c r="D71" s="53"/>
      <c r="E71" s="28" t="s">
        <v>2</v>
      </c>
      <c r="F71" s="66"/>
    </row>
    <row r="72" spans="1:10" x14ac:dyDescent="0.2">
      <c r="B72" s="21" t="s">
        <v>28</v>
      </c>
      <c r="C72" s="24" t="s">
        <v>14</v>
      </c>
      <c r="D72" s="49"/>
      <c r="E72" s="85">
        <v>4332.2</v>
      </c>
      <c r="G72" s="67"/>
    </row>
    <row r="73" spans="1:10" x14ac:dyDescent="0.2">
      <c r="B73" s="43" t="s">
        <v>29</v>
      </c>
      <c r="C73" s="27" t="s">
        <v>27</v>
      </c>
      <c r="D73" s="50"/>
      <c r="E73" s="85">
        <v>802.47</v>
      </c>
      <c r="F73" s="67"/>
      <c r="G73" s="84"/>
      <c r="H73" s="54"/>
    </row>
    <row r="74" spans="1:10" x14ac:dyDescent="0.2">
      <c r="B74" s="43" t="s">
        <v>3</v>
      </c>
      <c r="C74" s="27" t="s">
        <v>13</v>
      </c>
      <c r="D74" s="50"/>
      <c r="E74" s="85">
        <v>837.75</v>
      </c>
      <c r="F74" s="70"/>
    </row>
    <row r="75" spans="1:10" x14ac:dyDescent="0.2">
      <c r="B75" s="15" t="s">
        <v>35</v>
      </c>
      <c r="C75" s="18" t="s">
        <v>11</v>
      </c>
      <c r="D75" s="51"/>
      <c r="E75" s="86">
        <v>977.47</v>
      </c>
    </row>
    <row r="76" spans="1:10" x14ac:dyDescent="0.2">
      <c r="B76" s="101" t="s">
        <v>29</v>
      </c>
      <c r="C76" s="105" t="s">
        <v>34</v>
      </c>
      <c r="D76" s="102"/>
      <c r="E76" s="103">
        <v>692</v>
      </c>
      <c r="G76" s="67"/>
      <c r="I76" s="162"/>
      <c r="J76" s="162"/>
    </row>
    <row r="77" spans="1:10" x14ac:dyDescent="0.2">
      <c r="B77" s="15" t="s">
        <v>61</v>
      </c>
      <c r="C77" s="18" t="s">
        <v>60</v>
      </c>
      <c r="D77" s="51"/>
      <c r="E77" s="37">
        <v>1314.84</v>
      </c>
      <c r="F77" s="68"/>
      <c r="G77" s="67"/>
      <c r="I77" s="173"/>
      <c r="J77" s="173"/>
    </row>
    <row r="78" spans="1:10" x14ac:dyDescent="0.2">
      <c r="B78" s="15" t="s">
        <v>29</v>
      </c>
      <c r="C78" s="18" t="s">
        <v>109</v>
      </c>
      <c r="D78" s="51"/>
      <c r="E78" s="37">
        <v>792</v>
      </c>
      <c r="F78" s="68"/>
      <c r="G78" s="67"/>
      <c r="I78" s="162"/>
      <c r="J78" s="162"/>
    </row>
    <row r="79" spans="1:10" ht="13.5" thickBot="1" x14ac:dyDescent="0.25">
      <c r="B79" s="166" t="s">
        <v>115</v>
      </c>
      <c r="C79" s="167" t="s">
        <v>116</v>
      </c>
      <c r="D79" s="165"/>
      <c r="E79" s="168">
        <v>1509.75</v>
      </c>
      <c r="F79" s="68"/>
      <c r="G79" s="67"/>
      <c r="I79" s="171"/>
      <c r="J79" s="171"/>
    </row>
    <row r="80" spans="1:10" ht="13.5" thickBot="1" x14ac:dyDescent="0.25">
      <c r="B80" s="11"/>
      <c r="C80" s="34" t="s">
        <v>0</v>
      </c>
      <c r="D80" s="34"/>
      <c r="E80" s="36">
        <f>SUM(E72:E79)</f>
        <v>11258.48</v>
      </c>
    </row>
    <row r="81" spans="1:9" x14ac:dyDescent="0.2">
      <c r="B81" s="11"/>
      <c r="C81" s="34"/>
      <c r="D81" s="34"/>
      <c r="E81" s="63"/>
    </row>
    <row r="82" spans="1:9" s="7" customFormat="1" ht="13.15" customHeight="1" x14ac:dyDescent="0.2">
      <c r="A82" s="16" t="s">
        <v>6</v>
      </c>
      <c r="B82" s="17" t="s">
        <v>7</v>
      </c>
      <c r="C82" s="17"/>
      <c r="D82" s="38">
        <v>9000</v>
      </c>
      <c r="E82" s="52"/>
      <c r="F82" s="16" t="s">
        <v>37</v>
      </c>
      <c r="G82" s="17" t="s">
        <v>36</v>
      </c>
      <c r="H82" s="38">
        <v>3948.27</v>
      </c>
      <c r="I82" s="60"/>
    </row>
    <row r="83" spans="1:9" s="7" customFormat="1" ht="13.15" customHeight="1" x14ac:dyDescent="0.2">
      <c r="A83" s="16" t="s">
        <v>8</v>
      </c>
      <c r="B83" s="17" t="s">
        <v>9</v>
      </c>
      <c r="C83" s="17"/>
      <c r="D83" s="38">
        <v>311.83999999999997</v>
      </c>
      <c r="E83" s="52"/>
      <c r="F83" s="71" t="s">
        <v>44</v>
      </c>
      <c r="G83" s="17" t="s">
        <v>43</v>
      </c>
      <c r="H83" s="38">
        <v>0</v>
      </c>
      <c r="I83" s="60"/>
    </row>
    <row r="84" spans="1:9" s="7" customFormat="1" ht="13.15" customHeight="1" x14ac:dyDescent="0.2">
      <c r="A84" s="16" t="s">
        <v>30</v>
      </c>
      <c r="B84" s="17" t="s">
        <v>31</v>
      </c>
      <c r="C84" s="17"/>
      <c r="D84" s="38">
        <v>619.53</v>
      </c>
      <c r="E84" s="52"/>
      <c r="F84" s="71" t="s">
        <v>22</v>
      </c>
      <c r="G84" s="17" t="s">
        <v>23</v>
      </c>
      <c r="H84" s="38">
        <v>500</v>
      </c>
      <c r="I84" s="60"/>
    </row>
    <row r="85" spans="1:9" s="7" customFormat="1" ht="13.15" customHeight="1" x14ac:dyDescent="0.2">
      <c r="A85" s="16" t="s">
        <v>10</v>
      </c>
      <c r="B85" s="17" t="s">
        <v>38</v>
      </c>
      <c r="C85" s="38"/>
      <c r="D85" s="38">
        <v>5000</v>
      </c>
      <c r="E85" s="52"/>
      <c r="F85" s="71" t="s">
        <v>6</v>
      </c>
      <c r="G85" s="17" t="s">
        <v>45</v>
      </c>
      <c r="H85" s="38">
        <v>899</v>
      </c>
      <c r="I85" s="60"/>
    </row>
    <row r="86" spans="1:9" s="7" customFormat="1" ht="13.15" customHeight="1" x14ac:dyDescent="0.2">
      <c r="A86" s="16" t="s">
        <v>10</v>
      </c>
      <c r="B86" s="17" t="s">
        <v>39</v>
      </c>
      <c r="C86" s="38"/>
      <c r="D86" s="38">
        <v>4000</v>
      </c>
      <c r="E86" s="52"/>
      <c r="F86" s="71" t="s">
        <v>8</v>
      </c>
      <c r="G86" s="17" t="s">
        <v>15</v>
      </c>
      <c r="H86" s="38">
        <v>12000</v>
      </c>
      <c r="I86" s="94"/>
    </row>
    <row r="87" spans="1:9" s="7" customFormat="1" ht="13.15" customHeight="1" thickBot="1" x14ac:dyDescent="0.25">
      <c r="A87" s="16" t="s">
        <v>10</v>
      </c>
      <c r="B87" s="17" t="s">
        <v>40</v>
      </c>
      <c r="C87" s="38"/>
      <c r="D87" s="38">
        <v>1126.4100000000001</v>
      </c>
      <c r="E87" s="52"/>
      <c r="F87" s="72" t="s">
        <v>19</v>
      </c>
      <c r="G87" s="17" t="s">
        <v>16</v>
      </c>
      <c r="H87" s="39">
        <v>11000</v>
      </c>
      <c r="I87" s="94"/>
    </row>
    <row r="88" spans="1:9" s="7" customFormat="1" ht="13.15" customHeight="1" thickTop="1" thickBot="1" x14ac:dyDescent="0.25">
      <c r="A88" s="16"/>
      <c r="B88" s="17" t="s">
        <v>117</v>
      </c>
      <c r="C88" s="38"/>
      <c r="D88" s="38">
        <v>1000</v>
      </c>
      <c r="E88" s="52"/>
      <c r="F88" s="73"/>
      <c r="G88" s="17"/>
      <c r="H88" s="44">
        <f>SUM(H82:H87)+SUM(D82:D89)</f>
        <v>49405.05</v>
      </c>
      <c r="I88" s="60"/>
    </row>
    <row r="89" spans="1:9" s="7" customFormat="1" ht="13.15" customHeight="1" thickBot="1" x14ac:dyDescent="0.25">
      <c r="A89" s="16"/>
      <c r="B89" s="17"/>
      <c r="C89" s="38"/>
      <c r="D89" s="38"/>
      <c r="E89" s="38"/>
      <c r="F89" s="73"/>
      <c r="G89" s="41" t="s">
        <v>4</v>
      </c>
      <c r="H89" s="42">
        <f>E80+H88</f>
        <v>60663.53</v>
      </c>
      <c r="I89" s="44"/>
    </row>
    <row r="90" spans="1:9" s="7" customFormat="1" ht="13.15" customHeight="1" x14ac:dyDescent="0.2">
      <c r="B90" s="16"/>
      <c r="C90" s="17"/>
      <c r="D90" s="9"/>
      <c r="E90" s="38"/>
      <c r="F90" s="74"/>
      <c r="G90" s="9"/>
      <c r="H90" s="9"/>
      <c r="I90" s="44"/>
    </row>
    <row r="91" spans="1:9" s="7" customFormat="1" ht="13.15" customHeight="1" x14ac:dyDescent="0.2">
      <c r="B91" s="16"/>
      <c r="C91" s="17"/>
      <c r="D91" s="8"/>
      <c r="E91" s="9"/>
      <c r="F91" s="74"/>
      <c r="G91" s="9"/>
      <c r="H91" s="9"/>
      <c r="I91" s="44"/>
    </row>
    <row r="92" spans="1:9" s="7" customFormat="1" ht="13.15" customHeight="1" x14ac:dyDescent="0.2">
      <c r="A92" s="9"/>
      <c r="B92" s="10"/>
      <c r="C92" s="9"/>
      <c r="D92" s="8"/>
      <c r="E92" s="9"/>
      <c r="F92" s="74"/>
      <c r="G92" s="9"/>
      <c r="H92" s="9"/>
      <c r="I92" s="44"/>
    </row>
    <row r="93" spans="1:9" s="7" customFormat="1" ht="13.15" customHeight="1" x14ac:dyDescent="0.2">
      <c r="A93" s="9"/>
      <c r="B93" s="10"/>
      <c r="C93" s="8"/>
      <c r="D93" s="8"/>
      <c r="E93" s="9"/>
      <c r="F93" s="74"/>
      <c r="G93" s="9"/>
      <c r="H93" s="9"/>
      <c r="I93" s="44"/>
    </row>
    <row r="94" spans="1:9" s="7" customFormat="1" ht="13.15" customHeight="1" x14ac:dyDescent="0.2">
      <c r="A94" s="9"/>
      <c r="B94" s="10"/>
      <c r="C94" s="8"/>
      <c r="D94" s="8"/>
      <c r="E94" s="9"/>
      <c r="F94" s="74"/>
      <c r="G94" s="9"/>
      <c r="H94" s="9"/>
      <c r="I94" s="44"/>
    </row>
    <row r="95" spans="1:9" s="7" customFormat="1" ht="13.15" customHeight="1" x14ac:dyDescent="0.2">
      <c r="A95" s="9"/>
      <c r="B95" s="10"/>
      <c r="C95" s="8"/>
      <c r="D95" s="8"/>
      <c r="E95" s="9"/>
      <c r="F95" s="74"/>
      <c r="G95" s="9"/>
      <c r="H95" s="9"/>
      <c r="I95" s="44"/>
    </row>
    <row r="96" spans="1:9" s="9" customFormat="1" ht="12" x14ac:dyDescent="0.2">
      <c r="B96" s="10"/>
      <c r="C96" s="8"/>
      <c r="F96" s="74"/>
    </row>
    <row r="97" spans="1:9" s="9" customFormat="1" ht="12" x14ac:dyDescent="0.2">
      <c r="B97" s="10"/>
      <c r="C97" s="8"/>
      <c r="F97" s="74"/>
    </row>
    <row r="98" spans="1:9" s="9" customFormat="1" ht="12" x14ac:dyDescent="0.2">
      <c r="B98" s="10"/>
      <c r="C98" s="8"/>
      <c r="F98" s="74"/>
    </row>
    <row r="99" spans="1:9" s="9" customFormat="1" ht="12" x14ac:dyDescent="0.2">
      <c r="B99" s="10"/>
      <c r="F99" s="74"/>
    </row>
    <row r="100" spans="1:9" s="9" customFormat="1" ht="12" x14ac:dyDescent="0.2">
      <c r="B100" s="10"/>
      <c r="F100" s="74"/>
    </row>
    <row r="101" spans="1:9" s="9" customFormat="1" ht="12" x14ac:dyDescent="0.2">
      <c r="B101" s="10"/>
      <c r="F101" s="74"/>
    </row>
    <row r="102" spans="1:9" s="9" customFormat="1" x14ac:dyDescent="0.2">
      <c r="B102" s="10"/>
      <c r="D102" s="5"/>
      <c r="F102" s="74"/>
    </row>
    <row r="103" spans="1:9" s="9" customFormat="1" x14ac:dyDescent="0.2">
      <c r="B103" s="10"/>
      <c r="D103" s="5"/>
      <c r="F103" s="54"/>
      <c r="G103" s="5"/>
      <c r="H103" s="5"/>
    </row>
    <row r="104" spans="1:9" s="9" customFormat="1" x14ac:dyDescent="0.2">
      <c r="B104" s="10"/>
      <c r="D104" s="5"/>
      <c r="E104" s="5"/>
      <c r="F104" s="54"/>
      <c r="G104" s="5"/>
      <c r="H104" s="5"/>
    </row>
    <row r="105" spans="1:9" s="9" customFormat="1" x14ac:dyDescent="0.2">
      <c r="B105" s="12"/>
      <c r="C105" s="5"/>
      <c r="D105" s="5"/>
      <c r="E105" s="5"/>
      <c r="F105" s="54"/>
      <c r="G105" s="5"/>
      <c r="H105" s="5"/>
    </row>
    <row r="106" spans="1:9" s="9" customFormat="1" x14ac:dyDescent="0.2">
      <c r="B106" s="12"/>
      <c r="C106" s="5"/>
      <c r="D106" s="5"/>
      <c r="E106" s="5"/>
      <c r="F106" s="54"/>
      <c r="G106" s="5"/>
      <c r="H106" s="5"/>
    </row>
    <row r="107" spans="1:9" s="9" customFormat="1" x14ac:dyDescent="0.2">
      <c r="B107" s="12"/>
      <c r="C107" s="5"/>
      <c r="D107" s="5"/>
      <c r="E107" s="5"/>
      <c r="F107" s="54"/>
      <c r="G107" s="5"/>
      <c r="H107" s="5"/>
    </row>
    <row r="108" spans="1:9" s="9" customFormat="1" x14ac:dyDescent="0.2">
      <c r="B108" s="12"/>
      <c r="C108" s="5"/>
      <c r="D108" s="5"/>
      <c r="E108" s="5"/>
      <c r="F108" s="54"/>
      <c r="G108" s="5"/>
      <c r="H108" s="5"/>
    </row>
    <row r="109" spans="1:9" s="9" customFormat="1" x14ac:dyDescent="0.2">
      <c r="A109" s="5"/>
      <c r="B109" s="12"/>
      <c r="C109" s="5"/>
      <c r="D109" s="5"/>
      <c r="E109" s="5"/>
      <c r="F109" s="54"/>
      <c r="G109" s="5"/>
      <c r="H109" s="5"/>
      <c r="I109" s="5"/>
    </row>
    <row r="110" spans="1:9" s="9" customFormat="1" x14ac:dyDescent="0.2">
      <c r="A110" s="5"/>
      <c r="B110" s="12"/>
      <c r="C110" s="5"/>
      <c r="D110" s="5"/>
      <c r="E110" s="5"/>
      <c r="F110" s="54"/>
      <c r="G110" s="5"/>
      <c r="H110" s="5"/>
      <c r="I110" s="5"/>
    </row>
    <row r="111" spans="1:9" s="9" customFormat="1" x14ac:dyDescent="0.2">
      <c r="A111" s="5"/>
      <c r="B111" s="12"/>
      <c r="C111" s="5"/>
      <c r="D111" s="5"/>
      <c r="E111" s="5"/>
      <c r="F111" s="54"/>
      <c r="G111" s="5"/>
      <c r="H111" s="5"/>
      <c r="I111" s="5"/>
    </row>
    <row r="112" spans="1:9" s="9" customFormat="1" x14ac:dyDescent="0.2">
      <c r="A112" s="5"/>
      <c r="B112" s="12"/>
      <c r="C112" s="5"/>
      <c r="D112" s="5"/>
      <c r="E112" s="5"/>
      <c r="F112" s="54"/>
      <c r="G112" s="5"/>
      <c r="H112" s="5"/>
      <c r="I112" s="5"/>
    </row>
  </sheetData>
  <mergeCells count="15">
    <mergeCell ref="C69:D69"/>
    <mergeCell ref="E70:F70"/>
    <mergeCell ref="E21:F21"/>
    <mergeCell ref="A1:J1"/>
    <mergeCell ref="C4:D4"/>
    <mergeCell ref="E5:F5"/>
    <mergeCell ref="I12:J12"/>
    <mergeCell ref="C20:D20"/>
    <mergeCell ref="I28:J28"/>
    <mergeCell ref="I44:J44"/>
    <mergeCell ref="C52:D52"/>
    <mergeCell ref="E53:F53"/>
    <mergeCell ref="I60:J60"/>
    <mergeCell ref="C36:D36"/>
    <mergeCell ref="E37:F37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zoomScaleNormal="100" workbookViewId="0">
      <selection activeCell="E72" sqref="E7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118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119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43348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72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2369.9</v>
      </c>
      <c r="G7" s="70" t="s">
        <v>123</v>
      </c>
    </row>
    <row r="8" spans="1:10" x14ac:dyDescent="0.2">
      <c r="B8" s="43" t="s">
        <v>29</v>
      </c>
      <c r="C8" s="27" t="s">
        <v>27</v>
      </c>
      <c r="D8" s="50"/>
      <c r="E8" s="85">
        <v>602.47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1396.38</v>
      </c>
      <c r="F9" s="70"/>
      <c r="G9" s="164"/>
    </row>
    <row r="10" spans="1:10" x14ac:dyDescent="0.2">
      <c r="B10" s="15" t="s">
        <v>35</v>
      </c>
      <c r="C10" s="18" t="s">
        <v>11</v>
      </c>
      <c r="D10" s="51"/>
      <c r="E10" s="86">
        <v>1190.1500000000001</v>
      </c>
    </row>
    <row r="11" spans="1:10" x14ac:dyDescent="0.2">
      <c r="B11" s="101" t="s">
        <v>29</v>
      </c>
      <c r="C11" s="105" t="s">
        <v>34</v>
      </c>
      <c r="D11" s="102"/>
      <c r="E11" s="103">
        <v>1107.8</v>
      </c>
      <c r="G11" s="67"/>
      <c r="I11" s="171"/>
      <c r="J11" s="171"/>
    </row>
    <row r="12" spans="1:10" x14ac:dyDescent="0.2">
      <c r="B12" s="15" t="s">
        <v>61</v>
      </c>
      <c r="C12" s="18" t="s">
        <v>60</v>
      </c>
      <c r="D12" s="51"/>
      <c r="E12" s="37">
        <v>1565.44</v>
      </c>
      <c r="F12" s="68"/>
      <c r="G12" s="67"/>
      <c r="I12" s="334"/>
      <c r="J12" s="334"/>
    </row>
    <row r="13" spans="1:10" x14ac:dyDescent="0.2">
      <c r="B13" s="176" t="s">
        <v>29</v>
      </c>
      <c r="C13" s="177" t="s">
        <v>109</v>
      </c>
      <c r="D13" s="178"/>
      <c r="E13" s="179">
        <v>316.8</v>
      </c>
      <c r="F13" s="68"/>
      <c r="G13" s="67"/>
      <c r="I13" s="174"/>
      <c r="J13" s="174"/>
    </row>
    <row r="14" spans="1:10" x14ac:dyDescent="0.2">
      <c r="B14" s="15" t="s">
        <v>115</v>
      </c>
      <c r="C14" s="18" t="s">
        <v>116</v>
      </c>
      <c r="D14" s="51"/>
      <c r="E14" s="37">
        <v>1509.75</v>
      </c>
      <c r="F14" s="68"/>
      <c r="G14" s="67"/>
      <c r="I14" s="174"/>
      <c r="J14" s="174"/>
    </row>
    <row r="15" spans="1:10" x14ac:dyDescent="0.2">
      <c r="B15" s="20" t="s">
        <v>115</v>
      </c>
      <c r="C15" s="27" t="s">
        <v>124</v>
      </c>
      <c r="D15" s="50"/>
      <c r="E15" s="180">
        <v>1311.75</v>
      </c>
      <c r="F15" s="68"/>
      <c r="G15" s="67"/>
      <c r="I15" s="174"/>
      <c r="J15" s="174"/>
    </row>
    <row r="16" spans="1:10" ht="13.5" thickBot="1" x14ac:dyDescent="0.25">
      <c r="B16" s="166" t="s">
        <v>126</v>
      </c>
      <c r="C16" s="167" t="s">
        <v>125</v>
      </c>
      <c r="D16" s="165"/>
      <c r="E16" s="168">
        <v>618.75</v>
      </c>
      <c r="F16" s="68"/>
      <c r="G16" s="67"/>
      <c r="I16" s="171"/>
      <c r="J16" s="171"/>
    </row>
    <row r="17" spans="1:10" s="4" customFormat="1" ht="13.5" thickBot="1" x14ac:dyDescent="0.25">
      <c r="B17" s="55"/>
      <c r="C17" s="56"/>
      <c r="D17" s="57"/>
      <c r="E17" s="58">
        <f>SUM(E7:E16)</f>
        <v>11989.189999999999</v>
      </c>
      <c r="F17" s="69"/>
      <c r="G17" s="82"/>
    </row>
    <row r="18" spans="1:10" ht="13.5" thickBot="1" x14ac:dyDescent="0.25">
      <c r="B18" s="107" t="s">
        <v>33</v>
      </c>
      <c r="C18" s="108" t="s">
        <v>5</v>
      </c>
      <c r="D18" s="108"/>
      <c r="E18" s="109">
        <v>1125</v>
      </c>
    </row>
    <row r="19" spans="1:10" ht="13.5" thickBot="1" x14ac:dyDescent="0.25">
      <c r="B19" s="11"/>
      <c r="C19" s="34" t="s">
        <v>0</v>
      </c>
      <c r="D19" s="34"/>
      <c r="E19" s="36">
        <f>SUM(E17:E18)</f>
        <v>13114.189999999999</v>
      </c>
    </row>
    <row r="20" spans="1:10" x14ac:dyDescent="0.2">
      <c r="B20" s="11"/>
      <c r="C20" s="34"/>
      <c r="D20" s="34"/>
      <c r="E20" s="63"/>
    </row>
    <row r="21" spans="1:10" s="29" customFormat="1" ht="6.75" customHeight="1" x14ac:dyDescent="0.2">
      <c r="B21" s="30"/>
      <c r="C21" s="31"/>
      <c r="D21" s="31"/>
      <c r="E21" s="32"/>
      <c r="F21" s="64"/>
      <c r="G21" s="32"/>
      <c r="H21" s="32"/>
      <c r="I21" s="32"/>
    </row>
    <row r="22" spans="1:10" ht="19.5" customHeight="1" x14ac:dyDescent="0.2">
      <c r="A22" s="45"/>
      <c r="B22" s="25" t="s">
        <v>24</v>
      </c>
      <c r="C22" s="46" t="s">
        <v>120</v>
      </c>
      <c r="D22" s="40"/>
      <c r="E22" s="14"/>
      <c r="F22" s="65"/>
      <c r="G22" s="14"/>
      <c r="H22" s="14"/>
      <c r="I22" s="14"/>
    </row>
    <row r="23" spans="1:10" ht="19.5" customHeight="1" x14ac:dyDescent="0.2">
      <c r="B23" s="25" t="s">
        <v>26</v>
      </c>
      <c r="C23" s="336">
        <v>43355</v>
      </c>
      <c r="D23" s="336"/>
      <c r="E23" s="14"/>
      <c r="F23" s="65"/>
      <c r="G23" s="14"/>
      <c r="H23" s="14"/>
      <c r="I23" s="14"/>
    </row>
    <row r="24" spans="1:10" ht="4.5" customHeight="1" x14ac:dyDescent="0.45">
      <c r="B24" s="2"/>
      <c r="C24" s="19"/>
      <c r="D24" s="19"/>
      <c r="E24" s="335"/>
      <c r="F24" s="335"/>
      <c r="G24" s="3"/>
      <c r="H24" s="4"/>
      <c r="I24" s="4"/>
    </row>
    <row r="25" spans="1:10" s="172" customFormat="1" ht="13.5" thickBot="1" x14ac:dyDescent="0.25">
      <c r="B25" s="26" t="s">
        <v>25</v>
      </c>
      <c r="C25" s="53" t="s">
        <v>1</v>
      </c>
      <c r="D25" s="53"/>
      <c r="E25" s="28" t="s">
        <v>2</v>
      </c>
      <c r="F25" s="66"/>
    </row>
    <row r="26" spans="1:10" x14ac:dyDescent="0.2">
      <c r="B26" s="21" t="s">
        <v>28</v>
      </c>
      <c r="C26" s="24" t="s">
        <v>14</v>
      </c>
      <c r="D26" s="49"/>
      <c r="E26" s="85">
        <v>2986.6</v>
      </c>
      <c r="G26" s="67"/>
    </row>
    <row r="27" spans="1:10" x14ac:dyDescent="0.2">
      <c r="B27" s="43" t="s">
        <v>29</v>
      </c>
      <c r="C27" s="27" t="s">
        <v>27</v>
      </c>
      <c r="D27" s="50"/>
      <c r="E27" s="85">
        <v>625.27</v>
      </c>
      <c r="F27" s="70"/>
      <c r="G27" s="161"/>
      <c r="H27" s="54"/>
    </row>
    <row r="28" spans="1:10" x14ac:dyDescent="0.2">
      <c r="B28" s="43" t="s">
        <v>3</v>
      </c>
      <c r="C28" s="27" t="s">
        <v>13</v>
      </c>
      <c r="D28" s="50"/>
      <c r="E28" s="85">
        <v>1670.09</v>
      </c>
      <c r="F28" s="70"/>
      <c r="G28" s="164"/>
    </row>
    <row r="29" spans="1:10" x14ac:dyDescent="0.2">
      <c r="B29" s="15" t="s">
        <v>35</v>
      </c>
      <c r="C29" s="18" t="s">
        <v>11</v>
      </c>
      <c r="D29" s="51"/>
      <c r="E29" s="86">
        <v>1570.07</v>
      </c>
    </row>
    <row r="30" spans="1:10" x14ac:dyDescent="0.2">
      <c r="B30" s="101" t="s">
        <v>29</v>
      </c>
      <c r="C30" s="105" t="s">
        <v>34</v>
      </c>
      <c r="D30" s="102"/>
      <c r="E30" s="103">
        <v>1196.9000000000001</v>
      </c>
      <c r="G30" s="67"/>
      <c r="I30" s="171"/>
      <c r="J30" s="171"/>
    </row>
    <row r="31" spans="1:10" ht="12" customHeight="1" x14ac:dyDescent="0.2">
      <c r="B31" s="15" t="s">
        <v>61</v>
      </c>
      <c r="C31" s="18" t="s">
        <v>60</v>
      </c>
      <c r="D31" s="51"/>
      <c r="E31" s="37">
        <v>1832.84</v>
      </c>
      <c r="F31" s="68"/>
      <c r="G31" s="67"/>
      <c r="I31" s="334"/>
      <c r="J31" s="334"/>
    </row>
    <row r="32" spans="1:10" x14ac:dyDescent="0.2">
      <c r="B32" s="15" t="s">
        <v>115</v>
      </c>
      <c r="C32" s="18" t="s">
        <v>116</v>
      </c>
      <c r="D32" s="51"/>
      <c r="E32" s="37">
        <v>1597.13</v>
      </c>
      <c r="F32" s="68"/>
      <c r="G32" s="67"/>
      <c r="I32" s="175"/>
      <c r="J32" s="175"/>
    </row>
    <row r="33" spans="1:10" x14ac:dyDescent="0.2">
      <c r="B33" s="20" t="s">
        <v>115</v>
      </c>
      <c r="C33" s="27" t="s">
        <v>124</v>
      </c>
      <c r="D33" s="50"/>
      <c r="E33" s="180">
        <v>1597.13</v>
      </c>
      <c r="F33" s="68"/>
      <c r="G33" s="67"/>
      <c r="I33" s="175"/>
      <c r="J33" s="175"/>
    </row>
    <row r="34" spans="1:10" ht="13.5" thickBot="1" x14ac:dyDescent="0.25">
      <c r="B34" s="166" t="s">
        <v>126</v>
      </c>
      <c r="C34" s="167" t="s">
        <v>125</v>
      </c>
      <c r="D34" s="165"/>
      <c r="E34" s="168">
        <v>1597.13</v>
      </c>
      <c r="F34" s="68"/>
      <c r="G34" s="67"/>
      <c r="I34" s="175"/>
      <c r="J34" s="175"/>
    </row>
    <row r="35" spans="1:10" s="4" customFormat="1" ht="13.5" thickBot="1" x14ac:dyDescent="0.25">
      <c r="B35" s="55"/>
      <c r="C35" s="56"/>
      <c r="D35" s="57"/>
      <c r="E35" s="58">
        <f>SUM(E26:E34)</f>
        <v>14673.160000000003</v>
      </c>
      <c r="F35" s="69"/>
      <c r="G35" s="82"/>
    </row>
    <row r="36" spans="1:10" ht="13.5" thickBot="1" x14ac:dyDescent="0.25">
      <c r="B36" s="107" t="s">
        <v>33</v>
      </c>
      <c r="C36" s="108" t="s">
        <v>5</v>
      </c>
      <c r="D36" s="108"/>
      <c r="E36" s="109">
        <v>1125</v>
      </c>
    </row>
    <row r="37" spans="1:10" ht="13.5" thickBot="1" x14ac:dyDescent="0.25">
      <c r="B37" s="11"/>
      <c r="C37" s="34" t="s">
        <v>0</v>
      </c>
      <c r="D37" s="34"/>
      <c r="E37" s="36">
        <f>SUM(E35:E36)</f>
        <v>15798.160000000003</v>
      </c>
    </row>
    <row r="38" spans="1:10" x14ac:dyDescent="0.2">
      <c r="B38" s="11"/>
      <c r="C38" s="34"/>
      <c r="D38" s="34"/>
      <c r="E38" s="63"/>
    </row>
    <row r="39" spans="1:10" s="29" customFormat="1" ht="6.75" customHeight="1" x14ac:dyDescent="0.2">
      <c r="B39" s="30"/>
      <c r="C39" s="31"/>
      <c r="D39" s="31"/>
      <c r="E39" s="32"/>
      <c r="F39" s="64"/>
      <c r="G39" s="32"/>
      <c r="H39" s="32"/>
      <c r="I39" s="32"/>
    </row>
    <row r="40" spans="1:10" ht="19.5" customHeight="1" x14ac:dyDescent="0.2">
      <c r="A40" s="45"/>
      <c r="B40" s="25" t="s">
        <v>24</v>
      </c>
      <c r="C40" s="46" t="s">
        <v>121</v>
      </c>
      <c r="D40" s="40"/>
      <c r="E40" s="14"/>
      <c r="F40" s="65"/>
      <c r="G40" s="14"/>
      <c r="H40" s="14"/>
      <c r="I40" s="14"/>
    </row>
    <row r="41" spans="1:10" ht="19.5" customHeight="1" x14ac:dyDescent="0.2">
      <c r="B41" s="25" t="s">
        <v>26</v>
      </c>
      <c r="C41" s="336">
        <v>43362</v>
      </c>
      <c r="D41" s="336"/>
      <c r="E41" s="14"/>
      <c r="F41" s="65"/>
      <c r="G41" s="14"/>
      <c r="H41" s="14"/>
      <c r="I41" s="14"/>
    </row>
    <row r="42" spans="1:10" ht="4.5" customHeight="1" x14ac:dyDescent="0.45">
      <c r="B42" s="2"/>
      <c r="C42" s="19"/>
      <c r="D42" s="19"/>
      <c r="E42" s="335"/>
      <c r="F42" s="335"/>
      <c r="G42" s="3"/>
      <c r="H42" s="4"/>
      <c r="I42" s="4"/>
    </row>
    <row r="43" spans="1:10" s="172" customFormat="1" ht="13.5" thickBot="1" x14ac:dyDescent="0.25">
      <c r="B43" s="26" t="s">
        <v>25</v>
      </c>
      <c r="C43" s="53" t="s">
        <v>1</v>
      </c>
      <c r="D43" s="53"/>
      <c r="E43" s="28" t="s">
        <v>2</v>
      </c>
      <c r="F43" s="66"/>
    </row>
    <row r="44" spans="1:10" x14ac:dyDescent="0.2">
      <c r="B44" s="21" t="s">
        <v>28</v>
      </c>
      <c r="C44" s="24" t="s">
        <v>14</v>
      </c>
      <c r="D44" s="49"/>
      <c r="E44" s="85">
        <v>2562.59</v>
      </c>
      <c r="F44" s="70"/>
      <c r="G44" s="67"/>
    </row>
    <row r="45" spans="1:10" x14ac:dyDescent="0.2">
      <c r="B45" s="43" t="s">
        <v>29</v>
      </c>
      <c r="C45" s="27" t="s">
        <v>27</v>
      </c>
      <c r="D45" s="50"/>
      <c r="E45" s="85">
        <v>602.47</v>
      </c>
      <c r="F45" s="70"/>
      <c r="G45" s="84"/>
      <c r="H45" s="54"/>
    </row>
    <row r="46" spans="1:10" x14ac:dyDescent="0.2">
      <c r="B46" s="43" t="s">
        <v>3</v>
      </c>
      <c r="C46" s="27" t="s">
        <v>13</v>
      </c>
      <c r="D46" s="50"/>
      <c r="E46" s="85">
        <v>1356.97</v>
      </c>
      <c r="F46" s="70"/>
    </row>
    <row r="47" spans="1:10" x14ac:dyDescent="0.2">
      <c r="B47" s="15" t="s">
        <v>35</v>
      </c>
      <c r="C47" s="18" t="s">
        <v>11</v>
      </c>
      <c r="D47" s="51"/>
      <c r="E47" s="86">
        <v>1261.05</v>
      </c>
    </row>
    <row r="48" spans="1:10" x14ac:dyDescent="0.2">
      <c r="B48" s="101" t="s">
        <v>29</v>
      </c>
      <c r="C48" s="105" t="s">
        <v>34</v>
      </c>
      <c r="D48" s="102"/>
      <c r="E48" s="103">
        <v>792</v>
      </c>
      <c r="G48" s="70"/>
      <c r="I48" s="171"/>
      <c r="J48" s="171"/>
    </row>
    <row r="49" spans="1:10" x14ac:dyDescent="0.2">
      <c r="B49" s="15" t="s">
        <v>61</v>
      </c>
      <c r="C49" s="18" t="s">
        <v>60</v>
      </c>
      <c r="D49" s="51"/>
      <c r="E49" s="37">
        <v>1342.69</v>
      </c>
      <c r="F49" s="68"/>
      <c r="G49" s="67"/>
      <c r="I49" s="334"/>
      <c r="J49" s="334"/>
    </row>
    <row r="50" spans="1:10" x14ac:dyDescent="0.2">
      <c r="B50" s="15" t="s">
        <v>115</v>
      </c>
      <c r="C50" s="18" t="s">
        <v>116</v>
      </c>
      <c r="D50" s="51"/>
      <c r="E50" s="37">
        <v>990</v>
      </c>
      <c r="F50" s="68"/>
      <c r="G50" s="67"/>
      <c r="I50" s="175"/>
      <c r="J50" s="175"/>
    </row>
    <row r="51" spans="1:10" x14ac:dyDescent="0.2">
      <c r="B51" s="20" t="s">
        <v>115</v>
      </c>
      <c r="C51" s="27" t="s">
        <v>124</v>
      </c>
      <c r="D51" s="50"/>
      <c r="E51" s="180">
        <v>990</v>
      </c>
      <c r="F51" s="68"/>
      <c r="G51" s="67"/>
      <c r="I51" s="175"/>
      <c r="J51" s="175"/>
    </row>
    <row r="52" spans="1:10" ht="13.5" thickBot="1" x14ac:dyDescent="0.25">
      <c r="B52" s="166" t="s">
        <v>126</v>
      </c>
      <c r="C52" s="167" t="s">
        <v>125</v>
      </c>
      <c r="D52" s="165"/>
      <c r="E52" s="168">
        <v>990</v>
      </c>
      <c r="F52" s="68"/>
      <c r="G52" s="67"/>
      <c r="I52" s="175"/>
      <c r="J52" s="175"/>
    </row>
    <row r="53" spans="1:10" s="4" customFormat="1" ht="13.5" thickBot="1" x14ac:dyDescent="0.25">
      <c r="B53" s="55"/>
      <c r="C53" s="56"/>
      <c r="D53" s="57"/>
      <c r="E53" s="58">
        <f>SUM(E44:E52)</f>
        <v>10887.77</v>
      </c>
      <c r="F53" s="69"/>
      <c r="G53" s="82"/>
    </row>
    <row r="54" spans="1:10" ht="13.5" thickBot="1" x14ac:dyDescent="0.25">
      <c r="B54" s="107" t="s">
        <v>33</v>
      </c>
      <c r="C54" s="108" t="s">
        <v>5</v>
      </c>
      <c r="D54" s="108"/>
      <c r="E54" s="109">
        <v>1125</v>
      </c>
    </row>
    <row r="55" spans="1:10" ht="13.5" thickBot="1" x14ac:dyDescent="0.25">
      <c r="B55" s="11"/>
      <c r="C55" s="34" t="s">
        <v>0</v>
      </c>
      <c r="D55" s="34"/>
      <c r="E55" s="36">
        <f>SUM(E53:E54)</f>
        <v>12012.77</v>
      </c>
    </row>
    <row r="56" spans="1:10" x14ac:dyDescent="0.2">
      <c r="B56" s="11"/>
      <c r="C56" s="34"/>
      <c r="D56" s="34"/>
      <c r="E56" s="63"/>
    </row>
    <row r="57" spans="1:10" s="29" customFormat="1" ht="6.75" customHeight="1" x14ac:dyDescent="0.2">
      <c r="B57" s="30"/>
      <c r="C57" s="31"/>
      <c r="D57" s="31"/>
      <c r="E57" s="32"/>
      <c r="F57" s="64"/>
      <c r="G57" s="32"/>
      <c r="H57" s="32"/>
      <c r="I57" s="32"/>
    </row>
    <row r="58" spans="1:10" ht="19.5" customHeight="1" x14ac:dyDescent="0.2">
      <c r="A58" s="45"/>
      <c r="B58" s="25" t="s">
        <v>24</v>
      </c>
      <c r="C58" s="46" t="s">
        <v>122</v>
      </c>
      <c r="D58" s="40"/>
      <c r="E58" s="14"/>
      <c r="F58" s="65"/>
      <c r="G58" s="14"/>
      <c r="H58" s="14"/>
      <c r="I58" s="14"/>
    </row>
    <row r="59" spans="1:10" ht="19.5" customHeight="1" x14ac:dyDescent="0.2">
      <c r="B59" s="25" t="s">
        <v>26</v>
      </c>
      <c r="C59" s="336">
        <v>43369</v>
      </c>
      <c r="D59" s="336"/>
      <c r="E59" s="14"/>
      <c r="F59" s="65"/>
      <c r="G59" s="14"/>
      <c r="H59" s="14"/>
      <c r="I59" s="14"/>
    </row>
    <row r="60" spans="1:10" ht="4.5" customHeight="1" x14ac:dyDescent="0.45">
      <c r="B60" s="2"/>
      <c r="C60" s="19"/>
      <c r="D60" s="19"/>
      <c r="E60" s="335"/>
      <c r="F60" s="335"/>
      <c r="G60" s="3"/>
      <c r="H60" s="4"/>
      <c r="I60" s="4"/>
    </row>
    <row r="61" spans="1:10" s="172" customFormat="1" ht="13.5" thickBot="1" x14ac:dyDescent="0.25">
      <c r="B61" s="26" t="s">
        <v>25</v>
      </c>
      <c r="C61" s="53" t="s">
        <v>1</v>
      </c>
      <c r="D61" s="53"/>
      <c r="E61" s="28" t="s">
        <v>2</v>
      </c>
      <c r="F61" s="66"/>
    </row>
    <row r="62" spans="1:10" x14ac:dyDescent="0.2">
      <c r="B62" s="21" t="s">
        <v>28</v>
      </c>
      <c r="C62" s="24" t="s">
        <v>14</v>
      </c>
      <c r="D62" s="49"/>
      <c r="E62" s="85">
        <v>3144.9</v>
      </c>
      <c r="F62" s="70"/>
      <c r="G62" s="67"/>
    </row>
    <row r="63" spans="1:10" x14ac:dyDescent="0.2">
      <c r="B63" s="43" t="s">
        <v>29</v>
      </c>
      <c r="C63" s="27" t="s">
        <v>27</v>
      </c>
      <c r="D63" s="50"/>
      <c r="E63" s="85">
        <v>648.07000000000005</v>
      </c>
      <c r="F63" s="70"/>
      <c r="G63" s="84"/>
      <c r="H63" s="54"/>
    </row>
    <row r="64" spans="1:10" x14ac:dyDescent="0.2">
      <c r="B64" s="43" t="s">
        <v>3</v>
      </c>
      <c r="C64" s="27" t="s">
        <v>13</v>
      </c>
      <c r="D64" s="50"/>
      <c r="E64" s="85">
        <v>1713.29</v>
      </c>
      <c r="F64" s="70"/>
    </row>
    <row r="65" spans="1:10" x14ac:dyDescent="0.2">
      <c r="B65" s="15" t="s">
        <v>35</v>
      </c>
      <c r="C65" s="18" t="s">
        <v>11</v>
      </c>
      <c r="D65" s="51"/>
      <c r="E65" s="86">
        <v>1608.33</v>
      </c>
    </row>
    <row r="66" spans="1:10" x14ac:dyDescent="0.2">
      <c r="B66" s="101" t="s">
        <v>29</v>
      </c>
      <c r="C66" s="105" t="s">
        <v>34</v>
      </c>
      <c r="D66" s="102"/>
      <c r="E66" s="103">
        <v>1336.5</v>
      </c>
      <c r="G66" s="67"/>
      <c r="I66" s="171"/>
      <c r="J66" s="171"/>
    </row>
    <row r="67" spans="1:10" x14ac:dyDescent="0.2">
      <c r="B67" s="15" t="s">
        <v>61</v>
      </c>
      <c r="C67" s="18" t="s">
        <v>60</v>
      </c>
      <c r="D67" s="51"/>
      <c r="E67" s="37">
        <v>1373.63</v>
      </c>
      <c r="F67" s="68"/>
      <c r="G67" s="67"/>
      <c r="I67" s="173"/>
      <c r="J67" s="173"/>
    </row>
    <row r="68" spans="1:10" x14ac:dyDescent="0.2">
      <c r="B68" s="15" t="s">
        <v>29</v>
      </c>
      <c r="C68" s="18" t="s">
        <v>109</v>
      </c>
      <c r="D68" s="51"/>
      <c r="E68" s="37">
        <v>465.3</v>
      </c>
      <c r="F68" s="68"/>
      <c r="G68" s="67"/>
      <c r="I68" s="181"/>
      <c r="J68" s="181"/>
    </row>
    <row r="69" spans="1:10" x14ac:dyDescent="0.2">
      <c r="B69" s="15" t="s">
        <v>115</v>
      </c>
      <c r="C69" s="18" t="s">
        <v>116</v>
      </c>
      <c r="D69" s="51"/>
      <c r="E69" s="37">
        <v>1653.19</v>
      </c>
      <c r="F69" s="68"/>
      <c r="G69" s="67"/>
      <c r="I69" s="175"/>
      <c r="J69" s="175"/>
    </row>
    <row r="70" spans="1:10" x14ac:dyDescent="0.2">
      <c r="B70" s="20" t="s">
        <v>115</v>
      </c>
      <c r="C70" s="27" t="s">
        <v>124</v>
      </c>
      <c r="D70" s="50"/>
      <c r="E70" s="180">
        <v>1637.63</v>
      </c>
      <c r="F70" s="68"/>
      <c r="G70" s="67"/>
      <c r="I70" s="175"/>
      <c r="J70" s="175"/>
    </row>
    <row r="71" spans="1:10" ht="13.5" thickBot="1" x14ac:dyDescent="0.25">
      <c r="B71" s="166" t="s">
        <v>126</v>
      </c>
      <c r="C71" s="167" t="s">
        <v>125</v>
      </c>
      <c r="D71" s="165"/>
      <c r="E71" s="168">
        <v>1637.63</v>
      </c>
      <c r="F71" s="68"/>
      <c r="G71" s="67"/>
      <c r="I71" s="175"/>
      <c r="J71" s="175"/>
    </row>
    <row r="72" spans="1:10" s="4" customFormat="1" ht="13.5" thickBot="1" x14ac:dyDescent="0.25">
      <c r="B72" s="55"/>
      <c r="C72" s="56"/>
      <c r="D72" s="57"/>
      <c r="E72" s="58">
        <f>SUM(E62:E71)</f>
        <v>15218.470000000001</v>
      </c>
      <c r="F72" s="69"/>
      <c r="G72" s="82"/>
    </row>
    <row r="73" spans="1:10" ht="13.5" thickBot="1" x14ac:dyDescent="0.25">
      <c r="B73" s="107" t="s">
        <v>33</v>
      </c>
      <c r="C73" s="108" t="s">
        <v>5</v>
      </c>
      <c r="D73" s="108"/>
      <c r="E73" s="109">
        <v>1125</v>
      </c>
    </row>
    <row r="74" spans="1:10" ht="13.5" thickBot="1" x14ac:dyDescent="0.25">
      <c r="B74" s="11"/>
      <c r="C74" s="34" t="s">
        <v>0</v>
      </c>
      <c r="D74" s="34"/>
      <c r="E74" s="36">
        <f>SUM(E72:E73)</f>
        <v>16343.470000000001</v>
      </c>
    </row>
    <row r="75" spans="1:10" x14ac:dyDescent="0.2">
      <c r="B75" s="11"/>
      <c r="C75" s="34"/>
      <c r="D75" s="34"/>
      <c r="E75" s="63"/>
    </row>
    <row r="76" spans="1:10" s="7" customFormat="1" ht="13.15" customHeight="1" x14ac:dyDescent="0.2">
      <c r="A76" s="16" t="s">
        <v>6</v>
      </c>
      <c r="B76" s="17" t="s">
        <v>7</v>
      </c>
      <c r="C76" s="17"/>
      <c r="D76" s="38">
        <v>9000</v>
      </c>
      <c r="E76" s="52"/>
      <c r="F76" s="16" t="s">
        <v>37</v>
      </c>
      <c r="G76" s="17" t="s">
        <v>36</v>
      </c>
      <c r="H76" s="38">
        <v>3948.27</v>
      </c>
      <c r="I76" s="60"/>
    </row>
    <row r="77" spans="1:10" s="7" customFormat="1" ht="13.15" customHeight="1" x14ac:dyDescent="0.2">
      <c r="A77" s="16" t="s">
        <v>8</v>
      </c>
      <c r="B77" s="17" t="s">
        <v>9</v>
      </c>
      <c r="C77" s="17"/>
      <c r="D77" s="38">
        <v>311.83999999999997</v>
      </c>
      <c r="E77" s="52"/>
      <c r="F77" s="71" t="s">
        <v>44</v>
      </c>
      <c r="G77" s="17" t="s">
        <v>43</v>
      </c>
      <c r="H77" s="38">
        <v>0</v>
      </c>
      <c r="I77" s="60"/>
    </row>
    <row r="78" spans="1:10" s="7" customFormat="1" ht="13.15" customHeight="1" x14ac:dyDescent="0.2">
      <c r="A78" s="16" t="s">
        <v>30</v>
      </c>
      <c r="B78" s="17" t="s">
        <v>31</v>
      </c>
      <c r="C78" s="17"/>
      <c r="D78" s="38">
        <v>619.53</v>
      </c>
      <c r="E78" s="52"/>
      <c r="F78" s="71" t="s">
        <v>22</v>
      </c>
      <c r="G78" s="17" t="s">
        <v>23</v>
      </c>
      <c r="H78" s="38">
        <v>500</v>
      </c>
      <c r="I78" s="60"/>
    </row>
    <row r="79" spans="1:10" s="7" customFormat="1" ht="13.15" customHeight="1" x14ac:dyDescent="0.2">
      <c r="A79" s="16" t="s">
        <v>10</v>
      </c>
      <c r="B79" s="17" t="s">
        <v>38</v>
      </c>
      <c r="C79" s="38"/>
      <c r="D79" s="38">
        <v>5000</v>
      </c>
      <c r="E79" s="52"/>
      <c r="F79" s="71" t="s">
        <v>6</v>
      </c>
      <c r="G79" s="17" t="s">
        <v>45</v>
      </c>
      <c r="H79" s="38">
        <v>899</v>
      </c>
      <c r="I79" s="60"/>
    </row>
    <row r="80" spans="1:10" s="7" customFormat="1" ht="13.15" customHeight="1" x14ac:dyDescent="0.2">
      <c r="A80" s="16" t="s">
        <v>10</v>
      </c>
      <c r="B80" s="17" t="s">
        <v>39</v>
      </c>
      <c r="C80" s="38"/>
      <c r="D80" s="38">
        <v>4000</v>
      </c>
      <c r="E80" s="52"/>
      <c r="F80" s="71" t="s">
        <v>8</v>
      </c>
      <c r="G80" s="17" t="s">
        <v>15</v>
      </c>
      <c r="H80" s="38">
        <v>12000</v>
      </c>
      <c r="I80" s="94"/>
    </row>
    <row r="81" spans="1:9" s="7" customFormat="1" ht="13.15" customHeight="1" thickBot="1" x14ac:dyDescent="0.25">
      <c r="A81" s="16" t="s">
        <v>10</v>
      </c>
      <c r="B81" s="17" t="s">
        <v>40</v>
      </c>
      <c r="C81" s="38"/>
      <c r="D81" s="38">
        <v>1126.4100000000001</v>
      </c>
      <c r="E81" s="52"/>
      <c r="F81" s="72" t="s">
        <v>19</v>
      </c>
      <c r="G81" s="17" t="s">
        <v>16</v>
      </c>
      <c r="H81" s="39">
        <v>11000</v>
      </c>
      <c r="I81" s="94"/>
    </row>
    <row r="82" spans="1:9" s="7" customFormat="1" ht="13.15" customHeight="1" thickTop="1" thickBot="1" x14ac:dyDescent="0.25">
      <c r="A82" s="16"/>
      <c r="B82" s="17" t="s">
        <v>117</v>
      </c>
      <c r="C82" s="38"/>
      <c r="D82" s="38">
        <v>1000</v>
      </c>
      <c r="E82" s="52"/>
      <c r="F82" s="73"/>
      <c r="G82" s="17"/>
      <c r="H82" s="44">
        <f>SUM(H76:H81)+SUM(D76:D83)</f>
        <v>49405.05</v>
      </c>
      <c r="I82" s="60"/>
    </row>
    <row r="83" spans="1:9" s="7" customFormat="1" ht="13.15" customHeight="1" thickBot="1" x14ac:dyDescent="0.25">
      <c r="A83" s="16"/>
      <c r="B83" s="17"/>
      <c r="C83" s="38"/>
      <c r="D83" s="38"/>
      <c r="E83" s="38"/>
      <c r="F83" s="73"/>
      <c r="G83" s="41" t="s">
        <v>4</v>
      </c>
      <c r="H83" s="42">
        <f>E74+H82</f>
        <v>65748.52</v>
      </c>
      <c r="I83" s="44"/>
    </row>
    <row r="84" spans="1:9" s="7" customFormat="1" ht="13.15" customHeight="1" x14ac:dyDescent="0.2">
      <c r="B84" s="16"/>
      <c r="C84" s="17"/>
      <c r="D84" s="9"/>
      <c r="E84" s="38"/>
      <c r="F84" s="74"/>
      <c r="G84" s="9"/>
      <c r="H84" s="9"/>
      <c r="I84" s="44"/>
    </row>
    <row r="85" spans="1:9" s="7" customFormat="1" ht="13.15" customHeight="1" x14ac:dyDescent="0.2">
      <c r="B85" s="16"/>
      <c r="C85" s="17"/>
      <c r="D85" s="8"/>
      <c r="E85" s="9"/>
      <c r="F85" s="74"/>
      <c r="G85" s="9"/>
      <c r="H85" s="9"/>
      <c r="I85" s="44"/>
    </row>
    <row r="86" spans="1:9" s="7" customFormat="1" ht="13.15" customHeight="1" x14ac:dyDescent="0.2">
      <c r="A86" s="9"/>
      <c r="B86" s="10"/>
      <c r="C86" s="9"/>
      <c r="D86" s="8"/>
      <c r="E86" s="9"/>
      <c r="F86" s="74"/>
      <c r="G86" s="9"/>
      <c r="H86" s="9"/>
      <c r="I86" s="44"/>
    </row>
    <row r="87" spans="1:9" s="7" customFormat="1" ht="13.15" customHeight="1" x14ac:dyDescent="0.2">
      <c r="A87" s="9"/>
      <c r="B87" s="10"/>
      <c r="C87" s="8"/>
      <c r="D87" s="8"/>
      <c r="E87" s="9"/>
      <c r="F87" s="74"/>
      <c r="G87" s="9"/>
      <c r="H87" s="9"/>
      <c r="I87" s="44"/>
    </row>
    <row r="88" spans="1:9" s="7" customFormat="1" ht="13.15" customHeight="1" x14ac:dyDescent="0.2">
      <c r="A88" s="9"/>
      <c r="B88" s="10"/>
      <c r="C88" s="8"/>
      <c r="D88" s="8"/>
      <c r="E88" s="9"/>
      <c r="F88" s="74"/>
      <c r="G88" s="9"/>
      <c r="H88" s="9"/>
      <c r="I88" s="44"/>
    </row>
    <row r="89" spans="1:9" s="7" customFormat="1" ht="13.15" customHeight="1" x14ac:dyDescent="0.2">
      <c r="A89" s="9"/>
      <c r="B89" s="10"/>
      <c r="C89" s="8"/>
      <c r="D89" s="8"/>
      <c r="E89" s="9"/>
      <c r="F89" s="74"/>
      <c r="G89" s="9"/>
      <c r="H89" s="9"/>
      <c r="I89" s="44"/>
    </row>
    <row r="90" spans="1:9" s="9" customFormat="1" ht="12" x14ac:dyDescent="0.2">
      <c r="B90" s="10"/>
      <c r="C90" s="8"/>
      <c r="F90" s="74"/>
    </row>
    <row r="91" spans="1:9" s="9" customFormat="1" ht="12" x14ac:dyDescent="0.2">
      <c r="B91" s="10"/>
      <c r="C91" s="8"/>
      <c r="F91" s="74"/>
    </row>
    <row r="92" spans="1:9" s="9" customFormat="1" ht="12" x14ac:dyDescent="0.2">
      <c r="B92" s="10"/>
      <c r="C92" s="8"/>
      <c r="F92" s="74"/>
    </row>
    <row r="93" spans="1:9" s="9" customFormat="1" ht="12" x14ac:dyDescent="0.2">
      <c r="B93" s="10"/>
      <c r="F93" s="74"/>
    </row>
    <row r="94" spans="1:9" s="9" customFormat="1" ht="12" x14ac:dyDescent="0.2">
      <c r="B94" s="10"/>
      <c r="F94" s="74"/>
    </row>
    <row r="95" spans="1:9" s="9" customFormat="1" ht="12" x14ac:dyDescent="0.2">
      <c r="B95" s="10"/>
      <c r="F95" s="74"/>
    </row>
    <row r="96" spans="1:9" s="9" customFormat="1" x14ac:dyDescent="0.2">
      <c r="B96" s="10"/>
      <c r="D96" s="5"/>
      <c r="F96" s="74"/>
    </row>
    <row r="97" spans="1:9" s="9" customFormat="1" x14ac:dyDescent="0.2">
      <c r="B97" s="10"/>
      <c r="D97" s="5"/>
      <c r="F97" s="54"/>
      <c r="G97" s="5"/>
      <c r="H97" s="5"/>
    </row>
    <row r="98" spans="1:9" s="9" customFormat="1" x14ac:dyDescent="0.2">
      <c r="B98" s="10"/>
      <c r="D98" s="5"/>
      <c r="E98" s="5"/>
      <c r="F98" s="54"/>
      <c r="G98" s="5"/>
      <c r="H98" s="5"/>
    </row>
    <row r="99" spans="1:9" s="9" customFormat="1" x14ac:dyDescent="0.2">
      <c r="B99" s="12"/>
      <c r="C99" s="5"/>
      <c r="D99" s="5"/>
      <c r="E99" s="5"/>
      <c r="F99" s="54"/>
      <c r="G99" s="5"/>
      <c r="H99" s="5"/>
    </row>
    <row r="100" spans="1:9" s="9" customFormat="1" x14ac:dyDescent="0.2">
      <c r="B100" s="12"/>
      <c r="C100" s="5"/>
      <c r="D100" s="5"/>
      <c r="E100" s="5"/>
      <c r="F100" s="54"/>
      <c r="G100" s="5"/>
      <c r="H100" s="5"/>
    </row>
    <row r="101" spans="1:9" s="9" customFormat="1" x14ac:dyDescent="0.2">
      <c r="B101" s="12"/>
      <c r="C101" s="5"/>
      <c r="D101" s="5"/>
      <c r="E101" s="5"/>
      <c r="F101" s="54"/>
      <c r="G101" s="5"/>
      <c r="H101" s="5"/>
    </row>
    <row r="102" spans="1:9" s="9" customFormat="1" x14ac:dyDescent="0.2">
      <c r="B102" s="12"/>
      <c r="C102" s="5"/>
      <c r="D102" s="5"/>
      <c r="E102" s="5"/>
      <c r="F102" s="54"/>
      <c r="G102" s="5"/>
      <c r="H102" s="5"/>
    </row>
    <row r="103" spans="1:9" s="9" customFormat="1" x14ac:dyDescent="0.2">
      <c r="A103" s="5"/>
      <c r="B103" s="12"/>
      <c r="C103" s="5"/>
      <c r="D103" s="5"/>
      <c r="E103" s="5"/>
      <c r="F103" s="54"/>
      <c r="G103" s="5"/>
      <c r="H103" s="5"/>
      <c r="I103" s="5"/>
    </row>
    <row r="104" spans="1:9" s="9" customFormat="1" x14ac:dyDescent="0.2">
      <c r="A104" s="5"/>
      <c r="B104" s="12"/>
      <c r="C104" s="5"/>
      <c r="D104" s="5"/>
      <c r="E104" s="5"/>
      <c r="F104" s="54"/>
      <c r="G104" s="5"/>
      <c r="H104" s="5"/>
      <c r="I104" s="5"/>
    </row>
    <row r="105" spans="1:9" s="9" customFormat="1" x14ac:dyDescent="0.2">
      <c r="A105" s="5"/>
      <c r="B105" s="12"/>
      <c r="C105" s="5"/>
      <c r="D105" s="5"/>
      <c r="E105" s="5"/>
      <c r="F105" s="54"/>
      <c r="G105" s="5"/>
      <c r="H105" s="5"/>
      <c r="I105" s="5"/>
    </row>
    <row r="106" spans="1:9" s="9" customFormat="1" x14ac:dyDescent="0.2">
      <c r="A106" s="5"/>
      <c r="B106" s="12"/>
      <c r="C106" s="5"/>
      <c r="D106" s="5"/>
      <c r="E106" s="5"/>
      <c r="F106" s="54"/>
      <c r="G106" s="5"/>
      <c r="H106" s="5"/>
      <c r="I106" s="5"/>
    </row>
  </sheetData>
  <mergeCells count="12">
    <mergeCell ref="E60:F60"/>
    <mergeCell ref="E24:F24"/>
    <mergeCell ref="A1:J1"/>
    <mergeCell ref="C4:D4"/>
    <mergeCell ref="E5:F5"/>
    <mergeCell ref="I12:J12"/>
    <mergeCell ref="C23:D23"/>
    <mergeCell ref="I31:J31"/>
    <mergeCell ref="C41:D41"/>
    <mergeCell ref="E42:F42"/>
    <mergeCell ref="I49:J49"/>
    <mergeCell ref="C59:D59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opLeftCell="A76" zoomScaleNormal="100" workbookViewId="0">
      <selection activeCell="E91" sqref="E9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128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129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43376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83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3477</v>
      </c>
      <c r="G7" s="70"/>
    </row>
    <row r="8" spans="1:10" x14ac:dyDescent="0.2">
      <c r="B8" s="43" t="s">
        <v>29</v>
      </c>
      <c r="C8" s="27" t="s">
        <v>27</v>
      </c>
      <c r="D8" s="50"/>
      <c r="E8" s="85">
        <v>670.87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1767.79</v>
      </c>
      <c r="F9" s="70"/>
      <c r="G9" s="164"/>
    </row>
    <row r="10" spans="1:10" x14ac:dyDescent="0.2">
      <c r="B10" s="15" t="s">
        <v>35</v>
      </c>
      <c r="C10" s="18" t="s">
        <v>11</v>
      </c>
      <c r="D10" s="51"/>
      <c r="E10" s="86">
        <v>1656.41</v>
      </c>
    </row>
    <row r="11" spans="1:10" x14ac:dyDescent="0.2">
      <c r="B11" s="101" t="s">
        <v>29</v>
      </c>
      <c r="C11" s="105" t="s">
        <v>34</v>
      </c>
      <c r="D11" s="102"/>
      <c r="E11" s="103">
        <v>1386</v>
      </c>
      <c r="G11" s="67"/>
      <c r="I11" s="182"/>
      <c r="J11" s="182"/>
    </row>
    <row r="12" spans="1:10" x14ac:dyDescent="0.2">
      <c r="B12" s="15" t="s">
        <v>61</v>
      </c>
      <c r="C12" s="18" t="s">
        <v>60</v>
      </c>
      <c r="D12" s="51"/>
      <c r="E12" s="37">
        <v>1687.5</v>
      </c>
      <c r="F12" s="68"/>
      <c r="G12" s="67"/>
      <c r="I12" s="334"/>
      <c r="J12" s="334"/>
    </row>
    <row r="13" spans="1:10" x14ac:dyDescent="0.2">
      <c r="B13" s="176" t="s">
        <v>29</v>
      </c>
      <c r="C13" s="177" t="s">
        <v>109</v>
      </c>
      <c r="D13" s="178"/>
      <c r="E13" s="179">
        <v>1386</v>
      </c>
      <c r="F13" s="68"/>
      <c r="G13" s="67"/>
      <c r="I13" s="182"/>
      <c r="J13" s="182"/>
    </row>
    <row r="14" spans="1:10" x14ac:dyDescent="0.2">
      <c r="B14" s="15" t="s">
        <v>115</v>
      </c>
      <c r="C14" s="18" t="s">
        <v>116</v>
      </c>
      <c r="D14" s="51"/>
      <c r="E14" s="37">
        <v>1748.75</v>
      </c>
      <c r="F14" s="68"/>
      <c r="G14" s="67"/>
      <c r="I14" s="182"/>
      <c r="J14" s="182"/>
    </row>
    <row r="15" spans="1:10" x14ac:dyDescent="0.2">
      <c r="B15" s="20" t="s">
        <v>115</v>
      </c>
      <c r="C15" s="27" t="s">
        <v>124</v>
      </c>
      <c r="D15" s="50"/>
      <c r="E15" s="180">
        <v>1687.5</v>
      </c>
      <c r="F15" s="68"/>
      <c r="G15" s="67"/>
      <c r="I15" s="182"/>
      <c r="J15" s="182"/>
    </row>
    <row r="16" spans="1:10" ht="13.5" thickBot="1" x14ac:dyDescent="0.25">
      <c r="B16" s="166" t="s">
        <v>126</v>
      </c>
      <c r="C16" s="167" t="s">
        <v>125</v>
      </c>
      <c r="D16" s="165"/>
      <c r="E16" s="168">
        <v>1687.5</v>
      </c>
      <c r="F16" s="68"/>
      <c r="G16" s="67"/>
      <c r="I16" s="182"/>
      <c r="J16" s="182"/>
    </row>
    <row r="17" spans="1:10" s="4" customFormat="1" ht="13.5" thickBot="1" x14ac:dyDescent="0.25">
      <c r="B17" s="55"/>
      <c r="C17" s="56"/>
      <c r="D17" s="57"/>
      <c r="E17" s="58">
        <f>SUM(E7:E16)</f>
        <v>17155.32</v>
      </c>
      <c r="F17" s="69"/>
      <c r="G17" s="82"/>
    </row>
    <row r="18" spans="1:10" ht="13.5" thickBot="1" x14ac:dyDescent="0.25">
      <c r="B18" s="107" t="s">
        <v>33</v>
      </c>
      <c r="C18" s="108" t="s">
        <v>5</v>
      </c>
      <c r="D18" s="108"/>
      <c r="E18" s="109">
        <v>1125</v>
      </c>
    </row>
    <row r="19" spans="1:10" ht="13.5" thickBot="1" x14ac:dyDescent="0.25">
      <c r="B19" s="11"/>
      <c r="C19" s="34" t="s">
        <v>0</v>
      </c>
      <c r="D19" s="34"/>
      <c r="E19" s="36">
        <f>SUM(E17:E18)</f>
        <v>18280.32</v>
      </c>
    </row>
    <row r="20" spans="1:10" x14ac:dyDescent="0.2">
      <c r="B20" s="11"/>
      <c r="C20" s="34"/>
      <c r="D20" s="34"/>
      <c r="E20" s="63"/>
    </row>
    <row r="21" spans="1:10" s="29" customFormat="1" ht="6.75" customHeight="1" x14ac:dyDescent="0.2">
      <c r="B21" s="30"/>
      <c r="C21" s="31"/>
      <c r="D21" s="31"/>
      <c r="E21" s="32"/>
      <c r="F21" s="64"/>
      <c r="G21" s="32"/>
      <c r="H21" s="32"/>
      <c r="I21" s="32"/>
    </row>
    <row r="22" spans="1:10" ht="19.5" customHeight="1" x14ac:dyDescent="0.2">
      <c r="A22" s="45"/>
      <c r="B22" s="25" t="s">
        <v>24</v>
      </c>
      <c r="C22" s="46" t="s">
        <v>130</v>
      </c>
      <c r="D22" s="40"/>
      <c r="E22" s="14"/>
      <c r="F22" s="65"/>
      <c r="G22" s="14"/>
      <c r="H22" s="14"/>
      <c r="I22" s="14"/>
    </row>
    <row r="23" spans="1:10" ht="19.5" customHeight="1" x14ac:dyDescent="0.2">
      <c r="B23" s="25" t="s">
        <v>26</v>
      </c>
      <c r="C23" s="336">
        <v>43383</v>
      </c>
      <c r="D23" s="336"/>
      <c r="E23" s="14"/>
      <c r="F23" s="65"/>
      <c r="G23" s="14"/>
      <c r="H23" s="14"/>
      <c r="I23" s="14"/>
    </row>
    <row r="24" spans="1:10" ht="4.5" customHeight="1" x14ac:dyDescent="0.45">
      <c r="B24" s="2"/>
      <c r="C24" s="19"/>
      <c r="D24" s="19"/>
      <c r="E24" s="335"/>
      <c r="F24" s="335"/>
      <c r="G24" s="3"/>
      <c r="H24" s="4"/>
      <c r="I24" s="4"/>
    </row>
    <row r="25" spans="1:10" s="183" customFormat="1" ht="13.5" thickBot="1" x14ac:dyDescent="0.25">
      <c r="B25" s="26" t="s">
        <v>25</v>
      </c>
      <c r="C25" s="53" t="s">
        <v>1</v>
      </c>
      <c r="D25" s="53"/>
      <c r="E25" s="28" t="s">
        <v>2</v>
      </c>
      <c r="F25" s="66"/>
    </row>
    <row r="26" spans="1:10" x14ac:dyDescent="0.2">
      <c r="B26" s="21" t="s">
        <v>28</v>
      </c>
      <c r="C26" s="24" t="s">
        <v>14</v>
      </c>
      <c r="D26" s="49"/>
      <c r="E26" s="85">
        <v>3175.4</v>
      </c>
      <c r="G26" s="67"/>
    </row>
    <row r="27" spans="1:10" x14ac:dyDescent="0.2">
      <c r="B27" s="43" t="s">
        <v>29</v>
      </c>
      <c r="C27" s="27" t="s">
        <v>27</v>
      </c>
      <c r="D27" s="50"/>
      <c r="E27" s="85">
        <v>602.47</v>
      </c>
      <c r="F27" s="70"/>
      <c r="G27" s="161"/>
      <c r="H27" s="54"/>
    </row>
    <row r="28" spans="1:10" x14ac:dyDescent="0.2">
      <c r="B28" s="43" t="s">
        <v>3</v>
      </c>
      <c r="C28" s="27" t="s">
        <v>13</v>
      </c>
      <c r="D28" s="50"/>
      <c r="E28" s="85">
        <v>1396.87</v>
      </c>
      <c r="F28" s="70"/>
      <c r="G28" s="164"/>
    </row>
    <row r="29" spans="1:10" x14ac:dyDescent="0.2">
      <c r="B29" s="15" t="s">
        <v>35</v>
      </c>
      <c r="C29" s="18" t="s">
        <v>11</v>
      </c>
      <c r="D29" s="51"/>
      <c r="E29" s="86">
        <v>1570.07</v>
      </c>
    </row>
    <row r="30" spans="1:10" x14ac:dyDescent="0.2">
      <c r="B30" s="101" t="s">
        <v>29</v>
      </c>
      <c r="C30" s="105" t="s">
        <v>34</v>
      </c>
      <c r="D30" s="102"/>
      <c r="E30" s="103">
        <v>1059.3</v>
      </c>
      <c r="G30" s="67"/>
      <c r="I30" s="182"/>
      <c r="J30" s="182"/>
    </row>
    <row r="31" spans="1:10" ht="12" customHeight="1" x14ac:dyDescent="0.2">
      <c r="B31" s="15" t="s">
        <v>61</v>
      </c>
      <c r="C31" s="18" t="s">
        <v>60</v>
      </c>
      <c r="D31" s="51"/>
      <c r="E31" s="37">
        <v>1627.25</v>
      </c>
      <c r="F31" s="68"/>
      <c r="G31" s="67"/>
      <c r="I31" s="334"/>
      <c r="J31" s="334"/>
    </row>
    <row r="32" spans="1:10" x14ac:dyDescent="0.2">
      <c r="B32" s="176" t="s">
        <v>29</v>
      </c>
      <c r="C32" s="177" t="s">
        <v>109</v>
      </c>
      <c r="D32" s="178"/>
      <c r="E32" s="179">
        <v>1296.9000000000001</v>
      </c>
      <c r="F32" s="68"/>
      <c r="G32" s="67"/>
      <c r="I32" s="184"/>
      <c r="J32" s="184"/>
    </row>
    <row r="33" spans="1:10" x14ac:dyDescent="0.2">
      <c r="B33" s="15" t="s">
        <v>115</v>
      </c>
      <c r="C33" s="18" t="s">
        <v>116</v>
      </c>
      <c r="D33" s="51"/>
      <c r="E33" s="37">
        <v>1597.13</v>
      </c>
      <c r="F33" s="68"/>
      <c r="G33" s="67"/>
      <c r="I33" s="182"/>
      <c r="J33" s="182"/>
    </row>
    <row r="34" spans="1:10" x14ac:dyDescent="0.2">
      <c r="B34" s="20" t="s">
        <v>115</v>
      </c>
      <c r="C34" s="27" t="s">
        <v>124</v>
      </c>
      <c r="D34" s="50"/>
      <c r="E34" s="180">
        <v>1597.13</v>
      </c>
      <c r="F34" s="68"/>
      <c r="G34" s="67"/>
      <c r="I34" s="182"/>
      <c r="J34" s="182"/>
    </row>
    <row r="35" spans="1:10" ht="13.5" thickBot="1" x14ac:dyDescent="0.25">
      <c r="B35" s="166" t="s">
        <v>126</v>
      </c>
      <c r="C35" s="167" t="s">
        <v>125</v>
      </c>
      <c r="D35" s="165"/>
      <c r="E35" s="168">
        <v>1597.13</v>
      </c>
      <c r="F35" s="68"/>
      <c r="G35" s="67"/>
      <c r="I35" s="182"/>
      <c r="J35" s="182"/>
    </row>
    <row r="36" spans="1:10" s="4" customFormat="1" ht="13.5" thickBot="1" x14ac:dyDescent="0.25">
      <c r="B36" s="55"/>
      <c r="C36" s="56"/>
      <c r="D36" s="57"/>
      <c r="E36" s="58">
        <f>SUM(E26:E35)</f>
        <v>15519.650000000001</v>
      </c>
      <c r="F36" s="69"/>
      <c r="G36" s="82"/>
    </row>
    <row r="37" spans="1:10" ht="13.5" thickBot="1" x14ac:dyDescent="0.25">
      <c r="B37" s="107" t="s">
        <v>33</v>
      </c>
      <c r="C37" s="108" t="s">
        <v>5</v>
      </c>
      <c r="D37" s="108"/>
      <c r="E37" s="109">
        <v>1125</v>
      </c>
    </row>
    <row r="38" spans="1:10" ht="13.5" thickBot="1" x14ac:dyDescent="0.25">
      <c r="B38" s="11"/>
      <c r="C38" s="34" t="s">
        <v>0</v>
      </c>
      <c r="D38" s="34"/>
      <c r="E38" s="36">
        <f>SUM(E36:E37)</f>
        <v>16644.650000000001</v>
      </c>
    </row>
    <row r="39" spans="1:10" x14ac:dyDescent="0.2">
      <c r="B39" s="11"/>
      <c r="C39" s="34"/>
      <c r="D39" s="34"/>
      <c r="E39" s="63"/>
    </row>
    <row r="40" spans="1:10" s="29" customFormat="1" ht="6.75" customHeight="1" x14ac:dyDescent="0.2">
      <c r="B40" s="30"/>
      <c r="C40" s="31"/>
      <c r="D40" s="31"/>
      <c r="E40" s="32"/>
      <c r="F40" s="64"/>
      <c r="G40" s="32"/>
      <c r="H40" s="32"/>
      <c r="I40" s="32"/>
    </row>
    <row r="41" spans="1:10" ht="19.5" customHeight="1" x14ac:dyDescent="0.2">
      <c r="A41" s="45"/>
      <c r="B41" s="25" t="s">
        <v>24</v>
      </c>
      <c r="C41" s="46" t="s">
        <v>131</v>
      </c>
      <c r="D41" s="40"/>
      <c r="E41" s="14"/>
      <c r="F41" s="65"/>
      <c r="G41" s="14"/>
      <c r="H41" s="14"/>
      <c r="I41" s="14"/>
    </row>
    <row r="42" spans="1:10" ht="19.5" customHeight="1" x14ac:dyDescent="0.2">
      <c r="B42" s="25" t="s">
        <v>26</v>
      </c>
      <c r="C42" s="336">
        <v>43390</v>
      </c>
      <c r="D42" s="336"/>
      <c r="E42" s="14"/>
      <c r="F42" s="65"/>
      <c r="G42" s="14"/>
      <c r="H42" s="14"/>
      <c r="I42" s="14"/>
    </row>
    <row r="43" spans="1:10" ht="4.5" customHeight="1" x14ac:dyDescent="0.45">
      <c r="B43" s="2"/>
      <c r="C43" s="19"/>
      <c r="D43" s="19"/>
      <c r="E43" s="335"/>
      <c r="F43" s="335"/>
      <c r="G43" s="3"/>
      <c r="H43" s="4"/>
      <c r="I43" s="4"/>
    </row>
    <row r="44" spans="1:10" s="183" customFormat="1" ht="13.5" thickBot="1" x14ac:dyDescent="0.25">
      <c r="B44" s="26" t="s">
        <v>25</v>
      </c>
      <c r="C44" s="53" t="s">
        <v>1</v>
      </c>
      <c r="D44" s="53"/>
      <c r="E44" s="28" t="s">
        <v>2</v>
      </c>
      <c r="F44" s="66"/>
    </row>
    <row r="45" spans="1:10" x14ac:dyDescent="0.2">
      <c r="B45" s="21" t="s">
        <v>28</v>
      </c>
      <c r="C45" s="24" t="s">
        <v>14</v>
      </c>
      <c r="D45" s="49"/>
      <c r="E45" s="85">
        <v>3963.5</v>
      </c>
      <c r="F45" s="70"/>
      <c r="G45" s="67"/>
    </row>
    <row r="46" spans="1:10" x14ac:dyDescent="0.2">
      <c r="B46" s="43" t="s">
        <v>29</v>
      </c>
      <c r="C46" s="27" t="s">
        <v>27</v>
      </c>
      <c r="D46" s="50"/>
      <c r="E46" s="85">
        <v>602.47</v>
      </c>
      <c r="F46" s="70"/>
      <c r="G46" s="84"/>
      <c r="H46" s="54"/>
    </row>
    <row r="47" spans="1:10" x14ac:dyDescent="0.2">
      <c r="B47" s="43" t="s">
        <v>3</v>
      </c>
      <c r="C47" s="27" t="s">
        <v>13</v>
      </c>
      <c r="D47" s="50"/>
      <c r="E47" s="85">
        <v>1701.99</v>
      </c>
      <c r="F47" s="70"/>
    </row>
    <row r="48" spans="1:10" x14ac:dyDescent="0.2">
      <c r="B48" s="15" t="s">
        <v>35</v>
      </c>
      <c r="C48" s="18" t="s">
        <v>11</v>
      </c>
      <c r="D48" s="51"/>
      <c r="E48" s="86">
        <v>1598.52</v>
      </c>
    </row>
    <row r="49" spans="1:10" x14ac:dyDescent="0.2">
      <c r="B49" s="101" t="s">
        <v>29</v>
      </c>
      <c r="C49" s="105" t="s">
        <v>34</v>
      </c>
      <c r="D49" s="102"/>
      <c r="E49" s="103">
        <v>1326.6</v>
      </c>
      <c r="G49" s="70"/>
      <c r="I49" s="182"/>
      <c r="J49" s="182"/>
    </row>
    <row r="50" spans="1:10" x14ac:dyDescent="0.2">
      <c r="B50" s="15" t="s">
        <v>61</v>
      </c>
      <c r="C50" s="18" t="s">
        <v>60</v>
      </c>
      <c r="D50" s="51"/>
      <c r="E50" s="37">
        <v>1627.25</v>
      </c>
      <c r="F50" s="68"/>
      <c r="G50" s="67"/>
      <c r="I50" s="334"/>
      <c r="J50" s="334"/>
    </row>
    <row r="51" spans="1:10" x14ac:dyDescent="0.2">
      <c r="B51" s="176" t="s">
        <v>29</v>
      </c>
      <c r="C51" s="177" t="s">
        <v>109</v>
      </c>
      <c r="D51" s="178"/>
      <c r="E51" s="179">
        <v>1326.6</v>
      </c>
      <c r="F51" s="68"/>
      <c r="G51" s="67"/>
      <c r="I51" s="184"/>
      <c r="J51" s="184"/>
    </row>
    <row r="52" spans="1:10" x14ac:dyDescent="0.2">
      <c r="B52" s="15" t="s">
        <v>115</v>
      </c>
      <c r="C52" s="18" t="s">
        <v>116</v>
      </c>
      <c r="D52" s="51"/>
      <c r="E52" s="37">
        <v>1915.94</v>
      </c>
      <c r="F52" s="68"/>
      <c r="G52" s="67"/>
      <c r="I52" s="182"/>
      <c r="J52" s="182"/>
    </row>
    <row r="53" spans="1:10" x14ac:dyDescent="0.2">
      <c r="B53" s="20" t="s">
        <v>115</v>
      </c>
      <c r="C53" s="27" t="s">
        <v>124</v>
      </c>
      <c r="D53" s="50"/>
      <c r="E53" s="180">
        <v>1627.25</v>
      </c>
      <c r="F53" s="68"/>
      <c r="G53" s="67"/>
      <c r="I53" s="182"/>
      <c r="J53" s="182"/>
    </row>
    <row r="54" spans="1:10" x14ac:dyDescent="0.2">
      <c r="B54" s="176" t="s">
        <v>126</v>
      </c>
      <c r="C54" s="177" t="s">
        <v>125</v>
      </c>
      <c r="D54" s="178"/>
      <c r="E54" s="179">
        <v>1627.25</v>
      </c>
      <c r="F54" s="68"/>
      <c r="G54" s="67"/>
      <c r="I54" s="185"/>
      <c r="J54" s="185"/>
    </row>
    <row r="55" spans="1:10" x14ac:dyDescent="0.2">
      <c r="B55" s="15"/>
      <c r="C55" s="18" t="s">
        <v>134</v>
      </c>
      <c r="D55" s="51"/>
      <c r="E55" s="37">
        <v>742.5</v>
      </c>
      <c r="F55" s="68"/>
      <c r="G55" s="67">
        <v>750</v>
      </c>
      <c r="H55" s="54">
        <f>G55-E55</f>
        <v>7.5</v>
      </c>
      <c r="I55" s="185"/>
      <c r="J55" s="185"/>
    </row>
    <row r="56" spans="1:10" ht="13.5" thickBot="1" x14ac:dyDescent="0.25">
      <c r="B56" s="166" t="s">
        <v>29</v>
      </c>
      <c r="C56" s="167" t="s">
        <v>135</v>
      </c>
      <c r="D56" s="165"/>
      <c r="E56" s="168">
        <v>247.5</v>
      </c>
      <c r="F56" s="68"/>
      <c r="G56" s="67"/>
      <c r="I56" s="182"/>
      <c r="J56" s="182"/>
    </row>
    <row r="57" spans="1:10" s="4" customFormat="1" ht="13.5" thickBot="1" x14ac:dyDescent="0.25">
      <c r="B57" s="55"/>
      <c r="C57" s="56"/>
      <c r="D57" s="57"/>
      <c r="E57" s="58">
        <f>SUM(E45:E56)</f>
        <v>18307.370000000003</v>
      </c>
      <c r="F57" s="69"/>
      <c r="G57" s="82"/>
    </row>
    <row r="58" spans="1:10" ht="13.5" thickBot="1" x14ac:dyDescent="0.25">
      <c r="B58" s="107" t="s">
        <v>33</v>
      </c>
      <c r="C58" s="108" t="s">
        <v>5</v>
      </c>
      <c r="D58" s="108"/>
      <c r="E58" s="109">
        <v>1125</v>
      </c>
    </row>
    <row r="59" spans="1:10" ht="13.5" thickBot="1" x14ac:dyDescent="0.25">
      <c r="B59" s="11"/>
      <c r="C59" s="34" t="s">
        <v>0</v>
      </c>
      <c r="D59" s="34"/>
      <c r="E59" s="36">
        <f>SUM(E57:E58)</f>
        <v>19432.370000000003</v>
      </c>
    </row>
    <row r="60" spans="1:10" x14ac:dyDescent="0.2">
      <c r="B60" s="11"/>
      <c r="C60" s="34"/>
      <c r="D60" s="34"/>
      <c r="E60" s="63"/>
    </row>
    <row r="61" spans="1:10" s="29" customFormat="1" ht="6.75" customHeight="1" x14ac:dyDescent="0.2">
      <c r="B61" s="30"/>
      <c r="C61" s="31"/>
      <c r="D61" s="31"/>
      <c r="E61" s="32"/>
      <c r="F61" s="64"/>
      <c r="G61" s="32"/>
      <c r="H61" s="32"/>
      <c r="I61" s="32"/>
    </row>
    <row r="62" spans="1:10" ht="19.5" customHeight="1" x14ac:dyDescent="0.2">
      <c r="A62" s="45"/>
      <c r="B62" s="25" t="s">
        <v>24</v>
      </c>
      <c r="C62" s="46" t="s">
        <v>132</v>
      </c>
      <c r="D62" s="40"/>
      <c r="E62" s="14"/>
      <c r="F62" s="65"/>
      <c r="G62" s="14"/>
      <c r="H62" s="14"/>
      <c r="I62" s="14"/>
    </row>
    <row r="63" spans="1:10" ht="19.5" customHeight="1" x14ac:dyDescent="0.2">
      <c r="B63" s="25" t="s">
        <v>26</v>
      </c>
      <c r="C63" s="336">
        <v>43397</v>
      </c>
      <c r="D63" s="336"/>
      <c r="E63" s="14"/>
      <c r="F63" s="65"/>
      <c r="G63" s="14"/>
      <c r="H63" s="14"/>
      <c r="I63" s="14"/>
    </row>
    <row r="64" spans="1:10" ht="4.5" customHeight="1" x14ac:dyDescent="0.45">
      <c r="B64" s="2"/>
      <c r="C64" s="19"/>
      <c r="D64" s="19"/>
      <c r="E64" s="335"/>
      <c r="F64" s="335"/>
      <c r="G64" s="3"/>
      <c r="H64" s="4"/>
      <c r="I64" s="4"/>
    </row>
    <row r="65" spans="2:10" s="183" customFormat="1" ht="13.5" thickBot="1" x14ac:dyDescent="0.25">
      <c r="B65" s="26" t="s">
        <v>25</v>
      </c>
      <c r="C65" s="53" t="s">
        <v>1</v>
      </c>
      <c r="D65" s="53"/>
      <c r="E65" s="28" t="s">
        <v>2</v>
      </c>
      <c r="F65" s="66"/>
    </row>
    <row r="66" spans="2:10" x14ac:dyDescent="0.2">
      <c r="B66" s="21" t="s">
        <v>28</v>
      </c>
      <c r="C66" s="24" t="s">
        <v>14</v>
      </c>
      <c r="D66" s="49"/>
      <c r="E66" s="85">
        <v>3886.7</v>
      </c>
      <c r="F66" s="70"/>
      <c r="G66" s="67"/>
    </row>
    <row r="67" spans="2:10" x14ac:dyDescent="0.2">
      <c r="B67" s="43" t="s">
        <v>29</v>
      </c>
      <c r="C67" s="27" t="s">
        <v>27</v>
      </c>
      <c r="D67" s="50"/>
      <c r="E67" s="85">
        <v>1119.24</v>
      </c>
      <c r="F67" s="70"/>
      <c r="G67" s="84"/>
      <c r="H67" s="54"/>
    </row>
    <row r="68" spans="2:10" x14ac:dyDescent="0.2">
      <c r="B68" s="43" t="s">
        <v>3</v>
      </c>
      <c r="C68" s="27" t="s">
        <v>13</v>
      </c>
      <c r="D68" s="50"/>
      <c r="E68" s="85">
        <v>1670.09</v>
      </c>
      <c r="F68" s="70"/>
    </row>
    <row r="69" spans="2:10" x14ac:dyDescent="0.2">
      <c r="B69" s="15" t="s">
        <v>35</v>
      </c>
      <c r="C69" s="18" t="s">
        <v>11</v>
      </c>
      <c r="D69" s="51"/>
      <c r="E69" s="86">
        <v>1570.07</v>
      </c>
    </row>
    <row r="70" spans="2:10" x14ac:dyDescent="0.2">
      <c r="B70" s="101" t="s">
        <v>29</v>
      </c>
      <c r="C70" s="105" t="s">
        <v>34</v>
      </c>
      <c r="D70" s="102"/>
      <c r="E70" s="103">
        <v>1296.9000000000001</v>
      </c>
      <c r="G70" s="70"/>
      <c r="I70" s="182"/>
      <c r="J70" s="182"/>
    </row>
    <row r="71" spans="2:10" x14ac:dyDescent="0.2">
      <c r="B71" s="15" t="s">
        <v>61</v>
      </c>
      <c r="C71" s="18" t="s">
        <v>60</v>
      </c>
      <c r="D71" s="51"/>
      <c r="E71" s="37">
        <v>1536.88</v>
      </c>
      <c r="F71" s="68"/>
      <c r="G71" s="67"/>
      <c r="I71" s="334"/>
      <c r="J71" s="334"/>
    </row>
    <row r="72" spans="2:10" x14ac:dyDescent="0.2">
      <c r="B72" s="176" t="s">
        <v>29</v>
      </c>
      <c r="C72" s="177" t="s">
        <v>109</v>
      </c>
      <c r="D72" s="178"/>
      <c r="E72" s="179">
        <v>0</v>
      </c>
      <c r="F72" s="68"/>
      <c r="G72" s="67"/>
      <c r="I72" s="184"/>
      <c r="J72" s="184"/>
    </row>
    <row r="73" spans="2:10" x14ac:dyDescent="0.2">
      <c r="B73" s="15" t="s">
        <v>115</v>
      </c>
      <c r="C73" s="18" t="s">
        <v>116</v>
      </c>
      <c r="D73" s="51"/>
      <c r="E73" s="37">
        <v>1703.06</v>
      </c>
      <c r="F73" s="68"/>
      <c r="G73" s="67"/>
      <c r="I73" s="182"/>
      <c r="J73" s="182"/>
    </row>
    <row r="74" spans="2:10" x14ac:dyDescent="0.2">
      <c r="B74" s="20" t="s">
        <v>115</v>
      </c>
      <c r="C74" s="27" t="s">
        <v>124</v>
      </c>
      <c r="D74" s="50"/>
      <c r="E74" s="180">
        <v>1627.25</v>
      </c>
      <c r="F74" s="68"/>
      <c r="G74" s="67"/>
      <c r="I74" s="182"/>
      <c r="J74" s="182"/>
    </row>
    <row r="75" spans="2:10" x14ac:dyDescent="0.2">
      <c r="B75" s="176" t="s">
        <v>126</v>
      </c>
      <c r="C75" s="177" t="s">
        <v>125</v>
      </c>
      <c r="D75" s="178"/>
      <c r="E75" s="179">
        <v>1348.88</v>
      </c>
      <c r="F75" s="68"/>
      <c r="G75" s="67"/>
      <c r="I75" s="186"/>
      <c r="J75" s="186"/>
    </row>
    <row r="76" spans="2:10" x14ac:dyDescent="0.2">
      <c r="B76" s="15"/>
      <c r="C76" s="18" t="s">
        <v>134</v>
      </c>
      <c r="D76" s="51"/>
      <c r="E76" s="37">
        <v>1627.25</v>
      </c>
      <c r="F76" s="68"/>
      <c r="G76" s="67"/>
      <c r="H76" s="54">
        <f>E76-H55</f>
        <v>1619.75</v>
      </c>
      <c r="I76" s="186"/>
      <c r="J76" s="186"/>
    </row>
    <row r="77" spans="2:10" ht="13.5" thickBot="1" x14ac:dyDescent="0.25">
      <c r="B77" s="166" t="s">
        <v>29</v>
      </c>
      <c r="C77" s="167" t="s">
        <v>135</v>
      </c>
      <c r="D77" s="165"/>
      <c r="E77" s="35">
        <v>1296.9000000000001</v>
      </c>
      <c r="F77" s="68"/>
      <c r="G77" s="67"/>
      <c r="I77" s="186"/>
      <c r="J77" s="186"/>
    </row>
    <row r="78" spans="2:10" s="4" customFormat="1" ht="13.5" thickBot="1" x14ac:dyDescent="0.25">
      <c r="B78" s="55"/>
      <c r="C78" s="56"/>
      <c r="D78" s="57"/>
      <c r="E78" s="58">
        <f>SUM(E66:E77)</f>
        <v>18683.22</v>
      </c>
      <c r="F78" s="69"/>
      <c r="G78" s="82"/>
    </row>
    <row r="79" spans="2:10" ht="13.5" thickBot="1" x14ac:dyDescent="0.25">
      <c r="B79" s="107" t="s">
        <v>33</v>
      </c>
      <c r="C79" s="108" t="s">
        <v>5</v>
      </c>
      <c r="D79" s="108"/>
      <c r="E79" s="109">
        <v>1125</v>
      </c>
    </row>
    <row r="80" spans="2:10" ht="13.5" thickBot="1" x14ac:dyDescent="0.25">
      <c r="B80" s="11"/>
      <c r="C80" s="34" t="s">
        <v>0</v>
      </c>
      <c r="D80" s="34"/>
      <c r="E80" s="36">
        <f>SUM(E78:E79)</f>
        <v>19808.22</v>
      </c>
    </row>
    <row r="81" spans="1:10" x14ac:dyDescent="0.2">
      <c r="B81" s="11"/>
      <c r="C81" s="34"/>
      <c r="D81" s="34"/>
      <c r="E81" s="63"/>
    </row>
    <row r="82" spans="1:10" s="29" customFormat="1" ht="6.75" customHeight="1" x14ac:dyDescent="0.2">
      <c r="B82" s="30"/>
      <c r="C82" s="31"/>
      <c r="D82" s="31"/>
      <c r="E82" s="32"/>
      <c r="F82" s="64"/>
      <c r="G82" s="32"/>
      <c r="H82" s="32"/>
      <c r="I82" s="32"/>
    </row>
    <row r="83" spans="1:10" ht="19.5" customHeight="1" x14ac:dyDescent="0.2">
      <c r="A83" s="45"/>
      <c r="B83" s="25" t="s">
        <v>24</v>
      </c>
      <c r="C83" s="46" t="s">
        <v>133</v>
      </c>
      <c r="D83" s="40"/>
      <c r="E83" s="14"/>
      <c r="F83" s="65"/>
      <c r="G83" s="14"/>
      <c r="H83" s="14"/>
      <c r="I83" s="14"/>
    </row>
    <row r="84" spans="1:10" ht="19.5" customHeight="1" x14ac:dyDescent="0.2">
      <c r="B84" s="25" t="s">
        <v>26</v>
      </c>
      <c r="C84" s="336">
        <v>43404</v>
      </c>
      <c r="D84" s="336"/>
      <c r="E84" s="14"/>
      <c r="F84" s="65"/>
      <c r="G84" s="14"/>
      <c r="H84" s="14"/>
      <c r="I84" s="14"/>
    </row>
    <row r="85" spans="1:10" ht="4.5" customHeight="1" x14ac:dyDescent="0.45">
      <c r="B85" s="2"/>
      <c r="C85" s="19"/>
      <c r="D85" s="19"/>
      <c r="E85" s="335"/>
      <c r="F85" s="335"/>
      <c r="G85" s="3"/>
      <c r="H85" s="4"/>
      <c r="I85" s="4"/>
    </row>
    <row r="86" spans="1:10" s="183" customFormat="1" ht="13.5" thickBot="1" x14ac:dyDescent="0.25">
      <c r="B86" s="26" t="s">
        <v>25</v>
      </c>
      <c r="C86" s="53" t="s">
        <v>1</v>
      </c>
      <c r="D86" s="53"/>
      <c r="E86" s="28" t="s">
        <v>2</v>
      </c>
      <c r="F86" s="66"/>
    </row>
    <row r="87" spans="1:10" x14ac:dyDescent="0.2">
      <c r="B87" s="21" t="s">
        <v>28</v>
      </c>
      <c r="C87" s="24" t="s">
        <v>14</v>
      </c>
      <c r="D87" s="49"/>
      <c r="E87" s="85">
        <v>4974.51</v>
      </c>
      <c r="F87" s="70" t="s">
        <v>127</v>
      </c>
      <c r="G87" s="67"/>
    </row>
    <row r="88" spans="1:10" x14ac:dyDescent="0.2">
      <c r="B88" s="43" t="s">
        <v>29</v>
      </c>
      <c r="C88" s="27" t="s">
        <v>27</v>
      </c>
      <c r="D88" s="50"/>
      <c r="E88" s="85">
        <v>602.47</v>
      </c>
      <c r="F88" s="70"/>
      <c r="G88" s="84"/>
      <c r="H88" s="54"/>
    </row>
    <row r="89" spans="1:10" x14ac:dyDescent="0.2">
      <c r="B89" s="43" t="s">
        <v>3</v>
      </c>
      <c r="C89" s="27" t="s">
        <v>13</v>
      </c>
      <c r="D89" s="50"/>
      <c r="E89" s="85">
        <v>1670.09</v>
      </c>
      <c r="F89" s="70"/>
    </row>
    <row r="90" spans="1:10" x14ac:dyDescent="0.2">
      <c r="B90" s="15" t="s">
        <v>35</v>
      </c>
      <c r="C90" s="18" t="s">
        <v>11</v>
      </c>
      <c r="D90" s="51"/>
      <c r="E90" s="86">
        <v>1296.49</v>
      </c>
    </row>
    <row r="91" spans="1:10" x14ac:dyDescent="0.2">
      <c r="B91" s="101" t="s">
        <v>29</v>
      </c>
      <c r="C91" s="105" t="s">
        <v>34</v>
      </c>
      <c r="D91" s="102"/>
      <c r="E91" s="103">
        <v>1296.9000000000001</v>
      </c>
      <c r="G91" s="67"/>
      <c r="I91" s="182"/>
      <c r="J91" s="182"/>
    </row>
    <row r="92" spans="1:10" x14ac:dyDescent="0.2">
      <c r="B92" s="15" t="s">
        <v>61</v>
      </c>
      <c r="C92" s="18" t="s">
        <v>60</v>
      </c>
      <c r="D92" s="51"/>
      <c r="E92" s="37">
        <v>1611.69</v>
      </c>
      <c r="F92" s="68"/>
      <c r="G92" s="67"/>
      <c r="I92" s="173"/>
      <c r="J92" s="173"/>
    </row>
    <row r="93" spans="1:10" x14ac:dyDescent="0.2">
      <c r="B93" s="15" t="s">
        <v>115</v>
      </c>
      <c r="C93" s="18" t="s">
        <v>116</v>
      </c>
      <c r="D93" s="51"/>
      <c r="E93" s="37">
        <v>1672.94</v>
      </c>
      <c r="F93" s="68"/>
      <c r="G93" s="67"/>
      <c r="I93" s="182"/>
      <c r="J93" s="182"/>
    </row>
    <row r="94" spans="1:10" x14ac:dyDescent="0.2">
      <c r="B94" s="20" t="s">
        <v>115</v>
      </c>
      <c r="C94" s="27" t="s">
        <v>124</v>
      </c>
      <c r="D94" s="50"/>
      <c r="E94" s="180">
        <v>1611.69</v>
      </c>
      <c r="F94" s="68"/>
      <c r="G94" s="67"/>
      <c r="I94" s="182"/>
      <c r="J94" s="182"/>
    </row>
    <row r="95" spans="1:10" x14ac:dyDescent="0.2">
      <c r="B95" s="176" t="s">
        <v>126</v>
      </c>
      <c r="C95" s="177" t="s">
        <v>125</v>
      </c>
      <c r="D95" s="178"/>
      <c r="E95" s="179">
        <v>1521.31</v>
      </c>
      <c r="F95" s="68"/>
      <c r="G95" s="67"/>
      <c r="I95" s="187"/>
      <c r="J95" s="187"/>
    </row>
    <row r="96" spans="1:10" x14ac:dyDescent="0.2">
      <c r="B96" s="15"/>
      <c r="C96" s="18" t="s">
        <v>134</v>
      </c>
      <c r="D96" s="51"/>
      <c r="E96" s="37">
        <v>1611.69</v>
      </c>
      <c r="F96" s="68"/>
      <c r="G96" s="67"/>
      <c r="H96" s="54">
        <f>E96-H75</f>
        <v>1611.69</v>
      </c>
      <c r="I96" s="187"/>
      <c r="J96" s="187"/>
    </row>
    <row r="97" spans="1:10" ht="13.5" thickBot="1" x14ac:dyDescent="0.25">
      <c r="B97" s="166" t="s">
        <v>29</v>
      </c>
      <c r="C97" s="167" t="s">
        <v>135</v>
      </c>
      <c r="D97" s="165"/>
      <c r="E97" s="35">
        <v>1296.9000000000001</v>
      </c>
      <c r="F97" s="68"/>
      <c r="G97" s="67"/>
      <c r="I97" s="187"/>
      <c r="J97" s="187"/>
    </row>
    <row r="98" spans="1:10" ht="13.5" thickBot="1" x14ac:dyDescent="0.25">
      <c r="B98" s="11"/>
      <c r="C98" s="34" t="s">
        <v>0</v>
      </c>
      <c r="D98" s="34"/>
      <c r="E98" s="36">
        <f>SUM(E87:E97)</f>
        <v>19166.680000000004</v>
      </c>
      <c r="H98" s="54">
        <f>E98-H96</f>
        <v>17554.990000000005</v>
      </c>
    </row>
    <row r="99" spans="1:10" x14ac:dyDescent="0.2">
      <c r="B99" s="11"/>
      <c r="C99" s="34"/>
      <c r="D99" s="34"/>
      <c r="E99" s="63"/>
    </row>
    <row r="100" spans="1:10" s="7" customFormat="1" ht="13.15" customHeight="1" x14ac:dyDescent="0.2">
      <c r="A100" s="16" t="s">
        <v>6</v>
      </c>
      <c r="B100" s="17" t="s">
        <v>7</v>
      </c>
      <c r="C100" s="17"/>
      <c r="D100" s="38">
        <v>9000</v>
      </c>
      <c r="E100" s="52" t="s">
        <v>53</v>
      </c>
      <c r="F100" s="16" t="s">
        <v>37</v>
      </c>
      <c r="G100" s="17" t="s">
        <v>36</v>
      </c>
      <c r="H100" s="38">
        <v>3948.27</v>
      </c>
      <c r="I100" s="60"/>
    </row>
    <row r="101" spans="1:10" s="7" customFormat="1" ht="13.15" customHeight="1" x14ac:dyDescent="0.2">
      <c r="A101" s="16" t="s">
        <v>8</v>
      </c>
      <c r="B101" s="17" t="s">
        <v>9</v>
      </c>
      <c r="C101" s="17"/>
      <c r="D101" s="38">
        <v>311.83999999999997</v>
      </c>
      <c r="E101" s="52"/>
      <c r="F101" s="71" t="s">
        <v>44</v>
      </c>
      <c r="G101" s="17" t="s">
        <v>43</v>
      </c>
      <c r="H101" s="38">
        <v>0</v>
      </c>
      <c r="I101" s="60"/>
    </row>
    <row r="102" spans="1:10" s="7" customFormat="1" ht="13.15" customHeight="1" x14ac:dyDescent="0.2">
      <c r="A102" s="16" t="s">
        <v>30</v>
      </c>
      <c r="B102" s="17" t="s">
        <v>31</v>
      </c>
      <c r="C102" s="17"/>
      <c r="D102" s="38">
        <v>619.53</v>
      </c>
      <c r="E102" s="52"/>
      <c r="F102" s="71" t="s">
        <v>22</v>
      </c>
      <c r="G102" s="17" t="s">
        <v>23</v>
      </c>
      <c r="H102" s="38">
        <v>500</v>
      </c>
      <c r="I102" s="60" t="s">
        <v>53</v>
      </c>
    </row>
    <row r="103" spans="1:10" s="7" customFormat="1" ht="13.15" customHeight="1" x14ac:dyDescent="0.2">
      <c r="A103" s="16" t="s">
        <v>10</v>
      </c>
      <c r="B103" s="17" t="s">
        <v>38</v>
      </c>
      <c r="C103" s="38"/>
      <c r="D103" s="38">
        <v>5000</v>
      </c>
      <c r="E103" s="52" t="s">
        <v>53</v>
      </c>
      <c r="F103" s="71" t="s">
        <v>6</v>
      </c>
      <c r="G103" s="17" t="s">
        <v>45</v>
      </c>
      <c r="H103" s="38">
        <v>899</v>
      </c>
      <c r="I103" s="60"/>
    </row>
    <row r="104" spans="1:10" s="7" customFormat="1" ht="13.15" customHeight="1" x14ac:dyDescent="0.2">
      <c r="A104" s="16" t="s">
        <v>10</v>
      </c>
      <c r="B104" s="17" t="s">
        <v>39</v>
      </c>
      <c r="C104" s="38"/>
      <c r="D104" s="38">
        <v>4000</v>
      </c>
      <c r="E104" s="52"/>
      <c r="F104" s="71" t="s">
        <v>8</v>
      </c>
      <c r="G104" s="17" t="s">
        <v>15</v>
      </c>
      <c r="H104" s="38">
        <v>12000</v>
      </c>
      <c r="I104" s="94"/>
    </row>
    <row r="105" spans="1:10" s="7" customFormat="1" ht="13.15" customHeight="1" thickBot="1" x14ac:dyDescent="0.25">
      <c r="A105" s="16" t="s">
        <v>10</v>
      </c>
      <c r="B105" s="17" t="s">
        <v>40</v>
      </c>
      <c r="C105" s="38"/>
      <c r="D105" s="38">
        <v>1126.4100000000001</v>
      </c>
      <c r="E105" s="52"/>
      <c r="F105" s="72" t="s">
        <v>19</v>
      </c>
      <c r="G105" s="17" t="s">
        <v>16</v>
      </c>
      <c r="H105" s="39">
        <v>11000</v>
      </c>
      <c r="I105" s="94"/>
    </row>
    <row r="106" spans="1:10" s="7" customFormat="1" ht="13.15" customHeight="1" thickTop="1" thickBot="1" x14ac:dyDescent="0.25">
      <c r="A106" s="16"/>
      <c r="B106" s="17" t="s">
        <v>117</v>
      </c>
      <c r="C106" s="38"/>
      <c r="D106" s="38">
        <v>1000</v>
      </c>
      <c r="E106" s="52" t="s">
        <v>53</v>
      </c>
      <c r="F106" s="73"/>
      <c r="G106" s="17"/>
      <c r="H106" s="44">
        <f>SUM(H100:H105)+SUM(D100:D107)-D100</f>
        <v>40405.050000000003</v>
      </c>
      <c r="I106" s="60"/>
    </row>
    <row r="107" spans="1:10" s="7" customFormat="1" ht="13.15" customHeight="1" thickBot="1" x14ac:dyDescent="0.25">
      <c r="A107" s="16"/>
      <c r="B107" s="17"/>
      <c r="C107" s="38"/>
      <c r="D107" s="38"/>
      <c r="E107" s="38"/>
      <c r="F107" s="73"/>
      <c r="G107" s="41" t="s">
        <v>4</v>
      </c>
      <c r="H107" s="42">
        <f>E98+H106</f>
        <v>59571.73000000001</v>
      </c>
      <c r="I107" s="44"/>
    </row>
    <row r="108" spans="1:10" s="7" customFormat="1" ht="13.15" customHeight="1" x14ac:dyDescent="0.2">
      <c r="B108" s="16"/>
      <c r="C108" s="17"/>
      <c r="D108" s="9"/>
      <c r="E108" s="38"/>
      <c r="F108" s="74"/>
      <c r="G108" s="9"/>
      <c r="H108" s="9"/>
      <c r="I108" s="44"/>
    </row>
    <row r="109" spans="1:10" s="7" customFormat="1" ht="13.15" customHeight="1" x14ac:dyDescent="0.2">
      <c r="B109" s="16"/>
      <c r="C109" s="17"/>
      <c r="D109" s="8"/>
      <c r="E109" s="9"/>
      <c r="F109" s="74"/>
      <c r="G109" s="9"/>
      <c r="H109" s="9"/>
      <c r="I109" s="44"/>
    </row>
    <row r="110" spans="1:10" s="7" customFormat="1" ht="13.15" customHeight="1" x14ac:dyDescent="0.2">
      <c r="A110" s="9"/>
      <c r="B110" s="10"/>
      <c r="C110" s="9"/>
      <c r="D110" s="8"/>
      <c r="E110" s="9"/>
      <c r="F110" s="74"/>
      <c r="G110" s="9"/>
      <c r="H110" s="9"/>
      <c r="I110" s="44"/>
    </row>
    <row r="111" spans="1:10" s="7" customFormat="1" ht="13.15" customHeight="1" x14ac:dyDescent="0.2">
      <c r="A111" s="9"/>
      <c r="B111" s="10"/>
      <c r="C111" s="8"/>
      <c r="D111" s="8"/>
      <c r="E111" s="9"/>
      <c r="F111" s="74"/>
      <c r="G111" s="9"/>
      <c r="H111" s="9"/>
      <c r="I111" s="44"/>
    </row>
    <row r="112" spans="1:10" s="7" customFormat="1" ht="13.15" customHeight="1" x14ac:dyDescent="0.2">
      <c r="A112" s="9"/>
      <c r="B112" s="10"/>
      <c r="C112" s="8"/>
      <c r="D112" s="8"/>
      <c r="E112" s="9"/>
      <c r="F112" s="74"/>
      <c r="G112" s="9"/>
      <c r="H112" s="9"/>
      <c r="I112" s="44"/>
    </row>
    <row r="113" spans="1:9" s="7" customFormat="1" ht="13.15" customHeight="1" x14ac:dyDescent="0.2">
      <c r="A113" s="9"/>
      <c r="B113" s="10"/>
      <c r="C113" s="8"/>
      <c r="D113" s="8"/>
      <c r="E113" s="9"/>
      <c r="F113" s="74"/>
      <c r="G113" s="9"/>
      <c r="H113" s="9"/>
      <c r="I113" s="44"/>
    </row>
    <row r="114" spans="1:9" s="9" customFormat="1" ht="12" x14ac:dyDescent="0.2">
      <c r="B114" s="10"/>
      <c r="C114" s="8"/>
      <c r="F114" s="74"/>
    </row>
    <row r="115" spans="1:9" s="9" customFormat="1" ht="12" x14ac:dyDescent="0.2">
      <c r="B115" s="10"/>
      <c r="C115" s="8"/>
      <c r="F115" s="74"/>
    </row>
    <row r="116" spans="1:9" s="9" customFormat="1" ht="12" x14ac:dyDescent="0.2">
      <c r="B116" s="10"/>
      <c r="C116" s="8"/>
      <c r="F116" s="74"/>
    </row>
    <row r="117" spans="1:9" s="9" customFormat="1" ht="12" x14ac:dyDescent="0.2">
      <c r="B117" s="10"/>
      <c r="F117" s="74"/>
    </row>
    <row r="118" spans="1:9" s="9" customFormat="1" ht="12" x14ac:dyDescent="0.2">
      <c r="B118" s="10"/>
      <c r="F118" s="74"/>
    </row>
    <row r="119" spans="1:9" s="9" customFormat="1" ht="12" x14ac:dyDescent="0.2">
      <c r="B119" s="10"/>
      <c r="F119" s="74"/>
    </row>
    <row r="120" spans="1:9" s="9" customFormat="1" x14ac:dyDescent="0.2">
      <c r="B120" s="10"/>
      <c r="D120" s="5"/>
      <c r="F120" s="74"/>
    </row>
    <row r="121" spans="1:9" s="9" customFormat="1" x14ac:dyDescent="0.2">
      <c r="B121" s="10"/>
      <c r="D121" s="5"/>
      <c r="F121" s="54"/>
      <c r="G121" s="5"/>
      <c r="H121" s="5"/>
    </row>
    <row r="122" spans="1:9" s="9" customFormat="1" x14ac:dyDescent="0.2">
      <c r="B122" s="10"/>
      <c r="D122" s="5"/>
      <c r="E122" s="5"/>
      <c r="F122" s="54"/>
      <c r="G122" s="5"/>
      <c r="H122" s="5"/>
    </row>
    <row r="123" spans="1:9" s="9" customFormat="1" x14ac:dyDescent="0.2">
      <c r="B123" s="12"/>
      <c r="C123" s="5"/>
      <c r="D123" s="5"/>
      <c r="E123" s="5"/>
      <c r="F123" s="54"/>
      <c r="G123" s="5"/>
      <c r="H123" s="5"/>
    </row>
    <row r="124" spans="1:9" s="9" customFormat="1" x14ac:dyDescent="0.2">
      <c r="B124" s="12"/>
      <c r="C124" s="5"/>
      <c r="D124" s="5"/>
      <c r="E124" s="5"/>
      <c r="F124" s="54"/>
      <c r="G124" s="5"/>
      <c r="H124" s="5"/>
    </row>
    <row r="125" spans="1:9" s="9" customFormat="1" x14ac:dyDescent="0.2">
      <c r="B125" s="12"/>
      <c r="C125" s="5"/>
      <c r="D125" s="5"/>
      <c r="E125" s="5"/>
      <c r="F125" s="54"/>
      <c r="G125" s="5"/>
      <c r="H125" s="5"/>
    </row>
    <row r="126" spans="1:9" s="9" customFormat="1" x14ac:dyDescent="0.2">
      <c r="B126" s="12"/>
      <c r="C126" s="5"/>
      <c r="D126" s="5"/>
      <c r="E126" s="5"/>
      <c r="F126" s="54"/>
      <c r="G126" s="5"/>
      <c r="H126" s="5"/>
    </row>
    <row r="127" spans="1:9" s="9" customFormat="1" x14ac:dyDescent="0.2">
      <c r="A127" s="5"/>
      <c r="B127" s="12"/>
      <c r="C127" s="5"/>
      <c r="D127" s="5"/>
      <c r="E127" s="5"/>
      <c r="F127" s="54"/>
      <c r="G127" s="5"/>
      <c r="H127" s="5"/>
      <c r="I127" s="5"/>
    </row>
    <row r="128" spans="1:9" s="9" customFormat="1" x14ac:dyDescent="0.2">
      <c r="A128" s="5"/>
      <c r="B128" s="12"/>
      <c r="C128" s="5"/>
      <c r="D128" s="5"/>
      <c r="E128" s="5"/>
      <c r="F128" s="54"/>
      <c r="G128" s="5"/>
      <c r="H128" s="5"/>
      <c r="I128" s="5"/>
    </row>
    <row r="129" spans="1:9" s="9" customFormat="1" x14ac:dyDescent="0.2">
      <c r="A129" s="5"/>
      <c r="B129" s="12"/>
      <c r="C129" s="5"/>
      <c r="D129" s="5"/>
      <c r="E129" s="5"/>
      <c r="F129" s="54"/>
      <c r="G129" s="5"/>
      <c r="H129" s="5"/>
      <c r="I129" s="5"/>
    </row>
    <row r="130" spans="1:9" s="9" customFormat="1" x14ac:dyDescent="0.2">
      <c r="A130" s="5"/>
      <c r="B130" s="12"/>
      <c r="C130" s="5"/>
      <c r="D130" s="5"/>
      <c r="E130" s="5"/>
      <c r="F130" s="54"/>
      <c r="G130" s="5"/>
      <c r="H130" s="5"/>
      <c r="I130" s="5"/>
    </row>
  </sheetData>
  <mergeCells count="15">
    <mergeCell ref="E85:F85"/>
    <mergeCell ref="C63:D63"/>
    <mergeCell ref="E64:F64"/>
    <mergeCell ref="I71:J71"/>
    <mergeCell ref="A1:J1"/>
    <mergeCell ref="C4:D4"/>
    <mergeCell ref="E5:F5"/>
    <mergeCell ref="I12:J12"/>
    <mergeCell ref="C23:D23"/>
    <mergeCell ref="E24:F24"/>
    <mergeCell ref="I31:J31"/>
    <mergeCell ref="C42:D42"/>
    <mergeCell ref="E43:F43"/>
    <mergeCell ref="I50:J50"/>
    <mergeCell ref="C84:D84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zoomScaleNormal="100" workbookViewId="0">
      <selection activeCell="K88" sqref="K8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7" style="54" customWidth="1"/>
    <col min="7" max="7" width="14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">
      <c r="A1" s="337" t="s">
        <v>136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s="29" customFormat="1" ht="6.75" customHeight="1" x14ac:dyDescent="0.2">
      <c r="B2" s="30"/>
      <c r="C2" s="31"/>
      <c r="D2" s="31"/>
      <c r="E2" s="32"/>
      <c r="F2" s="64"/>
      <c r="G2" s="78"/>
      <c r="H2" s="32"/>
      <c r="I2" s="32"/>
    </row>
    <row r="3" spans="1:10" ht="19.5" customHeight="1" x14ac:dyDescent="0.2">
      <c r="A3" s="45"/>
      <c r="B3" s="25" t="s">
        <v>24</v>
      </c>
      <c r="C3" s="46" t="s">
        <v>137</v>
      </c>
      <c r="D3" s="40"/>
      <c r="E3" s="14"/>
      <c r="F3" s="65"/>
      <c r="G3" s="14"/>
      <c r="H3" s="14"/>
      <c r="I3" s="14"/>
    </row>
    <row r="4" spans="1:10" ht="19.5" customHeight="1" x14ac:dyDescent="0.2">
      <c r="B4" s="25" t="s">
        <v>26</v>
      </c>
      <c r="C4" s="336">
        <v>43411</v>
      </c>
      <c r="D4" s="336"/>
      <c r="E4" s="14"/>
      <c r="F4" s="65"/>
      <c r="G4" s="14"/>
      <c r="H4" s="14"/>
      <c r="I4" s="14"/>
    </row>
    <row r="5" spans="1:10" ht="4.5" customHeight="1" x14ac:dyDescent="0.45">
      <c r="B5" s="2"/>
      <c r="C5" s="19"/>
      <c r="D5" s="19"/>
      <c r="E5" s="335"/>
      <c r="F5" s="335"/>
      <c r="G5" s="3"/>
      <c r="H5" s="4"/>
      <c r="I5" s="4"/>
    </row>
    <row r="6" spans="1:10" s="188" customFormat="1" ht="13.5" thickBot="1" x14ac:dyDescent="0.25">
      <c r="B6" s="26" t="s">
        <v>25</v>
      </c>
      <c r="C6" s="53" t="s">
        <v>1</v>
      </c>
      <c r="D6" s="53"/>
      <c r="E6" s="28" t="s">
        <v>2</v>
      </c>
      <c r="F6" s="66"/>
    </row>
    <row r="7" spans="1:10" x14ac:dyDescent="0.2">
      <c r="B7" s="21" t="s">
        <v>28</v>
      </c>
      <c r="C7" s="24" t="s">
        <v>14</v>
      </c>
      <c r="D7" s="49"/>
      <c r="E7" s="85">
        <v>2319.39</v>
      </c>
      <c r="G7" s="70"/>
    </row>
    <row r="8" spans="1:10" x14ac:dyDescent="0.2">
      <c r="B8" s="43" t="s">
        <v>29</v>
      </c>
      <c r="C8" s="27" t="s">
        <v>27</v>
      </c>
      <c r="D8" s="50"/>
      <c r="E8" s="85">
        <v>663.27</v>
      </c>
      <c r="F8" s="70"/>
      <c r="G8" s="84"/>
      <c r="H8" s="54"/>
    </row>
    <row r="9" spans="1:10" x14ac:dyDescent="0.2">
      <c r="B9" s="43" t="s">
        <v>3</v>
      </c>
      <c r="C9" s="27" t="s">
        <v>13</v>
      </c>
      <c r="D9" s="50"/>
      <c r="E9" s="85">
        <v>1117.56</v>
      </c>
      <c r="F9" s="70"/>
      <c r="G9" s="164"/>
    </row>
    <row r="10" spans="1:10" x14ac:dyDescent="0.2">
      <c r="B10" s="15" t="s">
        <v>35</v>
      </c>
      <c r="C10" s="18" t="s">
        <v>11</v>
      </c>
      <c r="D10" s="51"/>
      <c r="E10" s="86">
        <v>1048.3699999999999</v>
      </c>
    </row>
    <row r="11" spans="1:10" x14ac:dyDescent="0.2">
      <c r="B11" s="101" t="s">
        <v>29</v>
      </c>
      <c r="C11" s="105" t="s">
        <v>34</v>
      </c>
      <c r="D11" s="102"/>
      <c r="E11" s="103">
        <v>851.4</v>
      </c>
      <c r="G11" s="67"/>
      <c r="I11" s="187"/>
      <c r="J11" s="187"/>
    </row>
    <row r="12" spans="1:10" x14ac:dyDescent="0.2">
      <c r="B12" s="15" t="s">
        <v>61</v>
      </c>
      <c r="C12" s="18" t="s">
        <v>60</v>
      </c>
      <c r="D12" s="51"/>
      <c r="E12" s="37">
        <v>990</v>
      </c>
      <c r="F12" s="68"/>
      <c r="G12" s="67"/>
      <c r="I12" s="334"/>
      <c r="J12" s="334"/>
    </row>
    <row r="13" spans="1:10" x14ac:dyDescent="0.2">
      <c r="B13" s="15" t="s">
        <v>115</v>
      </c>
      <c r="C13" s="18" t="s">
        <v>116</v>
      </c>
      <c r="D13" s="51"/>
      <c r="E13" s="37">
        <v>1064.25</v>
      </c>
      <c r="F13" s="68"/>
      <c r="G13" s="67"/>
      <c r="I13" s="187"/>
      <c r="J13" s="187"/>
    </row>
    <row r="14" spans="1:10" x14ac:dyDescent="0.2">
      <c r="B14" s="20" t="s">
        <v>115</v>
      </c>
      <c r="C14" s="27" t="s">
        <v>124</v>
      </c>
      <c r="D14" s="50"/>
      <c r="E14" s="180">
        <v>1064.25</v>
      </c>
      <c r="F14" s="68"/>
      <c r="G14" s="67"/>
      <c r="I14" s="187"/>
      <c r="J14" s="187"/>
    </row>
    <row r="15" spans="1:10" x14ac:dyDescent="0.2">
      <c r="B15" s="176" t="s">
        <v>126</v>
      </c>
      <c r="C15" s="177" t="s">
        <v>125</v>
      </c>
      <c r="D15" s="178"/>
      <c r="E15" s="179">
        <v>1324.13</v>
      </c>
      <c r="F15" s="68"/>
      <c r="G15" s="67"/>
      <c r="I15" s="189"/>
      <c r="J15" s="189"/>
    </row>
    <row r="16" spans="1:10" x14ac:dyDescent="0.2">
      <c r="B16" s="15"/>
      <c r="C16" s="18" t="s">
        <v>134</v>
      </c>
      <c r="D16" s="51"/>
      <c r="E16" s="37">
        <v>1064.25</v>
      </c>
      <c r="F16" s="68"/>
      <c r="G16" s="67"/>
      <c r="H16" s="54"/>
      <c r="I16" s="189"/>
      <c r="J16" s="189"/>
    </row>
    <row r="17" spans="1:10" ht="13.5" thickBot="1" x14ac:dyDescent="0.25">
      <c r="B17" s="166" t="s">
        <v>29</v>
      </c>
      <c r="C17" s="167" t="s">
        <v>135</v>
      </c>
      <c r="D17" s="165"/>
      <c r="E17" s="168">
        <v>851.4</v>
      </c>
      <c r="F17" s="68"/>
      <c r="G17" s="67"/>
      <c r="I17" s="189"/>
      <c r="J17" s="189"/>
    </row>
    <row r="18" spans="1:10" s="4" customFormat="1" ht="13.5" thickBot="1" x14ac:dyDescent="0.25">
      <c r="B18" s="55"/>
      <c r="C18" s="56"/>
      <c r="D18" s="57"/>
      <c r="E18" s="58">
        <f>SUM(E7:E17)</f>
        <v>12358.269999999999</v>
      </c>
      <c r="F18" s="69"/>
      <c r="G18" s="82"/>
    </row>
    <row r="19" spans="1:10" ht="13.5" thickBot="1" x14ac:dyDescent="0.25">
      <c r="B19" s="107" t="s">
        <v>33</v>
      </c>
      <c r="C19" s="108" t="s">
        <v>5</v>
      </c>
      <c r="D19" s="108"/>
      <c r="E19" s="109">
        <v>1125</v>
      </c>
    </row>
    <row r="20" spans="1:10" ht="13.5" thickBot="1" x14ac:dyDescent="0.25">
      <c r="B20" s="11"/>
      <c r="C20" s="34" t="s">
        <v>0</v>
      </c>
      <c r="D20" s="34"/>
      <c r="E20" s="36">
        <f>SUM(E18:E19)</f>
        <v>13483.269999999999</v>
      </c>
    </row>
    <row r="21" spans="1:10" x14ac:dyDescent="0.2">
      <c r="B21" s="11"/>
      <c r="C21" s="34"/>
      <c r="D21" s="34"/>
      <c r="E21" s="63"/>
    </row>
    <row r="22" spans="1:10" s="29" customFormat="1" ht="6.75" customHeight="1" x14ac:dyDescent="0.2">
      <c r="B22" s="30"/>
      <c r="C22" s="31"/>
      <c r="D22" s="31"/>
      <c r="E22" s="32"/>
      <c r="F22" s="64"/>
      <c r="G22" s="32"/>
      <c r="H22" s="32"/>
      <c r="I22" s="32"/>
    </row>
    <row r="23" spans="1:10" ht="19.5" customHeight="1" x14ac:dyDescent="0.2">
      <c r="A23" s="45"/>
      <c r="B23" s="25" t="s">
        <v>24</v>
      </c>
      <c r="C23" s="46" t="s">
        <v>138</v>
      </c>
      <c r="D23" s="40"/>
      <c r="E23" s="14"/>
      <c r="F23" s="65"/>
      <c r="G23" s="14"/>
      <c r="H23" s="14"/>
      <c r="I23" s="14"/>
    </row>
    <row r="24" spans="1:10" ht="19.5" customHeight="1" x14ac:dyDescent="0.2">
      <c r="B24" s="25" t="s">
        <v>26</v>
      </c>
      <c r="C24" s="340">
        <v>43418</v>
      </c>
      <c r="D24" s="336"/>
      <c r="E24" s="14"/>
      <c r="F24" s="65"/>
      <c r="G24" s="14"/>
      <c r="H24" s="14"/>
      <c r="I24" s="14"/>
    </row>
    <row r="25" spans="1:10" ht="4.5" customHeight="1" x14ac:dyDescent="0.45">
      <c r="B25" s="2"/>
      <c r="C25" s="19"/>
      <c r="D25" s="19"/>
      <c r="E25" s="335"/>
      <c r="F25" s="335"/>
      <c r="G25" s="3"/>
      <c r="H25" s="4"/>
      <c r="I25" s="4"/>
    </row>
    <row r="26" spans="1:10" s="188" customFormat="1" ht="13.5" thickBot="1" x14ac:dyDescent="0.25">
      <c r="B26" s="26" t="s">
        <v>25</v>
      </c>
      <c r="C26" s="53" t="s">
        <v>1</v>
      </c>
      <c r="D26" s="53"/>
      <c r="E26" s="28" t="s">
        <v>2</v>
      </c>
      <c r="F26" s="66"/>
    </row>
    <row r="27" spans="1:10" x14ac:dyDescent="0.2">
      <c r="B27" s="21" t="s">
        <v>28</v>
      </c>
      <c r="C27" s="24" t="s">
        <v>14</v>
      </c>
      <c r="D27" s="49"/>
      <c r="E27" s="85">
        <v>3305.1</v>
      </c>
      <c r="G27" s="67"/>
    </row>
    <row r="28" spans="1:10" x14ac:dyDescent="0.2">
      <c r="B28" s="43" t="s">
        <v>29</v>
      </c>
      <c r="C28" s="27" t="s">
        <v>27</v>
      </c>
      <c r="D28" s="50"/>
      <c r="E28" s="85">
        <v>802.47</v>
      </c>
      <c r="F28" s="70"/>
      <c r="G28" s="161"/>
      <c r="H28" s="54"/>
    </row>
    <row r="29" spans="1:10" x14ac:dyDescent="0.2">
      <c r="B29" s="43" t="s">
        <v>3</v>
      </c>
      <c r="C29" s="27" t="s">
        <v>13</v>
      </c>
      <c r="D29" s="50"/>
      <c r="E29" s="85">
        <v>1037.75</v>
      </c>
      <c r="F29" s="70"/>
      <c r="G29" s="164"/>
    </row>
    <row r="30" spans="1:10" x14ac:dyDescent="0.2">
      <c r="B30" s="15" t="s">
        <v>35</v>
      </c>
      <c r="C30" s="18" t="s">
        <v>11</v>
      </c>
      <c r="D30" s="51"/>
      <c r="E30" s="86">
        <v>977.47</v>
      </c>
    </row>
    <row r="31" spans="1:10" x14ac:dyDescent="0.2">
      <c r="B31" s="101" t="s">
        <v>29</v>
      </c>
      <c r="C31" s="105" t="s">
        <v>34</v>
      </c>
      <c r="D31" s="102"/>
      <c r="E31" s="103">
        <v>792</v>
      </c>
      <c r="G31" s="67"/>
      <c r="I31" s="187"/>
      <c r="J31" s="187"/>
    </row>
    <row r="32" spans="1:10" ht="12" customHeight="1" x14ac:dyDescent="0.2">
      <c r="B32" s="15" t="s">
        <v>61</v>
      </c>
      <c r="C32" s="18" t="s">
        <v>60</v>
      </c>
      <c r="D32" s="51"/>
      <c r="E32" s="37">
        <v>1287</v>
      </c>
      <c r="F32" s="68"/>
      <c r="G32" s="67"/>
      <c r="I32" s="334"/>
      <c r="J32" s="334"/>
    </row>
    <row r="33" spans="1:10" x14ac:dyDescent="0.2">
      <c r="B33" s="15" t="s">
        <v>115</v>
      </c>
      <c r="C33" s="18" t="s">
        <v>116</v>
      </c>
      <c r="D33" s="51"/>
      <c r="E33" s="37">
        <v>990</v>
      </c>
      <c r="F33" s="68"/>
      <c r="G33" s="67"/>
      <c r="I33" s="187"/>
      <c r="J33" s="187"/>
    </row>
    <row r="34" spans="1:10" x14ac:dyDescent="0.2">
      <c r="B34" s="20" t="s">
        <v>115</v>
      </c>
      <c r="C34" s="27" t="s">
        <v>124</v>
      </c>
      <c r="D34" s="50"/>
      <c r="E34" s="180">
        <v>990</v>
      </c>
      <c r="F34" s="68"/>
      <c r="G34" s="67"/>
      <c r="I34" s="187"/>
      <c r="J34" s="187"/>
    </row>
    <row r="35" spans="1:10" x14ac:dyDescent="0.2">
      <c r="B35" s="176" t="s">
        <v>126</v>
      </c>
      <c r="C35" s="177" t="s">
        <v>125</v>
      </c>
      <c r="D35" s="178"/>
      <c r="E35" s="179">
        <v>990</v>
      </c>
      <c r="F35" s="68"/>
      <c r="G35" s="67"/>
      <c r="I35" s="190"/>
      <c r="J35" s="190"/>
    </row>
    <row r="36" spans="1:10" x14ac:dyDescent="0.2">
      <c r="B36" s="15"/>
      <c r="C36" s="18" t="s">
        <v>134</v>
      </c>
      <c r="D36" s="51"/>
      <c r="E36" s="37">
        <v>396</v>
      </c>
      <c r="F36" s="68"/>
      <c r="G36" s="67"/>
      <c r="H36" s="54"/>
      <c r="I36" s="190"/>
      <c r="J36" s="190"/>
    </row>
    <row r="37" spans="1:10" ht="13.5" thickBot="1" x14ac:dyDescent="0.25">
      <c r="B37" s="166" t="s">
        <v>29</v>
      </c>
      <c r="C37" s="167" t="s">
        <v>135</v>
      </c>
      <c r="D37" s="165"/>
      <c r="E37" s="168">
        <v>792</v>
      </c>
      <c r="F37" s="68"/>
      <c r="G37" s="67"/>
      <c r="I37" s="190"/>
      <c r="J37" s="190"/>
    </row>
    <row r="38" spans="1:10" s="4" customFormat="1" ht="13.5" thickBot="1" x14ac:dyDescent="0.25">
      <c r="B38" s="55"/>
      <c r="C38" s="56"/>
      <c r="D38" s="57"/>
      <c r="E38" s="58">
        <f>SUM(E27:E37)</f>
        <v>12359.79</v>
      </c>
      <c r="F38" s="69"/>
      <c r="G38" s="82"/>
    </row>
    <row r="39" spans="1:10" ht="13.5" thickBot="1" x14ac:dyDescent="0.25">
      <c r="B39" s="107" t="s">
        <v>33</v>
      </c>
      <c r="C39" s="108" t="s">
        <v>5</v>
      </c>
      <c r="D39" s="108"/>
      <c r="E39" s="109">
        <v>1125</v>
      </c>
    </row>
    <row r="40" spans="1:10" ht="13.5" thickBot="1" x14ac:dyDescent="0.25">
      <c r="B40" s="11"/>
      <c r="C40" s="34" t="s">
        <v>0</v>
      </c>
      <c r="D40" s="34"/>
      <c r="E40" s="36">
        <f>SUM(E38:E39)</f>
        <v>13484.79</v>
      </c>
      <c r="G40" s="5">
        <f>SUM(E27:E35,E37,E39)</f>
        <v>13088.79</v>
      </c>
    </row>
    <row r="41" spans="1:10" x14ac:dyDescent="0.2">
      <c r="B41" s="11"/>
      <c r="C41" s="34"/>
      <c r="D41" s="34"/>
      <c r="E41" s="63"/>
    </row>
    <row r="42" spans="1:10" x14ac:dyDescent="0.2">
      <c r="B42" s="11" t="s">
        <v>8</v>
      </c>
      <c r="C42" s="191" t="s">
        <v>141</v>
      </c>
      <c r="D42" s="34"/>
      <c r="E42" s="63">
        <f>620+200</f>
        <v>820</v>
      </c>
    </row>
    <row r="43" spans="1:10" x14ac:dyDescent="0.2">
      <c r="B43" s="11"/>
      <c r="C43" s="34"/>
      <c r="D43" s="34"/>
      <c r="E43" s="63"/>
    </row>
    <row r="44" spans="1:10" s="29" customFormat="1" ht="6.75" customHeight="1" x14ac:dyDescent="0.2">
      <c r="B44" s="30"/>
      <c r="C44" s="31"/>
      <c r="D44" s="31"/>
      <c r="E44" s="32"/>
      <c r="F44" s="64"/>
      <c r="G44" s="32"/>
      <c r="H44" s="32"/>
      <c r="I44" s="32"/>
    </row>
    <row r="45" spans="1:10" ht="19.5" customHeight="1" x14ac:dyDescent="0.2">
      <c r="A45" s="45"/>
      <c r="B45" s="25" t="s">
        <v>24</v>
      </c>
      <c r="C45" s="46" t="s">
        <v>139</v>
      </c>
      <c r="D45" s="40"/>
      <c r="E45" s="14"/>
      <c r="F45" s="65"/>
      <c r="G45" s="14"/>
      <c r="H45" s="14"/>
      <c r="I45" s="14"/>
    </row>
    <row r="46" spans="1:10" ht="19.5" customHeight="1" x14ac:dyDescent="0.2">
      <c r="B46" s="25" t="s">
        <v>26</v>
      </c>
      <c r="C46" s="336">
        <v>43425</v>
      </c>
      <c r="D46" s="336"/>
      <c r="E46" s="14"/>
      <c r="F46" s="65"/>
      <c r="G46" s="14"/>
      <c r="H46" s="14"/>
      <c r="I46" s="14"/>
    </row>
    <row r="47" spans="1:10" ht="4.5" customHeight="1" x14ac:dyDescent="0.45">
      <c r="B47" s="2"/>
      <c r="C47" s="19"/>
      <c r="D47" s="19"/>
      <c r="E47" s="335"/>
      <c r="F47" s="335"/>
      <c r="G47" s="3"/>
      <c r="H47" s="4"/>
      <c r="I47" s="4"/>
    </row>
    <row r="48" spans="1:10" s="188" customFormat="1" ht="13.5" thickBot="1" x14ac:dyDescent="0.25">
      <c r="B48" s="26" t="s">
        <v>25</v>
      </c>
      <c r="C48" s="53" t="s">
        <v>1</v>
      </c>
      <c r="D48" s="53"/>
      <c r="E48" s="28" t="s">
        <v>2</v>
      </c>
      <c r="F48" s="66"/>
    </row>
    <row r="49" spans="2:10" x14ac:dyDescent="0.2">
      <c r="B49" s="21" t="s">
        <v>28</v>
      </c>
      <c r="C49" s="24" t="s">
        <v>14</v>
      </c>
      <c r="D49" s="49"/>
      <c r="E49" s="85">
        <v>3305.1</v>
      </c>
      <c r="F49" s="70"/>
      <c r="G49" s="67"/>
    </row>
    <row r="50" spans="2:10" x14ac:dyDescent="0.2">
      <c r="B50" s="43" t="s">
        <v>29</v>
      </c>
      <c r="C50" s="27" t="s">
        <v>27</v>
      </c>
      <c r="D50" s="50"/>
      <c r="E50" s="85">
        <v>802.47</v>
      </c>
      <c r="F50" s="70"/>
      <c r="G50" s="84"/>
      <c r="H50" s="54"/>
    </row>
    <row r="51" spans="2:10" x14ac:dyDescent="0.2">
      <c r="B51" s="43" t="s">
        <v>3</v>
      </c>
      <c r="C51" s="27" t="s">
        <v>13</v>
      </c>
      <c r="D51" s="50"/>
      <c r="E51" s="85">
        <v>1037.75</v>
      </c>
      <c r="F51" s="70"/>
    </row>
    <row r="52" spans="2:10" x14ac:dyDescent="0.2">
      <c r="B52" s="15" t="s">
        <v>35</v>
      </c>
      <c r="C52" s="18" t="s">
        <v>11</v>
      </c>
      <c r="D52" s="51"/>
      <c r="E52" s="86">
        <v>977.47</v>
      </c>
    </row>
    <row r="53" spans="2:10" x14ac:dyDescent="0.2">
      <c r="B53" s="101" t="s">
        <v>29</v>
      </c>
      <c r="C53" s="105" t="s">
        <v>34</v>
      </c>
      <c r="D53" s="102"/>
      <c r="E53" s="103">
        <v>792</v>
      </c>
      <c r="G53" s="70"/>
      <c r="I53" s="187"/>
      <c r="J53" s="187"/>
    </row>
    <row r="54" spans="2:10" x14ac:dyDescent="0.2">
      <c r="B54" s="15" t="s">
        <v>61</v>
      </c>
      <c r="C54" s="18" t="s">
        <v>60</v>
      </c>
      <c r="D54" s="51"/>
      <c r="E54" s="37">
        <v>1287</v>
      </c>
      <c r="F54" s="68"/>
      <c r="G54" s="67"/>
      <c r="I54" s="334"/>
      <c r="J54" s="334"/>
    </row>
    <row r="55" spans="2:10" x14ac:dyDescent="0.2">
      <c r="B55" s="15" t="s">
        <v>115</v>
      </c>
      <c r="C55" s="18" t="s">
        <v>116</v>
      </c>
      <c r="D55" s="51"/>
      <c r="E55" s="37">
        <v>1045.69</v>
      </c>
      <c r="F55" s="68"/>
      <c r="G55" s="67"/>
      <c r="I55" s="187"/>
      <c r="J55" s="187"/>
    </row>
    <row r="56" spans="2:10" x14ac:dyDescent="0.2">
      <c r="B56" s="20" t="s">
        <v>115</v>
      </c>
      <c r="C56" s="27" t="s">
        <v>124</v>
      </c>
      <c r="D56" s="50"/>
      <c r="E56" s="180">
        <v>1045.69</v>
      </c>
      <c r="F56" s="68"/>
      <c r="G56" s="67"/>
      <c r="I56" s="187"/>
      <c r="J56" s="187"/>
    </row>
    <row r="57" spans="2:10" x14ac:dyDescent="0.2">
      <c r="B57" s="15" t="s">
        <v>126</v>
      </c>
      <c r="C57" s="18" t="s">
        <v>125</v>
      </c>
      <c r="D57" s="51"/>
      <c r="E57" s="37">
        <v>990</v>
      </c>
      <c r="F57" s="68"/>
      <c r="G57" s="67"/>
      <c r="I57" s="187"/>
      <c r="J57" s="187"/>
    </row>
    <row r="58" spans="2:10" ht="13.5" thickBot="1" x14ac:dyDescent="0.25">
      <c r="B58" s="166" t="s">
        <v>29</v>
      </c>
      <c r="C58" s="167" t="s">
        <v>135</v>
      </c>
      <c r="D58" s="165"/>
      <c r="E58" s="168">
        <v>792</v>
      </c>
      <c r="F58" s="68"/>
      <c r="G58" s="67"/>
      <c r="I58" s="187"/>
      <c r="J58" s="187"/>
    </row>
    <row r="59" spans="2:10" s="4" customFormat="1" ht="13.5" thickBot="1" x14ac:dyDescent="0.25">
      <c r="B59" s="55"/>
      <c r="C59" s="56"/>
      <c r="D59" s="57"/>
      <c r="E59" s="58">
        <f>SUM(E49:E58)</f>
        <v>12075.170000000002</v>
      </c>
      <c r="F59" s="69"/>
      <c r="G59" s="82"/>
    </row>
    <row r="60" spans="2:10" ht="13.5" thickBot="1" x14ac:dyDescent="0.25">
      <c r="B60" s="107" t="s">
        <v>33</v>
      </c>
      <c r="C60" s="108" t="s">
        <v>5</v>
      </c>
      <c r="D60" s="108"/>
      <c r="E60" s="109">
        <v>1125</v>
      </c>
    </row>
    <row r="61" spans="2:10" ht="13.5" thickBot="1" x14ac:dyDescent="0.25">
      <c r="B61" s="11"/>
      <c r="C61" s="34" t="s">
        <v>0</v>
      </c>
      <c r="D61" s="34"/>
      <c r="E61" s="36">
        <f>SUM(E59:E60)</f>
        <v>13200.170000000002</v>
      </c>
    </row>
    <row r="62" spans="2:10" x14ac:dyDescent="0.2">
      <c r="B62" s="11"/>
      <c r="C62" s="34"/>
      <c r="D62" s="34"/>
      <c r="E62" s="63"/>
    </row>
    <row r="63" spans="2:10" x14ac:dyDescent="0.2">
      <c r="B63" s="11" t="s">
        <v>8</v>
      </c>
      <c r="C63" s="191" t="s">
        <v>141</v>
      </c>
      <c r="D63" s="34"/>
      <c r="E63" s="63">
        <v>500</v>
      </c>
    </row>
    <row r="64" spans="2:10" x14ac:dyDescent="0.2">
      <c r="B64" s="11"/>
      <c r="C64" s="34"/>
      <c r="D64" s="34"/>
      <c r="E64" s="63"/>
    </row>
    <row r="65" spans="1:10" s="29" customFormat="1" ht="6.75" customHeight="1" x14ac:dyDescent="0.2">
      <c r="B65" s="30"/>
      <c r="C65" s="31"/>
      <c r="D65" s="31"/>
      <c r="E65" s="32"/>
      <c r="F65" s="64"/>
      <c r="G65" s="32"/>
      <c r="H65" s="32"/>
      <c r="I65" s="32"/>
    </row>
    <row r="66" spans="1:10" ht="19.5" customHeight="1" x14ac:dyDescent="0.2">
      <c r="A66" s="45"/>
      <c r="B66" s="25" t="s">
        <v>24</v>
      </c>
      <c r="C66" s="46" t="s">
        <v>140</v>
      </c>
      <c r="D66" s="40"/>
      <c r="E66" s="14"/>
      <c r="F66" s="65"/>
      <c r="G66" s="14"/>
      <c r="H66" s="14"/>
      <c r="I66" s="14"/>
    </row>
    <row r="67" spans="1:10" ht="19.5" customHeight="1" x14ac:dyDescent="0.2">
      <c r="B67" s="25" t="s">
        <v>26</v>
      </c>
      <c r="C67" s="336">
        <v>43432</v>
      </c>
      <c r="D67" s="336"/>
      <c r="E67" s="14"/>
      <c r="F67" s="65"/>
      <c r="G67" s="14"/>
      <c r="H67" s="14"/>
      <c r="I67" s="14"/>
    </row>
    <row r="68" spans="1:10" ht="4.5" customHeight="1" x14ac:dyDescent="0.45">
      <c r="B68" s="2"/>
      <c r="C68" s="19"/>
      <c r="D68" s="19"/>
      <c r="E68" s="335"/>
      <c r="F68" s="335"/>
      <c r="G68" s="3"/>
      <c r="H68" s="4"/>
      <c r="I68" s="4"/>
    </row>
    <row r="69" spans="1:10" s="188" customFormat="1" ht="13.5" thickBot="1" x14ac:dyDescent="0.25">
      <c r="B69" s="26" t="s">
        <v>25</v>
      </c>
      <c r="C69" s="53" t="s">
        <v>1</v>
      </c>
      <c r="D69" s="53"/>
      <c r="E69" s="28" t="s">
        <v>2</v>
      </c>
      <c r="F69" s="66"/>
    </row>
    <row r="70" spans="1:10" x14ac:dyDescent="0.2">
      <c r="B70" s="21" t="s">
        <v>28</v>
      </c>
      <c r="C70" s="24" t="s">
        <v>14</v>
      </c>
      <c r="D70" s="49"/>
      <c r="E70" s="85">
        <v>2319.39</v>
      </c>
      <c r="F70" s="70"/>
      <c r="G70" s="67"/>
    </row>
    <row r="71" spans="1:10" x14ac:dyDescent="0.2">
      <c r="B71" s="43" t="s">
        <v>29</v>
      </c>
      <c r="C71" s="27" t="s">
        <v>27</v>
      </c>
      <c r="D71" s="50"/>
      <c r="E71" s="85">
        <v>802.47</v>
      </c>
      <c r="F71" s="70"/>
      <c r="G71" s="84"/>
      <c r="H71" s="54"/>
    </row>
    <row r="72" spans="1:10" x14ac:dyDescent="0.2">
      <c r="B72" s="43" t="s">
        <v>3</v>
      </c>
      <c r="C72" s="27" t="s">
        <v>13</v>
      </c>
      <c r="D72" s="50"/>
      <c r="E72" s="85">
        <v>1037.75</v>
      </c>
      <c r="F72" s="70"/>
    </row>
    <row r="73" spans="1:10" x14ac:dyDescent="0.2">
      <c r="B73" s="15" t="s">
        <v>35</v>
      </c>
      <c r="C73" s="18" t="s">
        <v>11</v>
      </c>
      <c r="D73" s="51"/>
      <c r="E73" s="86">
        <v>977.47</v>
      </c>
    </row>
    <row r="74" spans="1:10" x14ac:dyDescent="0.2">
      <c r="B74" s="101" t="s">
        <v>29</v>
      </c>
      <c r="C74" s="105" t="s">
        <v>34</v>
      </c>
      <c r="D74" s="102"/>
      <c r="E74" s="103">
        <v>792</v>
      </c>
      <c r="G74" s="70"/>
      <c r="I74" s="187"/>
      <c r="J74" s="187"/>
    </row>
    <row r="75" spans="1:10" x14ac:dyDescent="0.2">
      <c r="B75" s="15" t="s">
        <v>61</v>
      </c>
      <c r="C75" s="18" t="s">
        <v>60</v>
      </c>
      <c r="D75" s="51"/>
      <c r="E75" s="37">
        <v>990</v>
      </c>
      <c r="F75" s="68"/>
      <c r="G75" s="67"/>
      <c r="I75" s="334"/>
      <c r="J75" s="334"/>
    </row>
    <row r="76" spans="1:10" x14ac:dyDescent="0.2">
      <c r="B76" s="15" t="s">
        <v>115</v>
      </c>
      <c r="C76" s="18" t="s">
        <v>116</v>
      </c>
      <c r="D76" s="51"/>
      <c r="E76" s="37">
        <v>990</v>
      </c>
      <c r="F76" s="68"/>
      <c r="G76" s="67"/>
      <c r="I76" s="187"/>
      <c r="J76" s="187"/>
    </row>
    <row r="77" spans="1:10" x14ac:dyDescent="0.2">
      <c r="B77" s="20" t="s">
        <v>115</v>
      </c>
      <c r="C77" s="27" t="s">
        <v>124</v>
      </c>
      <c r="D77" s="50"/>
      <c r="E77" s="180">
        <v>990</v>
      </c>
      <c r="F77" s="68"/>
      <c r="G77" s="67"/>
      <c r="I77" s="187"/>
      <c r="J77" s="187"/>
    </row>
    <row r="78" spans="1:10" x14ac:dyDescent="0.2">
      <c r="B78" s="15" t="s">
        <v>126</v>
      </c>
      <c r="C78" s="18" t="s">
        <v>125</v>
      </c>
      <c r="D78" s="51"/>
      <c r="E78" s="37">
        <v>990</v>
      </c>
      <c r="F78" s="68"/>
      <c r="G78" s="67"/>
      <c r="I78" s="187"/>
      <c r="J78" s="187"/>
    </row>
    <row r="79" spans="1:10" ht="13.5" thickBot="1" x14ac:dyDescent="0.25">
      <c r="B79" s="166" t="s">
        <v>29</v>
      </c>
      <c r="C79" s="167" t="s">
        <v>135</v>
      </c>
      <c r="D79" s="165"/>
      <c r="E79" s="168">
        <v>792</v>
      </c>
      <c r="F79" s="68"/>
      <c r="G79" s="67"/>
      <c r="I79" s="187"/>
      <c r="J79" s="187"/>
    </row>
    <row r="80" spans="1:10" s="4" customFormat="1" ht="13.5" thickBot="1" x14ac:dyDescent="0.25">
      <c r="B80" s="55"/>
      <c r="C80" s="56"/>
      <c r="D80" s="57"/>
      <c r="E80" s="58">
        <f>SUM(E70:E79)</f>
        <v>10681.08</v>
      </c>
      <c r="F80" s="69"/>
      <c r="G80" s="82"/>
    </row>
    <row r="81" spans="1:9" ht="13.5" thickBot="1" x14ac:dyDescent="0.25">
      <c r="B81" s="107" t="s">
        <v>33</v>
      </c>
      <c r="C81" s="108" t="s">
        <v>5</v>
      </c>
      <c r="D81" s="108"/>
      <c r="E81" s="109">
        <v>1125</v>
      </c>
    </row>
    <row r="82" spans="1:9" ht="13.5" thickBot="1" x14ac:dyDescent="0.25">
      <c r="B82" s="11"/>
      <c r="C82" s="34" t="s">
        <v>0</v>
      </c>
      <c r="D82" s="34"/>
      <c r="E82" s="36">
        <f>SUM(E80:E81)</f>
        <v>11806.08</v>
      </c>
    </row>
    <row r="83" spans="1:9" x14ac:dyDescent="0.2">
      <c r="B83" s="11"/>
      <c r="C83" s="34"/>
      <c r="D83" s="34"/>
      <c r="E83" s="63"/>
    </row>
    <row r="84" spans="1:9" x14ac:dyDescent="0.2">
      <c r="B84" s="11"/>
      <c r="C84" s="34"/>
      <c r="D84" s="34"/>
      <c r="E84" s="63"/>
    </row>
    <row r="85" spans="1:9" s="7" customFormat="1" ht="13.15" customHeight="1" x14ac:dyDescent="0.2">
      <c r="A85" s="16" t="s">
        <v>6</v>
      </c>
      <c r="B85" s="17" t="s">
        <v>7</v>
      </c>
      <c r="C85" s="17"/>
      <c r="D85" s="38">
        <v>9000</v>
      </c>
      <c r="E85" s="52" t="s">
        <v>53</v>
      </c>
      <c r="F85" s="16" t="s">
        <v>37</v>
      </c>
      <c r="G85" s="17" t="s">
        <v>36</v>
      </c>
      <c r="H85" s="38">
        <v>3948.27</v>
      </c>
      <c r="I85" s="60" t="s">
        <v>53</v>
      </c>
    </row>
    <row r="86" spans="1:9" s="7" customFormat="1" ht="13.15" customHeight="1" x14ac:dyDescent="0.2">
      <c r="A86" s="16" t="s">
        <v>8</v>
      </c>
      <c r="B86" s="17" t="s">
        <v>9</v>
      </c>
      <c r="C86" s="17"/>
      <c r="D86" s="38">
        <v>311.83999999999997</v>
      </c>
      <c r="E86" s="52" t="s">
        <v>53</v>
      </c>
      <c r="F86" s="71" t="s">
        <v>44</v>
      </c>
      <c r="G86" s="17" t="s">
        <v>43</v>
      </c>
      <c r="H86" s="38">
        <v>0</v>
      </c>
      <c r="I86" s="60"/>
    </row>
    <row r="87" spans="1:9" s="7" customFormat="1" ht="13.15" customHeight="1" x14ac:dyDescent="0.2">
      <c r="A87" s="16" t="s">
        <v>30</v>
      </c>
      <c r="B87" s="17" t="s">
        <v>31</v>
      </c>
      <c r="C87" s="17"/>
      <c r="D87" s="38">
        <v>619.53</v>
      </c>
      <c r="E87" s="52" t="s">
        <v>53</v>
      </c>
      <c r="F87" s="71" t="s">
        <v>22</v>
      </c>
      <c r="G87" s="17" t="s">
        <v>23</v>
      </c>
      <c r="H87" s="38">
        <v>500</v>
      </c>
      <c r="I87" s="60" t="s">
        <v>53</v>
      </c>
    </row>
    <row r="88" spans="1:9" s="7" customFormat="1" ht="13.15" customHeight="1" x14ac:dyDescent="0.2">
      <c r="A88" s="16" t="s">
        <v>10</v>
      </c>
      <c r="B88" s="17" t="s">
        <v>38</v>
      </c>
      <c r="C88" s="38"/>
      <c r="D88" s="38">
        <v>5000</v>
      </c>
      <c r="E88" s="52" t="s">
        <v>53</v>
      </c>
      <c r="F88" s="71" t="s">
        <v>6</v>
      </c>
      <c r="G88" s="17" t="s">
        <v>45</v>
      </c>
      <c r="H88" s="38">
        <v>899</v>
      </c>
      <c r="I88" s="60"/>
    </row>
    <row r="89" spans="1:9" s="7" customFormat="1" ht="13.15" customHeight="1" x14ac:dyDescent="0.2">
      <c r="A89" s="16" t="s">
        <v>10</v>
      </c>
      <c r="B89" s="17" t="s">
        <v>39</v>
      </c>
      <c r="C89" s="38"/>
      <c r="D89" s="38">
        <v>4000</v>
      </c>
      <c r="E89" s="52" t="s">
        <v>53</v>
      </c>
      <c r="F89" s="71" t="s">
        <v>8</v>
      </c>
      <c r="G89" s="17" t="s">
        <v>15</v>
      </c>
      <c r="H89" s="38">
        <v>12000</v>
      </c>
      <c r="I89" s="60" t="s">
        <v>53</v>
      </c>
    </row>
    <row r="90" spans="1:9" s="7" customFormat="1" ht="13.15" customHeight="1" thickBot="1" x14ac:dyDescent="0.25">
      <c r="A90" s="16" t="s">
        <v>10</v>
      </c>
      <c r="B90" s="17" t="s">
        <v>40</v>
      </c>
      <c r="C90" s="38"/>
      <c r="D90" s="38">
        <v>1126.4100000000001</v>
      </c>
      <c r="E90" s="52" t="s">
        <v>53</v>
      </c>
      <c r="F90" s="72" t="s">
        <v>19</v>
      </c>
      <c r="G90" s="17" t="s">
        <v>16</v>
      </c>
      <c r="H90" s="39">
        <v>11000</v>
      </c>
      <c r="I90" s="60" t="s">
        <v>53</v>
      </c>
    </row>
    <row r="91" spans="1:9" s="7" customFormat="1" ht="13.15" customHeight="1" thickTop="1" thickBot="1" x14ac:dyDescent="0.25">
      <c r="A91" s="16"/>
      <c r="B91" s="17" t="s">
        <v>117</v>
      </c>
      <c r="C91" s="38"/>
      <c r="D91" s="38">
        <v>1000</v>
      </c>
      <c r="E91" s="52" t="s">
        <v>53</v>
      </c>
      <c r="F91" s="73"/>
      <c r="G91" s="17"/>
      <c r="H91" s="44">
        <f>SUM(H85:H90)+SUM(D85:D92)-D85</f>
        <v>40405.050000000003</v>
      </c>
      <c r="I91" s="60"/>
    </row>
    <row r="92" spans="1:9" s="7" customFormat="1" ht="13.15" customHeight="1" thickBot="1" x14ac:dyDescent="0.25">
      <c r="A92" s="16"/>
      <c r="B92" s="17"/>
      <c r="C92" s="38"/>
      <c r="D92" s="38"/>
      <c r="E92" s="38"/>
      <c r="F92" s="73"/>
      <c r="G92" s="41" t="s">
        <v>4</v>
      </c>
      <c r="H92" s="42">
        <f>E82+H91</f>
        <v>52211.130000000005</v>
      </c>
      <c r="I92" s="44"/>
    </row>
    <row r="93" spans="1:9" s="7" customFormat="1" ht="13.15" customHeight="1" x14ac:dyDescent="0.2">
      <c r="B93" s="16"/>
      <c r="C93" s="17"/>
      <c r="D93" s="9"/>
      <c r="E93" s="38"/>
      <c r="F93" s="74"/>
      <c r="G93" s="9"/>
      <c r="H93" s="9"/>
      <c r="I93" s="44"/>
    </row>
    <row r="94" spans="1:9" s="7" customFormat="1" ht="13.15" customHeight="1" x14ac:dyDescent="0.2">
      <c r="B94" s="16"/>
      <c r="C94" s="17"/>
      <c r="D94" s="8"/>
      <c r="E94" s="9"/>
      <c r="F94" s="74"/>
      <c r="G94" s="9"/>
      <c r="H94" s="9"/>
      <c r="I94" s="44"/>
    </row>
    <row r="95" spans="1:9" s="7" customFormat="1" ht="13.15" customHeight="1" x14ac:dyDescent="0.2">
      <c r="A95" s="9"/>
      <c r="B95" s="10"/>
      <c r="C95" s="9"/>
      <c r="D95" s="8"/>
      <c r="E95" s="9"/>
      <c r="F95" s="74"/>
      <c r="G95" s="9"/>
      <c r="H95" s="9"/>
      <c r="I95" s="44"/>
    </row>
    <row r="96" spans="1:9" s="7" customFormat="1" ht="13.15" customHeight="1" x14ac:dyDescent="0.2">
      <c r="A96" s="9"/>
      <c r="B96" s="10"/>
      <c r="C96" s="8"/>
      <c r="D96" s="8"/>
      <c r="E96" s="9"/>
      <c r="F96" s="74"/>
      <c r="G96" s="9"/>
      <c r="H96" s="9"/>
      <c r="I96" s="44"/>
    </row>
    <row r="97" spans="1:9" s="7" customFormat="1" ht="13.15" customHeight="1" x14ac:dyDescent="0.2">
      <c r="A97" s="9"/>
      <c r="B97" s="10"/>
      <c r="C97" s="8"/>
      <c r="D97" s="8"/>
      <c r="E97" s="9"/>
      <c r="F97" s="74"/>
      <c r="G97" s="9"/>
      <c r="H97" s="9"/>
      <c r="I97" s="44"/>
    </row>
    <row r="98" spans="1:9" s="7" customFormat="1" ht="13.15" customHeight="1" x14ac:dyDescent="0.2">
      <c r="A98" s="9"/>
      <c r="B98" s="10"/>
      <c r="C98" s="8"/>
      <c r="D98" s="8"/>
      <c r="E98" s="9"/>
      <c r="F98" s="74"/>
      <c r="G98" s="9"/>
      <c r="H98" s="9"/>
      <c r="I98" s="44"/>
    </row>
    <row r="99" spans="1:9" s="9" customFormat="1" ht="12" x14ac:dyDescent="0.2">
      <c r="B99" s="10"/>
      <c r="C99" s="8"/>
      <c r="F99" s="74"/>
    </row>
    <row r="100" spans="1:9" s="9" customFormat="1" ht="12" x14ac:dyDescent="0.2">
      <c r="B100" s="10"/>
      <c r="C100" s="8"/>
      <c r="F100" s="74"/>
    </row>
    <row r="101" spans="1:9" s="9" customFormat="1" ht="12" x14ac:dyDescent="0.2">
      <c r="B101" s="10"/>
      <c r="C101" s="8"/>
      <c r="F101" s="74"/>
    </row>
    <row r="102" spans="1:9" s="9" customFormat="1" ht="12" x14ac:dyDescent="0.2">
      <c r="B102" s="10"/>
      <c r="F102" s="74"/>
    </row>
    <row r="103" spans="1:9" s="9" customFormat="1" ht="12" x14ac:dyDescent="0.2">
      <c r="B103" s="10"/>
      <c r="F103" s="74"/>
    </row>
    <row r="104" spans="1:9" s="9" customFormat="1" ht="12" x14ac:dyDescent="0.2">
      <c r="B104" s="10"/>
      <c r="F104" s="74"/>
    </row>
    <row r="105" spans="1:9" s="9" customFormat="1" x14ac:dyDescent="0.2">
      <c r="B105" s="10"/>
      <c r="D105" s="5"/>
      <c r="F105" s="74"/>
    </row>
    <row r="106" spans="1:9" s="9" customFormat="1" x14ac:dyDescent="0.2">
      <c r="B106" s="10"/>
      <c r="D106" s="5"/>
      <c r="F106" s="54"/>
      <c r="G106" s="5"/>
      <c r="H106" s="5"/>
    </row>
    <row r="107" spans="1:9" s="9" customFormat="1" x14ac:dyDescent="0.2">
      <c r="B107" s="10"/>
      <c r="D107" s="5"/>
      <c r="E107" s="5"/>
      <c r="F107" s="54"/>
      <c r="G107" s="5"/>
      <c r="H107" s="5"/>
    </row>
    <row r="108" spans="1:9" s="9" customFormat="1" x14ac:dyDescent="0.2">
      <c r="B108" s="12"/>
      <c r="C108" s="5"/>
      <c r="D108" s="5"/>
      <c r="E108" s="5"/>
      <c r="F108" s="54"/>
      <c r="G108" s="5"/>
      <c r="H108" s="5"/>
    </row>
    <row r="109" spans="1:9" s="9" customFormat="1" x14ac:dyDescent="0.2">
      <c r="B109" s="12"/>
      <c r="C109" s="5"/>
      <c r="D109" s="5"/>
      <c r="E109" s="5"/>
      <c r="F109" s="54"/>
      <c r="G109" s="5"/>
      <c r="H109" s="5"/>
    </row>
    <row r="110" spans="1:9" s="9" customFormat="1" x14ac:dyDescent="0.2">
      <c r="B110" s="12"/>
      <c r="C110" s="5"/>
      <c r="D110" s="5"/>
      <c r="E110" s="5"/>
      <c r="F110" s="54"/>
      <c r="G110" s="5"/>
      <c r="H110" s="5"/>
    </row>
    <row r="111" spans="1:9" s="9" customFormat="1" x14ac:dyDescent="0.2">
      <c r="B111" s="12"/>
      <c r="C111" s="5"/>
      <c r="D111" s="5"/>
      <c r="E111" s="5"/>
      <c r="F111" s="54"/>
      <c r="G111" s="5"/>
      <c r="H111" s="5"/>
    </row>
    <row r="112" spans="1:9" s="9" customFormat="1" x14ac:dyDescent="0.2">
      <c r="A112" s="5"/>
      <c r="B112" s="12"/>
      <c r="C112" s="5"/>
      <c r="D112" s="5"/>
      <c r="E112" s="5"/>
      <c r="F112" s="54"/>
      <c r="G112" s="5"/>
      <c r="H112" s="5"/>
      <c r="I112" s="5"/>
    </row>
    <row r="113" spans="1:9" s="9" customFormat="1" x14ac:dyDescent="0.2">
      <c r="A113" s="5"/>
      <c r="B113" s="12"/>
      <c r="C113" s="5"/>
      <c r="D113" s="5"/>
      <c r="E113" s="5"/>
      <c r="F113" s="54"/>
      <c r="G113" s="5"/>
      <c r="H113" s="5"/>
      <c r="I113" s="5"/>
    </row>
    <row r="114" spans="1:9" s="9" customFormat="1" x14ac:dyDescent="0.2">
      <c r="A114" s="5"/>
      <c r="B114" s="12"/>
      <c r="C114" s="5"/>
      <c r="D114" s="5"/>
      <c r="E114" s="5"/>
      <c r="F114" s="54"/>
      <c r="G114" s="5"/>
      <c r="H114" s="5"/>
      <c r="I114" s="5"/>
    </row>
    <row r="115" spans="1:9" s="9" customFormat="1" x14ac:dyDescent="0.2">
      <c r="A115" s="5"/>
      <c r="B115" s="12"/>
      <c r="C115" s="5"/>
      <c r="D115" s="5"/>
      <c r="E115" s="5"/>
      <c r="F115" s="54"/>
      <c r="G115" s="5"/>
      <c r="H115" s="5"/>
      <c r="I115" s="5"/>
    </row>
  </sheetData>
  <mergeCells count="13">
    <mergeCell ref="E25:F25"/>
    <mergeCell ref="A1:J1"/>
    <mergeCell ref="C4:D4"/>
    <mergeCell ref="E5:F5"/>
    <mergeCell ref="I12:J12"/>
    <mergeCell ref="C24:D24"/>
    <mergeCell ref="I75:J75"/>
    <mergeCell ref="I32:J32"/>
    <mergeCell ref="C46:D46"/>
    <mergeCell ref="E47:F47"/>
    <mergeCell ref="I54:J54"/>
    <mergeCell ref="C67:D67"/>
    <mergeCell ref="E68:F6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March '18</vt:lpstr>
      <vt:lpstr>April '18</vt:lpstr>
      <vt:lpstr>May '18</vt:lpstr>
      <vt:lpstr>June '18</vt:lpstr>
      <vt:lpstr>July '18</vt:lpstr>
      <vt:lpstr>August '18</vt:lpstr>
      <vt:lpstr>September '18</vt:lpstr>
      <vt:lpstr>October '18</vt:lpstr>
      <vt:lpstr>November '18</vt:lpstr>
      <vt:lpstr>December '18</vt:lpstr>
      <vt:lpstr>January '18</vt:lpstr>
      <vt:lpstr>February '18</vt:lpstr>
      <vt:lpstr>EMP</vt:lpstr>
      <vt:lpstr>'April ''18'!Print_Area</vt:lpstr>
      <vt:lpstr>'August ''18'!Print_Area</vt:lpstr>
      <vt:lpstr>'December ''18'!Print_Area</vt:lpstr>
      <vt:lpstr>EMP!Print_Area</vt:lpstr>
      <vt:lpstr>'February ''18'!Print_Area</vt:lpstr>
      <vt:lpstr>'July ''18'!Print_Area</vt:lpstr>
      <vt:lpstr>'June ''18'!Print_Area</vt:lpstr>
      <vt:lpstr>'March ''18'!Print_Area</vt:lpstr>
      <vt:lpstr>'May ''18'!Print_Area</vt:lpstr>
      <vt:lpstr>'November ''18'!Print_Area</vt:lpstr>
      <vt:lpstr>'October ''18'!Print_Area</vt:lpstr>
      <vt:lpstr>'September ''18'!Print_Area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2019-05-24T12:30:07Z</cp:lastPrinted>
  <dcterms:created xsi:type="dcterms:W3CDTF">2006-03-02T06:43:14Z</dcterms:created>
  <dcterms:modified xsi:type="dcterms:W3CDTF">2019-05-27T13:42:29Z</dcterms:modified>
</cp:coreProperties>
</file>