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0" yWindow="480" windowWidth="19440" windowHeight="11160" tabRatio="967"/>
  </bookViews>
  <sheets>
    <sheet name="CREDITORS" sheetId="1" r:id="rId1"/>
    <sheet name="Danny" sheetId="8" r:id="rId2"/>
    <sheet name="Derick" sheetId="9" r:id="rId3"/>
    <sheet name="VAP" sheetId="7" r:id="rId4"/>
    <sheet name="Hammon" sheetId="4" r:id="rId5"/>
    <sheet name="Zealous" sheetId="2" r:id="rId6"/>
    <sheet name="Fran-Col" sheetId="3" r:id="rId7"/>
    <sheet name="Turbo Fasteners" sheetId="5" r:id="rId8"/>
    <sheet name="Tshwane Hydraulics" sheetId="6" r:id="rId9"/>
  </sheets>
  <definedNames>
    <definedName name="_xlnm.Print_Area" localSheetId="0">CREDITORS!$A$1:$C$32</definedName>
    <definedName name="_xlnm.Print_Area" localSheetId="4">Hammon!$A$1:$H$64</definedName>
    <definedName name="_xlnm.Print_Area" localSheetId="3">VAP!$A$1:$H$58</definedName>
  </definedNames>
  <calcPr calcId="145621"/>
</workbook>
</file>

<file path=xl/calcChain.xml><?xml version="1.0" encoding="utf-8"?>
<calcChain xmlns="http://schemas.openxmlformats.org/spreadsheetml/2006/main">
  <c r="J43" i="1" l="1"/>
  <c r="R15" i="1" l="1"/>
  <c r="R6" i="1"/>
  <c r="R16" i="1"/>
  <c r="R28" i="1" l="1"/>
  <c r="J41" i="1"/>
  <c r="J16" i="1"/>
  <c r="J15" i="1"/>
  <c r="M37" i="1" l="1"/>
  <c r="M39" i="1" l="1"/>
  <c r="M35" i="1" l="1"/>
  <c r="M41" i="1"/>
  <c r="M38" i="1"/>
  <c r="M13" i="1" l="1"/>
  <c r="R44" i="1"/>
  <c r="R31" i="1"/>
  <c r="M43" i="1"/>
  <c r="J44" i="1"/>
  <c r="M42" i="1"/>
  <c r="M40" i="1"/>
  <c r="M36" i="1"/>
  <c r="M34" i="1"/>
  <c r="M44" i="1" l="1"/>
  <c r="M6" i="1" l="1"/>
  <c r="M7" i="1"/>
  <c r="M8" i="1"/>
  <c r="M9" i="1"/>
  <c r="M10" i="1"/>
  <c r="M11" i="1"/>
  <c r="M12" i="1"/>
  <c r="M14" i="1"/>
  <c r="M15" i="1"/>
  <c r="M17" i="1"/>
  <c r="M18" i="1"/>
  <c r="M19" i="1"/>
  <c r="M20" i="1"/>
  <c r="M21" i="1"/>
  <c r="M22" i="1"/>
  <c r="M23" i="1"/>
  <c r="M24" i="1"/>
  <c r="M26" i="1"/>
  <c r="M27" i="1"/>
  <c r="M29" i="1"/>
  <c r="M30" i="1"/>
  <c r="M25" i="1" l="1"/>
  <c r="D31" i="1"/>
  <c r="J31" i="1" l="1"/>
  <c r="M28" i="1" l="1"/>
  <c r="M16" i="1"/>
  <c r="M5" i="1" l="1"/>
  <c r="M31" i="1" s="1"/>
  <c r="M46" i="1" s="1"/>
  <c r="G31" i="1"/>
  <c r="G21" i="6" l="1"/>
  <c r="G22" i="6" s="1"/>
  <c r="F57" i="6" s="1"/>
  <c r="G20" i="6"/>
  <c r="F13" i="5"/>
  <c r="G12" i="5"/>
  <c r="G13" i="5" s="1"/>
  <c r="G14" i="5" s="1"/>
  <c r="G15" i="5" s="1"/>
  <c r="G16" i="5" s="1"/>
  <c r="G17" i="5" s="1"/>
  <c r="G18" i="5" s="1"/>
  <c r="E10" i="3"/>
  <c r="E11" i="3" s="1"/>
  <c r="E12" i="3" s="1"/>
  <c r="E13" i="3" s="1"/>
  <c r="E14" i="3" s="1"/>
  <c r="E15" i="3" s="1"/>
  <c r="E16" i="3" s="1"/>
  <c r="E17" i="3" s="1"/>
  <c r="E19" i="3" s="1"/>
  <c r="E9" i="3"/>
  <c r="C7" i="3"/>
  <c r="E10" i="2"/>
  <c r="E11" i="2" s="1"/>
  <c r="E12" i="2" s="1"/>
  <c r="E13" i="2" s="1"/>
  <c r="E14" i="2" s="1"/>
  <c r="E15" i="2" s="1"/>
  <c r="E16" i="2" s="1"/>
  <c r="E17" i="2" s="1"/>
  <c r="E18" i="2" s="1"/>
  <c r="E20" i="2" s="1"/>
  <c r="E9" i="2"/>
  <c r="D43" i="4"/>
  <c r="G38" i="4"/>
  <c r="G49" i="7"/>
  <c r="G47" i="7"/>
  <c r="G12" i="7"/>
  <c r="D38" i="9"/>
  <c r="D4" i="9"/>
  <c r="D34" i="9" s="1"/>
  <c r="D41" i="9" s="1"/>
  <c r="D22" i="8"/>
  <c r="I15" i="8"/>
  <c r="I13" i="8"/>
  <c r="B3" i="1"/>
  <c r="F35" i="5" l="1"/>
  <c r="E35" i="5"/>
</calcChain>
</file>

<file path=xl/sharedStrings.xml><?xml version="1.0" encoding="utf-8"?>
<sst xmlns="http://schemas.openxmlformats.org/spreadsheetml/2006/main" count="344" uniqueCount="207">
  <si>
    <t>ZEALOUS PRESSURE CASTINGS</t>
  </si>
  <si>
    <t>REMITANCE</t>
  </si>
  <si>
    <t>OPENING BALANCE</t>
  </si>
  <si>
    <t>DATE</t>
  </si>
  <si>
    <t>DESCRIPTION</t>
  </si>
  <si>
    <t>DEBIT</t>
  </si>
  <si>
    <t>CREDIT</t>
  </si>
  <si>
    <t>BALANCE</t>
  </si>
  <si>
    <t>Transfer</t>
  </si>
  <si>
    <t>TOTAL AMOUNT OUTSTANDING:</t>
  </si>
  <si>
    <t>FRAN-COL</t>
  </si>
  <si>
    <t>2005/11/16</t>
  </si>
  <si>
    <t>P.O. Box 2892</t>
  </si>
  <si>
    <t>Delmas, 2210</t>
  </si>
  <si>
    <t>In account with</t>
  </si>
  <si>
    <t>Hammon Fasteners c.c.</t>
  </si>
  <si>
    <t>P.O. Box 17629</t>
  </si>
  <si>
    <t>Sunward Park</t>
  </si>
  <si>
    <t>Boksburg</t>
  </si>
  <si>
    <t>BALANCE AS PER STATEMENT DATED</t>
  </si>
  <si>
    <t>Invoice No</t>
  </si>
  <si>
    <t>Date</t>
  </si>
  <si>
    <t>Remarks</t>
  </si>
  <si>
    <t>INV1113</t>
  </si>
  <si>
    <t>INV1364</t>
  </si>
  <si>
    <t>INV1892</t>
  </si>
  <si>
    <t>2 x Conti Suits @ R98.00 each</t>
  </si>
  <si>
    <t>2 x Safety Boots @ R285.00 each - RETURNED!</t>
  </si>
  <si>
    <t>2 x Safety Boots @ R425.40 each</t>
  </si>
  <si>
    <t>1 x Safety Boots @ R196.00 each</t>
  </si>
  <si>
    <t>BALANCE AS PER LEDGER DATED</t>
  </si>
  <si>
    <t>Payment</t>
  </si>
  <si>
    <t>DIFFERENCE BETWEEN LEDGER AND STATEMENT BALANCES</t>
  </si>
  <si>
    <t>Boots returned!</t>
  </si>
  <si>
    <t xml:space="preserve"> Tel: 013 665 4679</t>
  </si>
  <si>
    <t xml:space="preserve"> Fax: 013 665 4641</t>
  </si>
  <si>
    <t>Allocation</t>
  </si>
  <si>
    <t>Prepared By</t>
  </si>
  <si>
    <t>Cheque No</t>
  </si>
  <si>
    <t>Examined By</t>
  </si>
  <si>
    <t>HAM01</t>
  </si>
  <si>
    <t>AGRIGEL (PTY) Ltd.</t>
  </si>
  <si>
    <t>Reg No. 98/24699/07</t>
  </si>
  <si>
    <t>Please pass credit note for 2 x Safety Boots @ R285.00 ea</t>
  </si>
  <si>
    <t>REMITTANCE STATEMENT</t>
  </si>
  <si>
    <t>REFERENCE</t>
  </si>
  <si>
    <t>Tax Invoice</t>
  </si>
  <si>
    <t>TOTAL AMOUNT DUE:</t>
  </si>
  <si>
    <t>PREMAC</t>
  </si>
  <si>
    <t>Current</t>
  </si>
  <si>
    <t>30 Days</t>
  </si>
  <si>
    <t>60 Days</t>
  </si>
  <si>
    <r>
      <t xml:space="preserve">Precision Machine Manufacturers (PTY) Ltd.  </t>
    </r>
    <r>
      <rPr>
        <sz val="9"/>
        <rFont val="Arial"/>
        <family val="2"/>
      </rPr>
      <t xml:space="preserve">                                 </t>
    </r>
    <r>
      <rPr>
        <b/>
        <i/>
        <sz val="9"/>
        <rFont val="Arial"/>
        <family val="2"/>
      </rPr>
      <t>Manufacturers of Hydraulic Components</t>
    </r>
  </si>
  <si>
    <t>P.O. Box 2892                              Delmas                                 2210</t>
  </si>
  <si>
    <t>90 Days</t>
  </si>
  <si>
    <t>120 Days</t>
  </si>
  <si>
    <t>TOTAL</t>
  </si>
  <si>
    <t>CREDITORS / ACCOUNTS PAYABLE</t>
  </si>
  <si>
    <t>CODE</t>
  </si>
  <si>
    <t>Micron Technologies</t>
  </si>
  <si>
    <t>Alpha Hardchrome</t>
  </si>
  <si>
    <t>CAHC01</t>
  </si>
  <si>
    <t>Vap SA</t>
  </si>
  <si>
    <t>C504</t>
  </si>
  <si>
    <t>Multitrade Distributors</t>
  </si>
  <si>
    <t>C541</t>
  </si>
  <si>
    <t>Spring Manufacturers of SA</t>
  </si>
  <si>
    <t>Delmas Municipality - Plot 58</t>
  </si>
  <si>
    <t>C512</t>
  </si>
  <si>
    <t>Highveld Bearings</t>
  </si>
  <si>
    <t>C115</t>
  </si>
  <si>
    <t>Omnia - Delmas</t>
  </si>
  <si>
    <t>TSHWANE HYDRAULICS CC</t>
  </si>
  <si>
    <t>P.O. Box 807</t>
  </si>
  <si>
    <t>Olifantsfontein</t>
  </si>
  <si>
    <t>Tel: 011 316 8344</t>
  </si>
  <si>
    <t>Fax: 011 316 7821</t>
  </si>
  <si>
    <t>14/01/2010</t>
  </si>
  <si>
    <t>DATE:</t>
  </si>
  <si>
    <t>IN21239</t>
  </si>
  <si>
    <t>IN21440</t>
  </si>
  <si>
    <t xml:space="preserve">Written off against Accounts </t>
  </si>
  <si>
    <t>Receivable - Tshwane Hydraulics CC</t>
  </si>
  <si>
    <t>GJT</t>
  </si>
  <si>
    <t>As per Leon discussed with Gruchen</t>
  </si>
  <si>
    <t>Turbo Fasteners</t>
  </si>
  <si>
    <t>C566</t>
  </si>
  <si>
    <t>VAP SOUTH AFRICA (PTY) Ltd</t>
  </si>
  <si>
    <t>P.O. Box 768</t>
  </si>
  <si>
    <t>Bedfordview</t>
  </si>
  <si>
    <t>INV158421</t>
  </si>
  <si>
    <t>Tax Invoice - DB1</t>
  </si>
  <si>
    <t>07172</t>
  </si>
  <si>
    <t>08112</t>
  </si>
  <si>
    <t>IN158699</t>
  </si>
  <si>
    <t>Tax Invoice - DANNY</t>
  </si>
  <si>
    <t>IN157190</t>
  </si>
  <si>
    <t>IN156896</t>
  </si>
  <si>
    <t>No P.O.D</t>
  </si>
  <si>
    <t>VAP</t>
  </si>
  <si>
    <t>N.L. Geldenhuys</t>
  </si>
  <si>
    <t>C505</t>
  </si>
  <si>
    <t>Tollgates</t>
  </si>
  <si>
    <t>De Hoek Plaza</t>
  </si>
  <si>
    <t>Wilge Plaza</t>
  </si>
  <si>
    <t>Tugela Mainline</t>
  </si>
  <si>
    <t>Mooi Mainline Plaza</t>
  </si>
  <si>
    <t>Mariannhill Plaza</t>
  </si>
  <si>
    <t>Oribi Mainline Plaza</t>
  </si>
  <si>
    <t>Doornpoort Main</t>
  </si>
  <si>
    <t>Brits</t>
  </si>
  <si>
    <t>Marikana Main</t>
  </si>
  <si>
    <t>Safari Motors</t>
  </si>
  <si>
    <t>Tongasi</t>
  </si>
  <si>
    <t>Tugela One Stop</t>
  </si>
  <si>
    <t>Escourt Shell Ultra City</t>
  </si>
  <si>
    <t>Boshoek Engen Garage</t>
  </si>
  <si>
    <t>Vaal 1 Stop</t>
  </si>
  <si>
    <t>Sasol Parys</t>
  </si>
  <si>
    <t>Fuel</t>
  </si>
  <si>
    <t>Other</t>
  </si>
  <si>
    <t>Medical Expenses</t>
  </si>
  <si>
    <t>Balance Brought Forward</t>
  </si>
  <si>
    <t>#24</t>
  </si>
  <si>
    <t>#25</t>
  </si>
  <si>
    <t>#26</t>
  </si>
  <si>
    <t>#27</t>
  </si>
  <si>
    <t>#28</t>
  </si>
  <si>
    <t>Delmas Apteek</t>
  </si>
  <si>
    <t>201104/12</t>
  </si>
  <si>
    <t>Hoeveld Radiologists</t>
  </si>
  <si>
    <t>Dr WJ Barendrecht</t>
  </si>
  <si>
    <t>#29</t>
  </si>
  <si>
    <t>#30</t>
  </si>
  <si>
    <t>Afgri Delmas</t>
  </si>
  <si>
    <t>Derick Geldenhuys Purchases:</t>
  </si>
  <si>
    <t>201106/26</t>
  </si>
  <si>
    <t>Sasol Gordon Road</t>
  </si>
  <si>
    <t>CSTANDER01</t>
  </si>
  <si>
    <t>#31</t>
  </si>
  <si>
    <t>#32</t>
  </si>
  <si>
    <t>#33</t>
  </si>
  <si>
    <t>Sasol Delmas</t>
  </si>
  <si>
    <t>Cash</t>
  </si>
  <si>
    <t>C569</t>
  </si>
  <si>
    <t>Cash Deposit</t>
  </si>
  <si>
    <t>Trip to Rustenberg</t>
  </si>
  <si>
    <t>The City Service Station</t>
  </si>
  <si>
    <t>Sasol Rynfield</t>
  </si>
  <si>
    <t>CJ Williams Pharmacy</t>
  </si>
  <si>
    <t>De Voetpad Kloof</t>
  </si>
  <si>
    <t>ü</t>
  </si>
  <si>
    <t>DL Geldenhuys Petrol + Vehicle Expenses Reimbursement Statement:</t>
  </si>
  <si>
    <t>Fuel continued…</t>
  </si>
  <si>
    <t>BALANCE :</t>
  </si>
  <si>
    <t>Hydraulic and Haulage</t>
  </si>
  <si>
    <t>COMNIA1</t>
  </si>
  <si>
    <t>Hydstar Engineering</t>
  </si>
  <si>
    <t>CHYD01</t>
  </si>
  <si>
    <t>Advanced Polymers</t>
  </si>
  <si>
    <t>ISCAR SA</t>
  </si>
  <si>
    <t>PO Box 392</t>
  </si>
  <si>
    <t>Longmeadow Business Estate - North</t>
  </si>
  <si>
    <t>589143</t>
  </si>
  <si>
    <t>586045</t>
  </si>
  <si>
    <t>Credit Note</t>
  </si>
  <si>
    <t>583592</t>
  </si>
  <si>
    <t>584482</t>
  </si>
  <si>
    <t>Final Touch Electro Plating</t>
  </si>
  <si>
    <t>CFINALTOUCH</t>
  </si>
  <si>
    <t>CAP01</t>
  </si>
  <si>
    <t>Livman Trading</t>
  </si>
  <si>
    <t>CLIVMAN</t>
  </si>
  <si>
    <t>UTP Mould &amp; Die</t>
  </si>
  <si>
    <t>Stander en Vennote - DL Geldenhuys</t>
  </si>
  <si>
    <t>Stander en Vennote - LB Geldenhuys</t>
  </si>
  <si>
    <t>R.S. Components</t>
  </si>
  <si>
    <t>CRSCOMP</t>
  </si>
  <si>
    <t>Seco Tools</t>
  </si>
  <si>
    <t>CSECO</t>
  </si>
  <si>
    <t>Commercial Shearing</t>
  </si>
  <si>
    <t>SARS - PAYE</t>
  </si>
  <si>
    <t>SARS EMP</t>
  </si>
  <si>
    <t>SARS VAT</t>
  </si>
  <si>
    <t>CVKLM</t>
  </si>
  <si>
    <t>Atlas Oil Delmas</t>
  </si>
  <si>
    <t>CATLASOIL1</t>
  </si>
  <si>
    <t>CHYDRA02</t>
  </si>
  <si>
    <t>Stander en Vennote - Agrigel</t>
  </si>
  <si>
    <t>Be-Sure Engineering</t>
  </si>
  <si>
    <t>CBESURE</t>
  </si>
  <si>
    <t>CCOM01</t>
  </si>
  <si>
    <t>END MAY</t>
  </si>
  <si>
    <t>END JUNE</t>
  </si>
  <si>
    <t>WAGES</t>
  </si>
  <si>
    <t>DEBIT ORDERS</t>
  </si>
  <si>
    <t>EMM FINE</t>
  </si>
  <si>
    <t>HVB BEARINGS</t>
  </si>
  <si>
    <t>END JULY</t>
  </si>
  <si>
    <t>High Duty Castings</t>
  </si>
  <si>
    <t>MAKSIMUM ALARMS</t>
  </si>
  <si>
    <t>VARCO INDUSTRIAL</t>
  </si>
  <si>
    <t>ROBERT FARRAR</t>
  </si>
  <si>
    <t>END AUG</t>
  </si>
  <si>
    <t>BROADWAY HEAT TREATMENT</t>
  </si>
  <si>
    <t>BE-SURE ENGINEERING</t>
  </si>
  <si>
    <t>SARS - VAT 4810183410VC2021051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</si>
</sst>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R&quot;\ #,##0.00;&quot;R&quot;\ \-#,##0.00"/>
    <numFmt numFmtId="44" formatCode="_ &quot;R&quot;\ * #,##0.00_ ;_ &quot;R&quot;\ * \-#,##0.00_ ;_ &quot;R&quot;\ * &quot;-&quot;??_ ;_ @_ "/>
    <numFmt numFmtId="164" formatCode="mmmm\-yy"/>
  </numFmts>
  <fonts count="32">
    <font>
      <sz val="10"/>
      <name val="Arial"/>
    </font>
    <font>
      <sz val="10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u/>
      <sz val="8"/>
      <name val="Arial"/>
      <family val="2"/>
    </font>
    <font>
      <b/>
      <u/>
      <sz val="16"/>
      <name val="TimelessTLig"/>
      <family val="1"/>
    </font>
    <font>
      <strike/>
      <sz val="10"/>
      <name val="Arial"/>
      <family val="2"/>
    </font>
    <font>
      <sz val="10"/>
      <name val="Arial"/>
      <family val="2"/>
    </font>
    <font>
      <sz val="24"/>
      <name val="Arial Black"/>
      <family val="2"/>
    </font>
    <font>
      <b/>
      <i/>
      <sz val="9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i/>
      <u/>
      <sz val="10"/>
      <name val="Arial"/>
      <family val="2"/>
    </font>
    <font>
      <sz val="10"/>
      <name val="Wingdings"/>
      <charset val="2"/>
    </font>
    <font>
      <sz val="10"/>
      <color rgb="FFFF0000"/>
      <name val="Arial"/>
      <family val="2"/>
    </font>
    <font>
      <b/>
      <i/>
      <sz val="10"/>
      <name val="Arial"/>
      <family val="2"/>
    </font>
    <font>
      <i/>
      <u/>
      <sz val="11"/>
      <name val="Arial"/>
      <family val="2"/>
    </font>
    <font>
      <b/>
      <i/>
      <sz val="11"/>
      <name val="Arial"/>
      <family val="2"/>
    </font>
    <font>
      <i/>
      <sz val="9"/>
      <color rgb="FFFF0000"/>
      <name val="Arial"/>
      <family val="2"/>
    </font>
    <font>
      <sz val="8"/>
      <color rgb="FFFF0000"/>
      <name val="Wingdings"/>
      <charset val="2"/>
    </font>
    <font>
      <i/>
      <sz val="10"/>
      <color rgb="FFFF000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3">
    <xf numFmtId="0" fontId="0" fillId="0" borderId="0" xfId="0"/>
    <xf numFmtId="44" fontId="0" fillId="0" borderId="0" xfId="1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44" fontId="5" fillId="0" borderId="0" xfId="1" applyFont="1" applyBorder="1" applyAlignment="1">
      <alignment horizontal="left" vertical="center"/>
    </xf>
    <xf numFmtId="44" fontId="5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/>
    </xf>
    <xf numFmtId="44" fontId="0" fillId="0" borderId="0" xfId="1" applyNumberFormat="1" applyFont="1"/>
    <xf numFmtId="0" fontId="0" fillId="0" borderId="1" xfId="0" applyBorder="1"/>
    <xf numFmtId="44" fontId="0" fillId="0" borderId="1" xfId="1" applyNumberFormat="1" applyFont="1" applyBorder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44" fontId="8" fillId="0" borderId="3" xfId="1" applyNumberFormat="1" applyFont="1" applyBorder="1" applyAlignment="1">
      <alignment horizontal="center"/>
    </xf>
    <xf numFmtId="44" fontId="8" fillId="0" borderId="4" xfId="1" applyNumberFormat="1" applyFont="1" applyBorder="1" applyAlignment="1">
      <alignment horizontal="center"/>
    </xf>
    <xf numFmtId="0" fontId="0" fillId="0" borderId="5" xfId="0" applyBorder="1"/>
    <xf numFmtId="44" fontId="0" fillId="0" borderId="5" xfId="1" applyNumberFormat="1" applyFont="1" applyBorder="1"/>
    <xf numFmtId="44" fontId="0" fillId="0" borderId="6" xfId="1" applyNumberFormat="1" applyFont="1" applyBorder="1"/>
    <xf numFmtId="0" fontId="0" fillId="0" borderId="7" xfId="0" applyBorder="1"/>
    <xf numFmtId="44" fontId="0" fillId="0" borderId="8" xfId="1" applyNumberFormat="1" applyFont="1" applyBorder="1"/>
    <xf numFmtId="0" fontId="0" fillId="0" borderId="9" xfId="0" applyBorder="1"/>
    <xf numFmtId="44" fontId="0" fillId="0" borderId="9" xfId="1" applyNumberFormat="1" applyFont="1" applyBorder="1"/>
    <xf numFmtId="44" fontId="0" fillId="0" borderId="10" xfId="1" applyNumberFormat="1" applyFont="1" applyBorder="1" applyAlignment="1">
      <alignment vertical="center"/>
    </xf>
    <xf numFmtId="0" fontId="0" fillId="0" borderId="11" xfId="0" applyBorder="1" applyAlignment="1">
      <alignment horizontal="center"/>
    </xf>
    <xf numFmtId="14" fontId="0" fillId="0" borderId="7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2" fillId="0" borderId="0" xfId="0" applyFont="1"/>
    <xf numFmtId="49" fontId="0" fillId="0" borderId="7" xfId="0" applyNumberFormat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44" fontId="7" fillId="0" borderId="1" xfId="0" applyNumberFormat="1" applyFont="1" applyBorder="1" applyAlignment="1">
      <alignment vertical="center"/>
    </xf>
    <xf numFmtId="44" fontId="0" fillId="0" borderId="0" xfId="0" applyNumberFormat="1"/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44" fontId="1" fillId="0" borderId="0" xfId="1" applyNumberFormat="1" applyAlignment="1">
      <alignment vertical="center"/>
    </xf>
    <xf numFmtId="0" fontId="6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15" fontId="11" fillId="0" borderId="13" xfId="1" applyNumberFormat="1" applyFont="1" applyBorder="1" applyAlignment="1">
      <alignment horizontal="right" vertical="center"/>
    </xf>
    <xf numFmtId="0" fontId="8" fillId="0" borderId="15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14" fontId="7" fillId="0" borderId="0" xfId="0" applyNumberFormat="1" applyFont="1" applyBorder="1" applyAlignment="1">
      <alignment horizontal="center" vertical="center"/>
    </xf>
    <xf numFmtId="14" fontId="7" fillId="0" borderId="17" xfId="0" applyNumberFormat="1" applyFont="1" applyBorder="1" applyAlignment="1">
      <alignment horizontal="center" vertical="center"/>
    </xf>
    <xf numFmtId="14" fontId="7" fillId="0" borderId="18" xfId="0" applyNumberFormat="1" applyFont="1" applyBorder="1" applyAlignment="1">
      <alignment horizontal="center" vertical="center"/>
    </xf>
    <xf numFmtId="14" fontId="7" fillId="0" borderId="19" xfId="0" applyNumberFormat="1" applyFont="1" applyFill="1" applyBorder="1" applyAlignment="1">
      <alignment horizontal="center" vertical="center"/>
    </xf>
    <xf numFmtId="14" fontId="7" fillId="0" borderId="20" xfId="0" applyNumberFormat="1" applyFont="1" applyFill="1" applyBorder="1" applyAlignment="1">
      <alignment horizontal="center" vertical="center"/>
    </xf>
    <xf numFmtId="14" fontId="7" fillId="0" borderId="13" xfId="0" applyNumberFormat="1" applyFont="1" applyBorder="1" applyAlignment="1">
      <alignment horizontal="left" vertical="center"/>
    </xf>
    <xf numFmtId="14" fontId="11" fillId="0" borderId="13" xfId="0" applyNumberFormat="1" applyFont="1" applyBorder="1" applyAlignment="1">
      <alignment horizontal="left" vertical="center"/>
    </xf>
    <xf numFmtId="14" fontId="11" fillId="0" borderId="14" xfId="0" applyNumberFormat="1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24" xfId="0" applyFont="1" applyFill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15" fontId="11" fillId="0" borderId="27" xfId="0" applyNumberFormat="1" applyFont="1" applyBorder="1" applyAlignment="1">
      <alignment horizontal="right" vertical="center"/>
    </xf>
    <xf numFmtId="44" fontId="1" fillId="0" borderId="28" xfId="1" applyNumberFormat="1" applyBorder="1" applyAlignment="1">
      <alignment vertical="center"/>
    </xf>
    <xf numFmtId="44" fontId="6" fillId="0" borderId="29" xfId="1" applyNumberFormat="1" applyFont="1" applyBorder="1" applyAlignment="1">
      <alignment vertical="center"/>
    </xf>
    <xf numFmtId="44" fontId="7" fillId="0" borderId="29" xfId="1" applyNumberFormat="1" applyFont="1" applyBorder="1" applyAlignment="1">
      <alignment vertical="center"/>
    </xf>
    <xf numFmtId="44" fontId="7" fillId="0" borderId="30" xfId="1" applyNumberFormat="1" applyFont="1" applyBorder="1" applyAlignment="1">
      <alignment vertical="center"/>
    </xf>
    <xf numFmtId="14" fontId="7" fillId="0" borderId="16" xfId="0" applyNumberFormat="1" applyFont="1" applyBorder="1" applyAlignment="1">
      <alignment horizontal="center" vertical="center"/>
    </xf>
    <xf numFmtId="14" fontId="7" fillId="0" borderId="0" xfId="0" applyNumberFormat="1" applyFont="1" applyBorder="1" applyAlignment="1">
      <alignment vertical="center"/>
    </xf>
    <xf numFmtId="0" fontId="7" fillId="0" borderId="18" xfId="0" applyFont="1" applyBorder="1" applyAlignment="1">
      <alignment horizontal="center" vertical="center"/>
    </xf>
    <xf numFmtId="44" fontId="7" fillId="0" borderId="28" xfId="1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25" xfId="0" applyFont="1" applyBorder="1" applyAlignment="1">
      <alignment horizontal="center" vertical="center"/>
    </xf>
    <xf numFmtId="0" fontId="7" fillId="0" borderId="19" xfId="0" applyFont="1" applyBorder="1" applyAlignment="1">
      <alignment vertical="center"/>
    </xf>
    <xf numFmtId="14" fontId="7" fillId="0" borderId="20" xfId="0" applyNumberFormat="1" applyFont="1" applyBorder="1" applyAlignment="1">
      <alignment horizontal="center" vertical="center"/>
    </xf>
    <xf numFmtId="14" fontId="7" fillId="0" borderId="20" xfId="0" applyNumberFormat="1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44" fontId="7" fillId="0" borderId="23" xfId="1" applyNumberFormat="1" applyFont="1" applyBorder="1" applyAlignment="1">
      <alignment vertical="center"/>
    </xf>
    <xf numFmtId="44" fontId="7" fillId="0" borderId="22" xfId="1" applyNumberFormat="1" applyFont="1" applyBorder="1" applyAlignment="1">
      <alignment vertical="center"/>
    </xf>
    <xf numFmtId="44" fontId="7" fillId="0" borderId="14" xfId="1" applyNumberFormat="1" applyFont="1" applyBorder="1" applyAlignment="1">
      <alignment vertical="center"/>
    </xf>
    <xf numFmtId="14" fontId="7" fillId="0" borderId="14" xfId="0" applyNumberFormat="1" applyFont="1" applyFill="1" applyBorder="1" applyAlignment="1">
      <alignment horizontal="center" vertical="center"/>
    </xf>
    <xf numFmtId="14" fontId="7" fillId="0" borderId="13" xfId="0" applyNumberFormat="1" applyFont="1" applyFill="1" applyBorder="1" applyAlignment="1">
      <alignment vertical="center"/>
    </xf>
    <xf numFmtId="0" fontId="7" fillId="0" borderId="13" xfId="0" applyFont="1" applyFill="1" applyBorder="1" applyAlignment="1">
      <alignment vertical="center"/>
    </xf>
    <xf numFmtId="0" fontId="7" fillId="0" borderId="27" xfId="0" applyFont="1" applyFill="1" applyBorder="1" applyAlignment="1">
      <alignment vertical="center"/>
    </xf>
    <xf numFmtId="14" fontId="11" fillId="0" borderId="17" xfId="0" applyNumberFormat="1" applyFont="1" applyBorder="1" applyAlignment="1">
      <alignment horizontal="left" vertical="center"/>
    </xf>
    <xf numFmtId="14" fontId="11" fillId="0" borderId="0" xfId="0" applyNumberFormat="1" applyFont="1" applyBorder="1" applyAlignment="1">
      <alignment horizontal="left" vertical="center"/>
    </xf>
    <xf numFmtId="14" fontId="11" fillId="0" borderId="23" xfId="0" applyNumberFormat="1" applyFont="1" applyBorder="1" applyAlignment="1">
      <alignment horizontal="left" vertical="center"/>
    </xf>
    <xf numFmtId="44" fontId="7" fillId="0" borderId="28" xfId="1" applyNumberFormat="1" applyFont="1" applyBorder="1" applyAlignment="1">
      <alignment horizontal="center" vertical="center"/>
    </xf>
    <xf numFmtId="14" fontId="11" fillId="0" borderId="19" xfId="0" applyNumberFormat="1" applyFont="1" applyBorder="1" applyAlignment="1">
      <alignment horizontal="left" vertical="center"/>
    </xf>
    <xf numFmtId="44" fontId="7" fillId="0" borderId="29" xfId="1" applyNumberFormat="1" applyFont="1" applyBorder="1" applyAlignment="1">
      <alignment horizontal="left" vertical="center" indent="1"/>
    </xf>
    <xf numFmtId="0" fontId="10" fillId="0" borderId="17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44" fontId="10" fillId="0" borderId="0" xfId="1" applyNumberFormat="1" applyFont="1" applyBorder="1" applyAlignment="1">
      <alignment vertical="center"/>
    </xf>
    <xf numFmtId="44" fontId="10" fillId="0" borderId="23" xfId="1" applyNumberFormat="1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44" fontId="9" fillId="0" borderId="0" xfId="1" applyNumberFormat="1" applyFont="1" applyBorder="1" applyAlignment="1">
      <alignment horizontal="left" vertical="center"/>
    </xf>
    <xf numFmtId="44" fontId="9" fillId="0" borderId="23" xfId="1" applyNumberFormat="1" applyFont="1" applyBorder="1" applyAlignment="1">
      <alignment horizontal="left" vertical="center"/>
    </xf>
    <xf numFmtId="0" fontId="13" fillId="0" borderId="0" xfId="0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0" fontId="11" fillId="0" borderId="17" xfId="0" applyFont="1" applyBorder="1" applyAlignment="1">
      <alignment vertical="center"/>
    </xf>
    <xf numFmtId="49" fontId="9" fillId="0" borderId="23" xfId="1" applyNumberFormat="1" applyFont="1" applyBorder="1" applyAlignment="1">
      <alignment horizontal="left" vertical="center"/>
    </xf>
    <xf numFmtId="44" fontId="9" fillId="0" borderId="0" xfId="1" applyNumberFormat="1" applyFont="1" applyBorder="1" applyAlignment="1">
      <alignment vertical="center"/>
    </xf>
    <xf numFmtId="0" fontId="12" fillId="0" borderId="17" xfId="0" applyFont="1" applyBorder="1" applyAlignment="1">
      <alignment vertical="center"/>
    </xf>
    <xf numFmtId="44" fontId="5" fillId="0" borderId="0" xfId="1" applyNumberFormat="1" applyFont="1" applyBorder="1" applyAlignment="1">
      <alignment vertical="center"/>
    </xf>
    <xf numFmtId="49" fontId="5" fillId="0" borderId="23" xfId="1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44" fontId="9" fillId="0" borderId="23" xfId="1" applyNumberFormat="1" applyFont="1" applyBorder="1" applyAlignment="1">
      <alignment vertical="center"/>
    </xf>
    <xf numFmtId="14" fontId="7" fillId="0" borderId="24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vertical="center"/>
    </xf>
    <xf numFmtId="0" fontId="7" fillId="0" borderId="12" xfId="0" applyFont="1" applyBorder="1" applyAlignment="1">
      <alignment horizontal="center" vertical="center"/>
    </xf>
    <xf numFmtId="14" fontId="7" fillId="0" borderId="0" xfId="0" applyNumberFormat="1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32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44" fontId="7" fillId="0" borderId="0" xfId="1" applyFont="1" applyBorder="1" applyAlignment="1">
      <alignment vertical="center"/>
    </xf>
    <xf numFmtId="44" fontId="7" fillId="0" borderId="33" xfId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44" fontId="0" fillId="0" borderId="0" xfId="0" applyNumberFormat="1" applyAlignment="1">
      <alignment vertical="center"/>
    </xf>
    <xf numFmtId="0" fontId="15" fillId="0" borderId="0" xfId="0" applyFont="1" applyAlignment="1">
      <alignment vertical="center"/>
    </xf>
    <xf numFmtId="44" fontId="0" fillId="0" borderId="0" xfId="1" applyFont="1"/>
    <xf numFmtId="44" fontId="3" fillId="0" borderId="0" xfId="1" applyFont="1" applyAlignment="1">
      <alignment vertical="center"/>
    </xf>
    <xf numFmtId="0" fontId="4" fillId="0" borderId="0" xfId="0" applyFont="1" applyAlignment="1">
      <alignment horizontal="center" vertical="center"/>
    </xf>
    <xf numFmtId="44" fontId="8" fillId="0" borderId="27" xfId="1" applyNumberFormat="1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25" xfId="0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44" fontId="8" fillId="0" borderId="21" xfId="1" applyNumberFormat="1" applyFont="1" applyBorder="1" applyAlignment="1">
      <alignment horizontal="center" vertical="center"/>
    </xf>
    <xf numFmtId="44" fontId="16" fillId="0" borderId="23" xfId="1" applyNumberFormat="1" applyFont="1" applyBorder="1" applyAlignment="1">
      <alignment horizontal="center" vertical="center"/>
    </xf>
    <xf numFmtId="14" fontId="16" fillId="0" borderId="17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44" fontId="16" fillId="0" borderId="0" xfId="1" applyNumberFormat="1" applyFont="1" applyBorder="1" applyAlignment="1">
      <alignment horizontal="center" vertical="center"/>
    </xf>
    <xf numFmtId="49" fontId="16" fillId="0" borderId="0" xfId="0" applyNumberFormat="1" applyFont="1" applyBorder="1" applyAlignment="1">
      <alignment horizontal="center" vertical="center"/>
    </xf>
    <xf numFmtId="44" fontId="16" fillId="0" borderId="0" xfId="1" applyNumberFormat="1" applyFont="1" applyBorder="1" applyAlignment="1">
      <alignment vertical="center"/>
    </xf>
    <xf numFmtId="14" fontId="0" fillId="0" borderId="17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4" fontId="1" fillId="0" borderId="0" xfId="1" applyNumberForma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44" fontId="8" fillId="0" borderId="13" xfId="1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/>
    </xf>
    <xf numFmtId="44" fontId="16" fillId="0" borderId="22" xfId="1" applyNumberFormat="1" applyFont="1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44" fontId="1" fillId="0" borderId="25" xfId="1" applyBorder="1" applyAlignment="1">
      <alignment vertical="center"/>
    </xf>
    <xf numFmtId="0" fontId="16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44" fontId="1" fillId="0" borderId="0" xfId="1" applyBorder="1" applyAlignment="1">
      <alignment vertical="center"/>
    </xf>
    <xf numFmtId="0" fontId="0" fillId="0" borderId="22" xfId="0" applyBorder="1" applyAlignment="1">
      <alignment vertical="center"/>
    </xf>
    <xf numFmtId="44" fontId="0" fillId="0" borderId="30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8" fillId="0" borderId="28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15" fontId="19" fillId="0" borderId="0" xfId="0" applyNumberFormat="1" applyFont="1" applyAlignment="1">
      <alignment horizontal="center" vertical="center"/>
    </xf>
    <xf numFmtId="44" fontId="19" fillId="0" borderId="0" xfId="1" applyFont="1" applyAlignment="1">
      <alignment horizontal="center" vertical="center"/>
    </xf>
    <xf numFmtId="0" fontId="4" fillId="0" borderId="25" xfId="0" applyFont="1" applyBorder="1" applyAlignment="1">
      <alignment vertical="center"/>
    </xf>
    <xf numFmtId="0" fontId="6" fillId="0" borderId="0" xfId="0" applyFont="1" applyBorder="1" applyAlignment="1">
      <alignment horizontal="center"/>
    </xf>
    <xf numFmtId="0" fontId="20" fillId="0" borderId="0" xfId="0" applyFont="1" applyAlignment="1">
      <alignment vertical="center"/>
    </xf>
    <xf numFmtId="44" fontId="3" fillId="0" borderId="0" xfId="0" applyNumberFormat="1" applyFont="1" applyAlignment="1">
      <alignment vertical="center"/>
    </xf>
    <xf numFmtId="14" fontId="1" fillId="0" borderId="0" xfId="0" applyNumberFormat="1" applyFont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1" fillId="0" borderId="0" xfId="0" applyFont="1"/>
    <xf numFmtId="44" fontId="9" fillId="0" borderId="29" xfId="1" applyNumberFormat="1" applyFont="1" applyBorder="1" applyAlignment="1">
      <alignment vertical="center"/>
    </xf>
    <xf numFmtId="0" fontId="7" fillId="0" borderId="17" xfId="0" quotePrefix="1" applyFont="1" applyBorder="1" applyAlignment="1">
      <alignment horizontal="center" vertical="center"/>
    </xf>
    <xf numFmtId="14" fontId="7" fillId="0" borderId="17" xfId="0" quotePrefix="1" applyNumberFormat="1" applyFont="1" applyBorder="1" applyAlignment="1">
      <alignment horizontal="center" vertical="center"/>
    </xf>
    <xf numFmtId="44" fontId="1" fillId="0" borderId="0" xfId="1" applyFont="1" applyAlignment="1">
      <alignment horizontal="center"/>
    </xf>
    <xf numFmtId="44" fontId="0" fillId="0" borderId="1" xfId="1" applyFont="1" applyBorder="1"/>
    <xf numFmtId="44" fontId="0" fillId="0" borderId="40" xfId="1" applyFont="1" applyBorder="1"/>
    <xf numFmtId="14" fontId="0" fillId="0" borderId="0" xfId="0" applyNumberFormat="1" applyAlignment="1">
      <alignment horizontal="center"/>
    </xf>
    <xf numFmtId="0" fontId="22" fillId="0" borderId="0" xfId="0" applyFont="1" applyAlignment="1">
      <alignment horizontal="left"/>
    </xf>
    <xf numFmtId="44" fontId="1" fillId="0" borderId="0" xfId="1" applyFont="1" applyBorder="1" applyAlignment="1">
      <alignment horizontal="center" vertical="center"/>
    </xf>
    <xf numFmtId="44" fontId="1" fillId="0" borderId="35" xfId="1" applyFont="1" applyBorder="1" applyAlignment="1">
      <alignment horizontal="left" vertical="center"/>
    </xf>
    <xf numFmtId="14" fontId="23" fillId="0" borderId="0" xfId="0" applyNumberFormat="1" applyFont="1" applyAlignment="1">
      <alignment horizontal="center"/>
    </xf>
    <xf numFmtId="44" fontId="7" fillId="0" borderId="0" xfId="1" applyFont="1" applyBorder="1" applyAlignment="1">
      <alignment horizontal="left" vertical="center"/>
    </xf>
    <xf numFmtId="0" fontId="0" fillId="0" borderId="0" xfId="0" applyBorder="1"/>
    <xf numFmtId="4" fontId="0" fillId="0" borderId="0" xfId="1" applyNumberFormat="1" applyFont="1" applyAlignment="1">
      <alignment horizontal="right"/>
    </xf>
    <xf numFmtId="4" fontId="0" fillId="0" borderId="1" xfId="1" applyNumberFormat="1" applyFont="1" applyBorder="1" applyAlignment="1">
      <alignment horizontal="right"/>
    </xf>
    <xf numFmtId="4" fontId="0" fillId="0" borderId="0" xfId="1" applyNumberFormat="1" applyFont="1" applyBorder="1" applyAlignment="1">
      <alignment horizontal="right"/>
    </xf>
    <xf numFmtId="4" fontId="7" fillId="0" borderId="0" xfId="1" applyNumberFormat="1" applyFont="1" applyBorder="1" applyAlignment="1">
      <alignment horizontal="right" vertical="center"/>
    </xf>
    <xf numFmtId="0" fontId="25" fillId="0" borderId="0" xfId="0" applyFont="1" applyAlignment="1">
      <alignment horizontal="left" indent="6"/>
    </xf>
    <xf numFmtId="44" fontId="27" fillId="0" borderId="0" xfId="0" applyNumberFormat="1" applyFont="1"/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Border="1" applyAlignment="1">
      <alignment horizontal="center"/>
    </xf>
    <xf numFmtId="4" fontId="1" fillId="0" borderId="0" xfId="1" applyNumberFormat="1" applyFont="1" applyAlignment="1">
      <alignment horizontal="right"/>
    </xf>
    <xf numFmtId="4" fontId="1" fillId="0" borderId="0" xfId="1" applyNumberFormat="1" applyFont="1" applyBorder="1" applyAlignment="1">
      <alignment horizontal="right"/>
    </xf>
    <xf numFmtId="44" fontId="24" fillId="0" borderId="0" xfId="1" applyFont="1" applyBorder="1" applyAlignment="1">
      <alignment horizontal="center" vertical="center"/>
    </xf>
    <xf numFmtId="44" fontId="29" fillId="0" borderId="0" xfId="1" applyFont="1" applyBorder="1" applyAlignment="1">
      <alignment horizontal="center" vertical="center"/>
    </xf>
    <xf numFmtId="44" fontId="3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44" fontId="3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31" fillId="0" borderId="0" xfId="1" applyFont="1" applyBorder="1" applyAlignment="1">
      <alignment horizontal="center" vertical="center"/>
    </xf>
    <xf numFmtId="44" fontId="1" fillId="0" borderId="52" xfId="1" applyFont="1" applyBorder="1" applyAlignment="1">
      <alignment horizontal="center" vertical="center"/>
    </xf>
    <xf numFmtId="44" fontId="1" fillId="0" borderId="35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5" fontId="5" fillId="0" borderId="0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5" fontId="1" fillId="0" borderId="1" xfId="0" applyNumberFormat="1" applyFont="1" applyBorder="1" applyAlignment="1">
      <alignment horizontal="left" vertical="center"/>
    </xf>
    <xf numFmtId="44" fontId="1" fillId="0" borderId="50" xfId="1" applyFont="1" applyBorder="1" applyAlignment="1">
      <alignment horizontal="left" vertical="center"/>
    </xf>
    <xf numFmtId="44" fontId="1" fillId="0" borderId="53" xfId="1" applyFont="1" applyBorder="1" applyAlignment="1">
      <alignment horizontal="left" vertical="center"/>
    </xf>
    <xf numFmtId="44" fontId="1" fillId="0" borderId="1" xfId="1" applyFont="1" applyBorder="1" applyAlignment="1">
      <alignment horizontal="center" vertical="center"/>
    </xf>
    <xf numFmtId="44" fontId="23" fillId="0" borderId="1" xfId="1" applyFont="1" applyBorder="1" applyAlignment="1">
      <alignment horizontal="center" vertical="center"/>
    </xf>
    <xf numFmtId="44" fontId="31" fillId="0" borderId="1" xfId="1" applyFont="1" applyBorder="1" applyAlignment="1">
      <alignment horizontal="center" vertical="center"/>
    </xf>
    <xf numFmtId="44" fontId="1" fillId="0" borderId="37" xfId="1" applyFont="1" applyBorder="1" applyAlignment="1">
      <alignment horizontal="center" vertical="center"/>
    </xf>
    <xf numFmtId="44" fontId="1" fillId="0" borderId="0" xfId="1" applyFont="1" applyBorder="1" applyAlignment="1">
      <alignment horizontal="left" vertical="center"/>
    </xf>
    <xf numFmtId="44" fontId="19" fillId="0" borderId="0" xfId="1" applyFont="1" applyBorder="1" applyAlignment="1">
      <alignment horizontal="center" vertical="center"/>
    </xf>
    <xf numFmtId="44" fontId="1" fillId="0" borderId="1" xfId="1" applyFont="1" applyBorder="1" applyAlignment="1">
      <alignment horizontal="left" vertical="center"/>
    </xf>
    <xf numFmtId="0" fontId="6" fillId="0" borderId="34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7" fillId="0" borderId="16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left" vertical="center"/>
    </xf>
    <xf numFmtId="14" fontId="11" fillId="0" borderId="25" xfId="0" applyNumberFormat="1" applyFont="1" applyBorder="1" applyAlignment="1">
      <alignment horizontal="left" vertical="center"/>
    </xf>
    <xf numFmtId="14" fontId="11" fillId="0" borderId="26" xfId="0" applyNumberFormat="1" applyFont="1" applyBorder="1" applyAlignment="1">
      <alignment horizontal="left" vertical="center"/>
    </xf>
    <xf numFmtId="7" fontId="8" fillId="0" borderId="14" xfId="1" applyNumberFormat="1" applyFont="1" applyBorder="1" applyAlignment="1">
      <alignment horizontal="center" vertical="center"/>
    </xf>
    <xf numFmtId="44" fontId="8" fillId="0" borderId="27" xfId="1" applyNumberFormat="1" applyFont="1" applyBorder="1" applyAlignment="1">
      <alignment horizontal="center" vertical="center"/>
    </xf>
    <xf numFmtId="0" fontId="7" fillId="0" borderId="43" xfId="0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44" fontId="7" fillId="0" borderId="16" xfId="1" applyNumberFormat="1" applyFont="1" applyBorder="1" applyAlignment="1">
      <alignment horizontal="center" vertical="center"/>
    </xf>
    <xf numFmtId="44" fontId="7" fillId="0" borderId="22" xfId="1" applyNumberFormat="1" applyFont="1" applyBorder="1" applyAlignment="1">
      <alignment horizontal="center" vertical="center"/>
    </xf>
    <xf numFmtId="44" fontId="7" fillId="0" borderId="18" xfId="1" applyNumberFormat="1" applyFont="1" applyBorder="1" applyAlignment="1">
      <alignment horizontal="center" vertical="center"/>
    </xf>
    <xf numFmtId="44" fontId="7" fillId="0" borderId="26" xfId="1" applyNumberFormat="1" applyFont="1" applyBorder="1" applyAlignment="1">
      <alignment horizontal="center" vertical="center"/>
    </xf>
    <xf numFmtId="14" fontId="7" fillId="0" borderId="41" xfId="0" applyNumberFormat="1" applyFont="1" applyBorder="1" applyAlignment="1">
      <alignment horizontal="center" vertical="center"/>
    </xf>
    <xf numFmtId="14" fontId="7" fillId="0" borderId="42" xfId="0" applyNumberFormat="1" applyFont="1" applyBorder="1" applyAlignment="1">
      <alignment horizontal="center" vertical="center"/>
    </xf>
    <xf numFmtId="44" fontId="6" fillId="0" borderId="0" xfId="1" applyFont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44" fontId="8" fillId="0" borderId="14" xfId="1" applyNumberFormat="1" applyFont="1" applyBorder="1" applyAlignment="1">
      <alignment horizontal="right" vertical="center"/>
    </xf>
    <xf numFmtId="7" fontId="8" fillId="0" borderId="27" xfId="1" applyNumberFormat="1" applyFont="1" applyBorder="1" applyAlignment="1">
      <alignment horizontal="right" vertical="center"/>
    </xf>
    <xf numFmtId="164" fontId="7" fillId="0" borderId="16" xfId="0" applyNumberFormat="1" applyFont="1" applyBorder="1" applyAlignment="1">
      <alignment horizontal="center" vertical="center"/>
    </xf>
    <xf numFmtId="164" fontId="7" fillId="0" borderId="21" xfId="0" applyNumberFormat="1" applyFont="1" applyBorder="1" applyAlignment="1">
      <alignment horizontal="center" vertical="center"/>
    </xf>
    <xf numFmtId="7" fontId="8" fillId="0" borderId="14" xfId="1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right" vertical="center"/>
    </xf>
    <xf numFmtId="0" fontId="8" fillId="0" borderId="21" xfId="0" applyFont="1" applyBorder="1" applyAlignment="1">
      <alignment horizontal="right" vertical="center"/>
    </xf>
    <xf numFmtId="44" fontId="8" fillId="0" borderId="14" xfId="1" applyNumberFormat="1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2" fillId="0" borderId="0" xfId="0" applyFont="1" applyAlignment="1">
      <alignment horizontal="center"/>
    </xf>
    <xf numFmtId="7" fontId="6" fillId="0" borderId="18" xfId="1" applyNumberFormat="1" applyFont="1" applyBorder="1" applyAlignment="1">
      <alignment horizontal="center" vertical="center"/>
    </xf>
    <xf numFmtId="7" fontId="6" fillId="0" borderId="26" xfId="1" applyNumberFormat="1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44" fontId="6" fillId="0" borderId="18" xfId="1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44" fontId="21" fillId="0" borderId="39" xfId="1" applyNumberFormat="1" applyFont="1" applyBorder="1" applyAlignment="1">
      <alignment horizontal="center" vertical="center"/>
    </xf>
    <xf numFmtId="44" fontId="21" fillId="0" borderId="38" xfId="1" applyNumberFormat="1" applyFont="1" applyBorder="1" applyAlignment="1">
      <alignment horizontal="center" vertical="center"/>
    </xf>
    <xf numFmtId="44" fontId="21" fillId="0" borderId="50" xfId="1" applyNumberFormat="1" applyFont="1" applyBorder="1" applyAlignment="1">
      <alignment horizontal="center" vertical="center"/>
    </xf>
    <xf numFmtId="44" fontId="21" fillId="0" borderId="51" xfId="1" applyNumberFormat="1" applyFont="1" applyBorder="1" applyAlignment="1">
      <alignment horizontal="center" vertical="center"/>
    </xf>
    <xf numFmtId="44" fontId="6" fillId="0" borderId="33" xfId="1" applyNumberFormat="1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R46"/>
  <sheetViews>
    <sheetView tabSelected="1" workbookViewId="0">
      <selection activeCell="G1" sqref="G1"/>
    </sheetView>
  </sheetViews>
  <sheetFormatPr defaultRowHeight="12.75"/>
  <cols>
    <col min="1" max="1" width="13.7109375" style="8" customWidth="1"/>
    <col min="2" max="2" width="32.5703125" bestFit="1" customWidth="1"/>
    <col min="3" max="3" width="3.42578125" style="173" customWidth="1"/>
    <col min="4" max="4" width="13.5703125" style="173" bestFit="1" customWidth="1"/>
    <col min="5" max="5" width="4.28515625" style="173" customWidth="1"/>
    <col min="6" max="6" width="1.7109375" style="173" customWidth="1"/>
    <col min="7" max="7" width="12.140625" style="173" bestFit="1" customWidth="1"/>
    <col min="8" max="8" width="4.28515625" style="173" customWidth="1"/>
    <col min="9" max="9" width="1.7109375" style="173" customWidth="1"/>
    <col min="10" max="10" width="13.140625" style="173" bestFit="1" customWidth="1"/>
    <col min="11" max="11" width="4.28515625" style="173" customWidth="1"/>
    <col min="12" max="12" width="0.85546875" style="173" customWidth="1"/>
    <col min="13" max="13" width="13.28515625" style="1" bestFit="1" customWidth="1"/>
    <col min="14" max="14" width="5.7109375" customWidth="1"/>
    <col min="15" max="15" width="7.42578125" customWidth="1"/>
    <col min="16" max="16" width="13.7109375" style="126" bestFit="1" customWidth="1"/>
    <col min="18" max="18" width="13.140625" style="173" bestFit="1" customWidth="1"/>
  </cols>
  <sheetData>
    <row r="1" spans="1:18" ht="21" customHeight="1" thickBot="1">
      <c r="A1" s="163" t="s">
        <v>57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R1" s="163"/>
    </row>
    <row r="2" spans="1:18" ht="3.75" customHeight="1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R2" s="128"/>
    </row>
    <row r="3" spans="1:18" s="2" customFormat="1" ht="15" customHeight="1">
      <c r="A3" s="164" t="s">
        <v>58</v>
      </c>
      <c r="B3" s="161">
        <f ca="1">NOW()</f>
        <v>44400.609060763891</v>
      </c>
      <c r="C3" s="162"/>
      <c r="D3" s="162" t="s">
        <v>192</v>
      </c>
      <c r="E3" s="162"/>
      <c r="F3" s="162"/>
      <c r="G3" s="162" t="s">
        <v>193</v>
      </c>
      <c r="H3" s="162"/>
      <c r="I3" s="162"/>
      <c r="J3" s="162" t="s">
        <v>198</v>
      </c>
      <c r="K3" s="162"/>
      <c r="L3" s="162"/>
      <c r="M3" s="162" t="s">
        <v>56</v>
      </c>
      <c r="P3" s="127"/>
      <c r="R3" s="162" t="s">
        <v>203</v>
      </c>
    </row>
    <row r="4" spans="1:18" s="2" customFormat="1" ht="3.75" customHeight="1">
      <c r="A4" s="164"/>
      <c r="B4" s="161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215"/>
      <c r="P4" s="127"/>
      <c r="R4" s="162"/>
    </row>
    <row r="5" spans="1:18" s="2" customFormat="1" ht="20.100000000000001" customHeight="1">
      <c r="A5" s="206" t="s">
        <v>170</v>
      </c>
      <c r="B5" s="207" t="s">
        <v>159</v>
      </c>
      <c r="C5" s="178"/>
      <c r="D5" s="210"/>
      <c r="E5" s="211"/>
      <c r="F5" s="178"/>
      <c r="G5" s="210">
        <v>0</v>
      </c>
      <c r="H5" s="211"/>
      <c r="I5" s="178"/>
      <c r="J5" s="210">
        <v>2002.73</v>
      </c>
      <c r="K5" s="211"/>
      <c r="L5" s="178"/>
      <c r="M5" s="210">
        <f>SUM(C5:L5)</f>
        <v>2002.73</v>
      </c>
      <c r="R5" s="210"/>
    </row>
    <row r="6" spans="1:18" s="2" customFormat="1" ht="20.100000000000001" customHeight="1">
      <c r="A6" s="206" t="s">
        <v>61</v>
      </c>
      <c r="B6" s="207" t="s">
        <v>60</v>
      </c>
      <c r="C6" s="178"/>
      <c r="D6" s="210"/>
      <c r="E6" s="211"/>
      <c r="F6" s="178"/>
      <c r="G6" s="210"/>
      <c r="H6" s="211"/>
      <c r="I6" s="178"/>
      <c r="J6" s="210">
        <v>9282.43</v>
      </c>
      <c r="K6" s="211"/>
      <c r="L6" s="178"/>
      <c r="M6" s="210">
        <f t="shared" ref="M6:M30" si="0">SUM(C6:L6)</f>
        <v>9282.43</v>
      </c>
      <c r="R6" s="210">
        <f>7638.67</f>
        <v>7638.67</v>
      </c>
    </row>
    <row r="7" spans="1:18" s="2" customFormat="1" ht="19.899999999999999" customHeight="1">
      <c r="A7" s="206" t="s">
        <v>186</v>
      </c>
      <c r="B7" s="207" t="s">
        <v>185</v>
      </c>
      <c r="C7" s="203"/>
      <c r="D7" s="210"/>
      <c r="E7" s="210"/>
      <c r="F7" s="203"/>
      <c r="G7" s="210"/>
      <c r="H7" s="210"/>
      <c r="I7" s="203"/>
      <c r="J7" s="210"/>
      <c r="K7" s="210"/>
      <c r="L7" s="213"/>
      <c r="M7" s="210">
        <f t="shared" si="0"/>
        <v>0</v>
      </c>
      <c r="N7" s="196"/>
      <c r="R7" s="210"/>
    </row>
    <row r="8" spans="1:18" s="2" customFormat="1" ht="19.899999999999999" customHeight="1">
      <c r="A8" s="206" t="s">
        <v>190</v>
      </c>
      <c r="B8" s="207" t="s">
        <v>189</v>
      </c>
      <c r="C8" s="194"/>
      <c r="D8" s="210"/>
      <c r="E8" s="210"/>
      <c r="F8" s="178"/>
      <c r="G8" s="210">
        <v>0</v>
      </c>
      <c r="H8" s="210"/>
      <c r="I8" s="178"/>
      <c r="J8" s="210"/>
      <c r="K8" s="210"/>
      <c r="L8" s="178"/>
      <c r="M8" s="210">
        <f t="shared" si="0"/>
        <v>0</v>
      </c>
      <c r="R8" s="210"/>
    </row>
    <row r="9" spans="1:18" s="2" customFormat="1" ht="19.899999999999999" customHeight="1">
      <c r="A9" s="206" t="s">
        <v>191</v>
      </c>
      <c r="B9" s="207" t="s">
        <v>180</v>
      </c>
      <c r="C9" s="178"/>
      <c r="D9" s="210"/>
      <c r="E9" s="210"/>
      <c r="F9" s="178"/>
      <c r="G9" s="210"/>
      <c r="H9" s="210"/>
      <c r="I9" s="178"/>
      <c r="J9" s="210"/>
      <c r="K9" s="210"/>
      <c r="L9" s="178"/>
      <c r="M9" s="210">
        <f t="shared" si="0"/>
        <v>0</v>
      </c>
      <c r="R9" s="210"/>
    </row>
    <row r="10" spans="1:18" s="2" customFormat="1" ht="19.899999999999999" customHeight="1">
      <c r="A10" s="206" t="s">
        <v>184</v>
      </c>
      <c r="B10" s="207" t="s">
        <v>67</v>
      </c>
      <c r="C10" s="178"/>
      <c r="D10" s="210"/>
      <c r="E10" s="210"/>
      <c r="F10" s="178"/>
      <c r="G10" s="210">
        <v>0</v>
      </c>
      <c r="H10" s="210"/>
      <c r="I10" s="178"/>
      <c r="J10" s="210"/>
      <c r="K10" s="210"/>
      <c r="L10" s="178"/>
      <c r="M10" s="210">
        <f t="shared" si="0"/>
        <v>0</v>
      </c>
      <c r="N10" s="195"/>
      <c r="R10" s="210"/>
    </row>
    <row r="11" spans="1:18" s="2" customFormat="1" ht="19.899999999999999" customHeight="1">
      <c r="A11" s="206" t="s">
        <v>169</v>
      </c>
      <c r="B11" s="207" t="s">
        <v>168</v>
      </c>
      <c r="C11" s="178"/>
      <c r="D11" s="210"/>
      <c r="E11" s="210"/>
      <c r="F11" s="178"/>
      <c r="G11" s="210"/>
      <c r="H11" s="210"/>
      <c r="I11" s="178"/>
      <c r="J11" s="210"/>
      <c r="K11" s="210"/>
      <c r="L11" s="178"/>
      <c r="M11" s="210">
        <f t="shared" si="0"/>
        <v>0</v>
      </c>
      <c r="N11" s="166"/>
      <c r="R11" s="210"/>
    </row>
    <row r="12" spans="1:18" s="2" customFormat="1" ht="19.899999999999999" customHeight="1">
      <c r="A12" s="206" t="s">
        <v>70</v>
      </c>
      <c r="B12" s="207" t="s">
        <v>69</v>
      </c>
      <c r="C12" s="178"/>
      <c r="D12" s="210"/>
      <c r="E12" s="210"/>
      <c r="F12" s="178"/>
      <c r="G12" s="210"/>
      <c r="H12" s="210"/>
      <c r="I12" s="178"/>
      <c r="J12" s="210"/>
      <c r="K12" s="210"/>
      <c r="L12" s="178"/>
      <c r="M12" s="210">
        <f t="shared" si="0"/>
        <v>0</v>
      </c>
      <c r="R12" s="210"/>
    </row>
    <row r="13" spans="1:18" s="2" customFormat="1" ht="19.899999999999999" customHeight="1">
      <c r="A13" s="206"/>
      <c r="B13" s="207" t="s">
        <v>199</v>
      </c>
      <c r="C13" s="178"/>
      <c r="D13" s="210"/>
      <c r="E13" s="211"/>
      <c r="F13" s="178"/>
      <c r="G13" s="210"/>
      <c r="H13" s="211"/>
      <c r="I13" s="178"/>
      <c r="J13" s="210"/>
      <c r="K13" s="211"/>
      <c r="L13" s="178"/>
      <c r="M13" s="210">
        <f t="shared" ref="M13" si="1">SUM(C13:L13)</f>
        <v>0</v>
      </c>
      <c r="R13" s="210">
        <v>22443.4</v>
      </c>
    </row>
    <row r="14" spans="1:18" s="2" customFormat="1" ht="19.899999999999999" customHeight="1">
      <c r="A14" s="206" t="s">
        <v>187</v>
      </c>
      <c r="B14" s="207" t="s">
        <v>155</v>
      </c>
      <c r="C14" s="178"/>
      <c r="D14" s="210"/>
      <c r="E14" s="211"/>
      <c r="F14" s="178"/>
      <c r="G14" s="210"/>
      <c r="H14" s="211"/>
      <c r="I14" s="178"/>
      <c r="J14" s="210"/>
      <c r="K14" s="211"/>
      <c r="L14" s="178"/>
      <c r="M14" s="210">
        <f t="shared" si="0"/>
        <v>0</v>
      </c>
      <c r="R14" s="210"/>
    </row>
    <row r="15" spans="1:18" s="2" customFormat="1" ht="19.899999999999999" customHeight="1">
      <c r="A15" s="206" t="s">
        <v>158</v>
      </c>
      <c r="B15" s="207" t="s">
        <v>157</v>
      </c>
      <c r="C15" s="178"/>
      <c r="D15" s="210"/>
      <c r="E15" s="210"/>
      <c r="F15" s="178"/>
      <c r="G15" s="210"/>
      <c r="H15" s="210"/>
      <c r="I15" s="178"/>
      <c r="J15" s="210">
        <f>14460.1+15652.65</f>
        <v>30112.75</v>
      </c>
      <c r="K15" s="210"/>
      <c r="L15" s="178"/>
      <c r="M15" s="210">
        <f t="shared" si="0"/>
        <v>30112.75</v>
      </c>
      <c r="R15" s="210">
        <f>7230.05</f>
        <v>7230.05</v>
      </c>
    </row>
    <row r="16" spans="1:18" s="2" customFormat="1" ht="19.5" customHeight="1">
      <c r="A16" s="206" t="s">
        <v>172</v>
      </c>
      <c r="B16" s="207" t="s">
        <v>171</v>
      </c>
      <c r="C16" s="178"/>
      <c r="D16" s="210">
        <v>0</v>
      </c>
      <c r="E16" s="210"/>
      <c r="F16" s="178"/>
      <c r="G16" s="210">
        <v>0</v>
      </c>
      <c r="H16" s="210"/>
      <c r="I16" s="178"/>
      <c r="J16" s="210">
        <f>632.5+828</f>
        <v>1460.5</v>
      </c>
      <c r="K16" s="210"/>
      <c r="L16" s="178"/>
      <c r="M16" s="210">
        <f t="shared" si="0"/>
        <v>1460.5</v>
      </c>
      <c r="N16" s="195"/>
      <c r="R16" s="210">
        <f>2208</f>
        <v>2208</v>
      </c>
    </row>
    <row r="17" spans="1:18" s="2" customFormat="1" ht="19.899999999999999" customHeight="1">
      <c r="A17" s="206" t="s">
        <v>101</v>
      </c>
      <c r="B17" s="207" t="s">
        <v>59</v>
      </c>
      <c r="C17" s="178"/>
      <c r="D17" s="210"/>
      <c r="E17" s="210"/>
      <c r="F17" s="178"/>
      <c r="G17" s="210"/>
      <c r="H17" s="210"/>
      <c r="I17" s="178"/>
      <c r="J17" s="210"/>
      <c r="K17" s="210"/>
      <c r="L17" s="178"/>
      <c r="M17" s="210">
        <f t="shared" si="0"/>
        <v>0</v>
      </c>
      <c r="R17" s="210"/>
    </row>
    <row r="18" spans="1:18" s="2" customFormat="1" ht="19.899999999999999" customHeight="1">
      <c r="A18" s="206" t="s">
        <v>65</v>
      </c>
      <c r="B18" s="207" t="s">
        <v>64</v>
      </c>
      <c r="C18" s="178"/>
      <c r="D18" s="210"/>
      <c r="E18" s="210"/>
      <c r="F18" s="178"/>
      <c r="G18" s="210">
        <v>0</v>
      </c>
      <c r="H18" s="210"/>
      <c r="I18" s="178"/>
      <c r="J18" s="210"/>
      <c r="K18" s="210"/>
      <c r="L18" s="178"/>
      <c r="M18" s="210">
        <f t="shared" si="0"/>
        <v>0</v>
      </c>
      <c r="R18" s="210"/>
    </row>
    <row r="19" spans="1:18" s="2" customFormat="1" ht="19.899999999999999" customHeight="1">
      <c r="A19" s="206" t="s">
        <v>156</v>
      </c>
      <c r="B19" s="207" t="s">
        <v>71</v>
      </c>
      <c r="C19" s="178"/>
      <c r="D19" s="210"/>
      <c r="E19" s="210"/>
      <c r="F19" s="178"/>
      <c r="G19" s="210"/>
      <c r="H19" s="210"/>
      <c r="I19" s="178"/>
      <c r="J19" s="210"/>
      <c r="K19" s="210"/>
      <c r="L19" s="178"/>
      <c r="M19" s="210">
        <f t="shared" si="0"/>
        <v>0</v>
      </c>
      <c r="R19" s="210"/>
    </row>
    <row r="20" spans="1:18" s="2" customFormat="1" ht="19.899999999999999" customHeight="1">
      <c r="A20" s="206" t="s">
        <v>177</v>
      </c>
      <c r="B20" s="207" t="s">
        <v>176</v>
      </c>
      <c r="C20" s="178"/>
      <c r="D20" s="210"/>
      <c r="E20" s="210"/>
      <c r="F20" s="178"/>
      <c r="G20" s="210"/>
      <c r="H20" s="210"/>
      <c r="I20" s="178"/>
      <c r="J20" s="210"/>
      <c r="K20" s="210"/>
      <c r="L20" s="178"/>
      <c r="M20" s="210">
        <f t="shared" si="0"/>
        <v>0</v>
      </c>
      <c r="R20" s="210"/>
    </row>
    <row r="21" spans="1:18" s="2" customFormat="1" ht="19.899999999999999" customHeight="1">
      <c r="A21" s="206" t="s">
        <v>182</v>
      </c>
      <c r="B21" s="207" t="s">
        <v>181</v>
      </c>
      <c r="C21" s="201"/>
      <c r="D21" s="212"/>
      <c r="E21" s="212"/>
      <c r="F21" s="201"/>
      <c r="G21" s="212"/>
      <c r="H21" s="212"/>
      <c r="I21" s="201"/>
      <c r="J21" s="212"/>
      <c r="K21" s="212"/>
      <c r="L21" s="199"/>
      <c r="M21" s="210">
        <f t="shared" si="0"/>
        <v>0</v>
      </c>
      <c r="R21" s="212"/>
    </row>
    <row r="22" spans="1:18" s="2" customFormat="1" ht="19.899999999999999" customHeight="1">
      <c r="A22" s="206" t="s">
        <v>183</v>
      </c>
      <c r="B22" s="207" t="s">
        <v>206</v>
      </c>
      <c r="C22" s="201"/>
      <c r="D22" s="212"/>
      <c r="E22" s="212"/>
      <c r="F22" s="201"/>
      <c r="G22" s="212"/>
      <c r="H22" s="212"/>
      <c r="I22" s="201"/>
      <c r="J22" s="212">
        <v>47184.45</v>
      </c>
      <c r="K22" s="212"/>
      <c r="L22" s="199"/>
      <c r="M22" s="210">
        <f t="shared" si="0"/>
        <v>47184.45</v>
      </c>
      <c r="R22" s="212"/>
    </row>
    <row r="23" spans="1:18" s="2" customFormat="1" ht="19.5" customHeight="1">
      <c r="A23" s="206" t="s">
        <v>179</v>
      </c>
      <c r="B23" s="207" t="s">
        <v>178</v>
      </c>
      <c r="C23" s="178"/>
      <c r="D23" s="210"/>
      <c r="E23" s="210"/>
      <c r="F23" s="178"/>
      <c r="G23" s="210"/>
      <c r="H23" s="210"/>
      <c r="I23" s="178"/>
      <c r="J23" s="210"/>
      <c r="K23" s="210"/>
      <c r="L23" s="194"/>
      <c r="M23" s="210">
        <f t="shared" si="0"/>
        <v>0</v>
      </c>
      <c r="R23" s="210"/>
    </row>
    <row r="24" spans="1:18" s="2" customFormat="1" ht="19.5" customHeight="1">
      <c r="A24" s="206" t="s">
        <v>68</v>
      </c>
      <c r="B24" s="207" t="s">
        <v>66</v>
      </c>
      <c r="C24" s="178"/>
      <c r="D24" s="210"/>
      <c r="E24" s="210"/>
      <c r="F24" s="178"/>
      <c r="G24" s="210"/>
      <c r="H24" s="210"/>
      <c r="I24" s="178"/>
      <c r="J24" s="210"/>
      <c r="K24" s="210"/>
      <c r="L24" s="178"/>
      <c r="M24" s="210">
        <f t="shared" si="0"/>
        <v>0</v>
      </c>
      <c r="N24" s="166"/>
      <c r="R24" s="210"/>
    </row>
    <row r="25" spans="1:18" s="2" customFormat="1" ht="19.5" customHeight="1">
      <c r="A25" s="206" t="s">
        <v>138</v>
      </c>
      <c r="B25" s="207" t="s">
        <v>188</v>
      </c>
      <c r="C25" s="178"/>
      <c r="D25" s="210"/>
      <c r="E25" s="211"/>
      <c r="F25" s="178"/>
      <c r="G25" s="210">
        <v>0</v>
      </c>
      <c r="H25" s="211"/>
      <c r="I25" s="178"/>
      <c r="J25" s="210">
        <v>575</v>
      </c>
      <c r="K25" s="211"/>
      <c r="L25" s="178"/>
      <c r="M25" s="210">
        <f t="shared" si="0"/>
        <v>575</v>
      </c>
      <c r="N25" s="195"/>
      <c r="R25" s="210"/>
    </row>
    <row r="26" spans="1:18" s="2" customFormat="1" ht="19.5" customHeight="1">
      <c r="A26" s="206" t="s">
        <v>138</v>
      </c>
      <c r="B26" s="207" t="s">
        <v>174</v>
      </c>
      <c r="C26" s="178"/>
      <c r="D26" s="210">
        <v>0</v>
      </c>
      <c r="E26" s="210"/>
      <c r="F26" s="178"/>
      <c r="G26" s="210"/>
      <c r="H26" s="210"/>
      <c r="I26" s="178"/>
      <c r="J26" s="210"/>
      <c r="K26" s="210"/>
      <c r="L26" s="178"/>
      <c r="M26" s="210">
        <f t="shared" si="0"/>
        <v>0</v>
      </c>
      <c r="N26" s="195"/>
      <c r="R26" s="210"/>
    </row>
    <row r="27" spans="1:18" s="2" customFormat="1" ht="19.5" customHeight="1">
      <c r="A27" s="206" t="s">
        <v>138</v>
      </c>
      <c r="B27" s="207" t="s">
        <v>175</v>
      </c>
      <c r="C27" s="178"/>
      <c r="D27" s="210">
        <v>0</v>
      </c>
      <c r="E27" s="210"/>
      <c r="F27" s="178"/>
      <c r="G27" s="210"/>
      <c r="H27" s="210"/>
      <c r="I27" s="178"/>
      <c r="J27" s="210"/>
      <c r="K27" s="210"/>
      <c r="L27" s="178"/>
      <c r="M27" s="210">
        <f t="shared" si="0"/>
        <v>0</v>
      </c>
      <c r="N27" s="195"/>
      <c r="R27" s="210"/>
    </row>
    <row r="28" spans="1:18" s="2" customFormat="1" ht="19.5" customHeight="1">
      <c r="A28" s="206" t="s">
        <v>86</v>
      </c>
      <c r="B28" s="207" t="s">
        <v>85</v>
      </c>
      <c r="C28" s="178"/>
      <c r="D28" s="210">
        <v>0</v>
      </c>
      <c r="E28" s="210"/>
      <c r="F28" s="178"/>
      <c r="G28" s="210">
        <v>0</v>
      </c>
      <c r="H28" s="210"/>
      <c r="I28" s="178"/>
      <c r="J28" s="210">
        <v>2691</v>
      </c>
      <c r="K28" s="210"/>
      <c r="L28" s="178"/>
      <c r="M28" s="210">
        <f t="shared" si="0"/>
        <v>2691</v>
      </c>
      <c r="P28" s="166"/>
      <c r="R28" s="210">
        <f>2277</f>
        <v>2277</v>
      </c>
    </row>
    <row r="29" spans="1:18" s="2" customFormat="1" ht="19.5" customHeight="1">
      <c r="A29" s="206" t="s">
        <v>144</v>
      </c>
      <c r="B29" s="207" t="s">
        <v>173</v>
      </c>
      <c r="C29" s="178"/>
      <c r="D29" s="210"/>
      <c r="E29" s="210"/>
      <c r="F29" s="178"/>
      <c r="G29" s="210"/>
      <c r="H29" s="210"/>
      <c r="I29" s="178"/>
      <c r="J29" s="210"/>
      <c r="K29" s="210"/>
      <c r="L29" s="178"/>
      <c r="M29" s="210">
        <f t="shared" si="0"/>
        <v>0</v>
      </c>
      <c r="R29" s="210"/>
    </row>
    <row r="30" spans="1:18" s="4" customFormat="1" ht="17.25" customHeight="1">
      <c r="A30" s="206" t="s">
        <v>63</v>
      </c>
      <c r="B30" s="207" t="s">
        <v>62</v>
      </c>
      <c r="C30" s="178"/>
      <c r="D30" s="210"/>
      <c r="E30" s="210"/>
      <c r="F30" s="178"/>
      <c r="G30" s="210">
        <v>0</v>
      </c>
      <c r="H30" s="210"/>
      <c r="I30" s="178"/>
      <c r="J30" s="210">
        <v>160.36000000000001</v>
      </c>
      <c r="K30" s="210"/>
      <c r="L30" s="178"/>
      <c r="M30" s="210">
        <f t="shared" si="0"/>
        <v>160.36000000000001</v>
      </c>
      <c r="R30" s="210"/>
    </row>
    <row r="31" spans="1:18" s="4" customFormat="1" ht="14.25" customHeight="1">
      <c r="A31" s="204"/>
      <c r="B31" s="205"/>
      <c r="C31" s="179"/>
      <c r="D31" s="208">
        <f>SUM(D5:D30)</f>
        <v>0</v>
      </c>
      <c r="E31" s="209"/>
      <c r="F31" s="179"/>
      <c r="G31" s="202">
        <f>SUM(G5:G30)</f>
        <v>0</v>
      </c>
      <c r="H31" s="209"/>
      <c r="I31" s="179"/>
      <c r="J31" s="202">
        <f>SUM(J5:J30)</f>
        <v>93469.22</v>
      </c>
      <c r="K31" s="209"/>
      <c r="L31" s="214"/>
      <c r="M31" s="216">
        <f>SUM(M5:M30)</f>
        <v>93469.22</v>
      </c>
      <c r="R31" s="202">
        <f>SUM(R5:R30)</f>
        <v>41797.120000000003</v>
      </c>
    </row>
    <row r="32" spans="1:18" s="4" customFormat="1" ht="4.5" customHeight="1">
      <c r="A32" s="200"/>
      <c r="B32" s="169"/>
      <c r="C32" s="5"/>
      <c r="D32" s="6"/>
      <c r="E32" s="6"/>
      <c r="F32" s="5"/>
      <c r="G32" s="173"/>
      <c r="H32" s="6"/>
      <c r="I32" s="5"/>
      <c r="J32" s="173"/>
      <c r="K32" s="6"/>
      <c r="L32" s="6"/>
      <c r="M32" s="6"/>
      <c r="R32" s="173"/>
    </row>
    <row r="34" spans="1:18" ht="19.5" customHeight="1">
      <c r="A34" s="206"/>
      <c r="B34" s="207" t="s">
        <v>194</v>
      </c>
      <c r="C34" s="178"/>
      <c r="D34" s="210"/>
      <c r="E34" s="210"/>
      <c r="F34" s="178"/>
      <c r="G34" s="210"/>
      <c r="H34" s="210"/>
      <c r="I34" s="178"/>
      <c r="J34" s="210"/>
      <c r="K34" s="210"/>
      <c r="L34" s="178"/>
      <c r="M34" s="210">
        <f t="shared" ref="M34:M43" si="2">SUM(C34:L34)</f>
        <v>0</v>
      </c>
      <c r="R34" s="210">
        <v>0</v>
      </c>
    </row>
    <row r="35" spans="1:18" ht="19.5" customHeight="1">
      <c r="A35" s="206"/>
      <c r="B35" s="207" t="s">
        <v>204</v>
      </c>
      <c r="C35" s="178"/>
      <c r="D35" s="210"/>
      <c r="E35" s="210"/>
      <c r="F35" s="178"/>
      <c r="G35" s="210"/>
      <c r="H35" s="210"/>
      <c r="I35" s="178"/>
      <c r="J35" s="210"/>
      <c r="K35" s="210"/>
      <c r="L35" s="178"/>
      <c r="M35" s="210">
        <f t="shared" ref="M35" si="3">SUM(C35:L35)</f>
        <v>0</v>
      </c>
      <c r="R35" s="210"/>
    </row>
    <row r="36" spans="1:18" ht="19.5" customHeight="1">
      <c r="A36" s="206"/>
      <c r="B36" s="207" t="s">
        <v>195</v>
      </c>
      <c r="C36" s="178"/>
      <c r="D36" s="210"/>
      <c r="E36" s="210"/>
      <c r="F36" s="178"/>
      <c r="G36" s="210"/>
      <c r="H36" s="210"/>
      <c r="I36" s="178"/>
      <c r="J36" s="210"/>
      <c r="K36" s="210"/>
      <c r="L36" s="178"/>
      <c r="M36" s="210">
        <f t="shared" si="2"/>
        <v>0</v>
      </c>
      <c r="R36" s="210"/>
    </row>
    <row r="37" spans="1:18" ht="19.5" customHeight="1">
      <c r="A37" s="206"/>
      <c r="B37" s="207" t="s">
        <v>205</v>
      </c>
      <c r="C37" s="178"/>
      <c r="D37" s="210"/>
      <c r="E37" s="210"/>
      <c r="F37" s="178"/>
      <c r="G37" s="210"/>
      <c r="H37" s="210"/>
      <c r="I37" s="178"/>
      <c r="J37" s="210">
        <v>0</v>
      </c>
      <c r="K37" s="210"/>
      <c r="L37" s="178"/>
      <c r="M37" s="210">
        <f t="shared" ref="M37:M39" si="4">SUM(C37:L37)</f>
        <v>0</v>
      </c>
      <c r="R37" s="210"/>
    </row>
    <row r="38" spans="1:18" ht="19.5" customHeight="1">
      <c r="A38" s="206"/>
      <c r="B38" s="207" t="s">
        <v>200</v>
      </c>
      <c r="C38" s="178"/>
      <c r="D38" s="210"/>
      <c r="E38" s="210"/>
      <c r="F38" s="178"/>
      <c r="G38" s="210"/>
      <c r="H38" s="210"/>
      <c r="I38" s="178"/>
      <c r="J38" s="210"/>
      <c r="K38" s="210"/>
      <c r="L38" s="178"/>
      <c r="M38" s="210">
        <f t="shared" si="4"/>
        <v>0</v>
      </c>
      <c r="R38" s="210"/>
    </row>
    <row r="39" spans="1:18" ht="19.5" customHeight="1">
      <c r="A39" s="206"/>
      <c r="B39" s="207" t="s">
        <v>202</v>
      </c>
      <c r="C39" s="178"/>
      <c r="D39" s="210"/>
      <c r="E39" s="210"/>
      <c r="F39" s="178"/>
      <c r="G39" s="210"/>
      <c r="H39" s="210"/>
      <c r="I39" s="178"/>
      <c r="J39" s="210"/>
      <c r="K39" s="210"/>
      <c r="L39" s="178"/>
      <c r="M39" s="210">
        <f t="shared" si="4"/>
        <v>0</v>
      </c>
      <c r="R39" s="210"/>
    </row>
    <row r="40" spans="1:18" ht="19.5" customHeight="1">
      <c r="A40" s="206"/>
      <c r="B40" s="207" t="s">
        <v>196</v>
      </c>
      <c r="C40" s="178"/>
      <c r="D40" s="210"/>
      <c r="E40" s="210"/>
      <c r="F40" s="178"/>
      <c r="G40" s="210"/>
      <c r="H40" s="210"/>
      <c r="I40" s="178"/>
      <c r="J40" s="210">
        <v>600</v>
      </c>
      <c r="K40" s="210"/>
      <c r="L40" s="178"/>
      <c r="M40" s="210">
        <f t="shared" si="2"/>
        <v>600</v>
      </c>
      <c r="R40" s="210"/>
    </row>
    <row r="41" spans="1:18" ht="19.5" customHeight="1">
      <c r="A41" s="206"/>
      <c r="B41" s="207" t="s">
        <v>201</v>
      </c>
      <c r="C41" s="178"/>
      <c r="D41" s="210"/>
      <c r="E41" s="210"/>
      <c r="F41" s="178"/>
      <c r="G41" s="210"/>
      <c r="H41" s="210"/>
      <c r="I41" s="178"/>
      <c r="J41" s="210">
        <f>535.9</f>
        <v>535.9</v>
      </c>
      <c r="K41" s="210"/>
      <c r="L41" s="178"/>
      <c r="M41" s="210">
        <f t="shared" ref="M41" si="5">SUM(C41:L41)</f>
        <v>535.9</v>
      </c>
      <c r="R41" s="210"/>
    </row>
    <row r="42" spans="1:18" ht="19.5" customHeight="1">
      <c r="A42" s="206"/>
      <c r="B42" s="207"/>
      <c r="C42" s="178"/>
      <c r="D42" s="210"/>
      <c r="E42" s="210"/>
      <c r="F42" s="178"/>
      <c r="G42" s="210"/>
      <c r="H42" s="210"/>
      <c r="I42" s="178"/>
      <c r="J42" s="210"/>
      <c r="K42" s="210"/>
      <c r="L42" s="178"/>
      <c r="M42" s="210">
        <f t="shared" si="2"/>
        <v>0</v>
      </c>
      <c r="R42" s="210"/>
    </row>
    <row r="43" spans="1:18" ht="19.5" customHeight="1">
      <c r="A43" s="206"/>
      <c r="B43" s="207" t="s">
        <v>197</v>
      </c>
      <c r="C43" s="178"/>
      <c r="D43" s="210"/>
      <c r="E43" s="210"/>
      <c r="F43" s="178"/>
      <c r="G43" s="210">
        <v>0</v>
      </c>
      <c r="H43" s="210"/>
      <c r="I43" s="178"/>
      <c r="J43" s="210">
        <f>3.68</f>
        <v>3.68</v>
      </c>
      <c r="K43" s="210"/>
      <c r="L43" s="178"/>
      <c r="M43" s="210">
        <f t="shared" si="2"/>
        <v>3.68</v>
      </c>
      <c r="R43" s="210"/>
    </row>
    <row r="44" spans="1:18" ht="19.5" customHeight="1">
      <c r="J44" s="202">
        <f>SUM(J34:J43)</f>
        <v>1139.5800000000002</v>
      </c>
      <c r="K44" s="209"/>
      <c r="L44" s="214"/>
      <c r="M44" s="210">
        <f>SUM(M34:M43)</f>
        <v>1139.5800000000002</v>
      </c>
      <c r="R44" s="202">
        <f>SUM(R34:R43)</f>
        <v>0</v>
      </c>
    </row>
    <row r="46" spans="1:18">
      <c r="M46" s="173">
        <f>M31+M44</f>
        <v>94608.8</v>
      </c>
    </row>
  </sheetData>
  <phoneticPr fontId="0" type="noConversion"/>
  <printOptions horizontalCentered="1"/>
  <pageMargins left="0.7" right="0.7" top="0.75" bottom="0.75" header="0.3" footer="0.3"/>
  <pageSetup paperSize="9" orientation="portrait" horizontalDpi="300" verticalDpi="300" r:id="rId1"/>
  <headerFooter alignWithMargins="0">
    <oddFooter>&amp;C&amp;"Arial,Bold Italic"&amp;8Precision Machine Manufacturers (PTY) Ltd. and AGRIGEL (PTY) Ltd.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4"/>
  <sheetViews>
    <sheetView workbookViewId="0">
      <selection activeCell="F28" sqref="F28"/>
    </sheetView>
  </sheetViews>
  <sheetFormatPr defaultRowHeight="12.75"/>
  <cols>
    <col min="1" max="1" width="11.7109375" style="8" customWidth="1"/>
    <col min="2" max="2" width="20.7109375" customWidth="1"/>
    <col min="3" max="3" width="4.28515625" style="189" customWidth="1"/>
    <col min="4" max="4" width="11.28515625" style="183" customWidth="1"/>
    <col min="5" max="5" width="5.140625" customWidth="1"/>
    <col min="6" max="6" width="11.85546875" customWidth="1"/>
    <col min="7" max="7" width="18.28515625" customWidth="1"/>
    <col min="8" max="8" width="4.5703125" style="190" customWidth="1"/>
    <col min="9" max="9" width="13" customWidth="1"/>
  </cols>
  <sheetData>
    <row r="1" spans="1:10" ht="14.25">
      <c r="A1" s="220" t="s">
        <v>152</v>
      </c>
      <c r="B1" s="220"/>
      <c r="C1" s="220"/>
      <c r="D1" s="220"/>
      <c r="E1" s="220"/>
      <c r="F1" s="220"/>
      <c r="G1" s="220"/>
      <c r="H1" s="220"/>
      <c r="I1" s="220"/>
    </row>
    <row r="3" spans="1:10">
      <c r="A3" s="217" t="s">
        <v>102</v>
      </c>
      <c r="B3" s="218"/>
      <c r="C3" s="218"/>
      <c r="D3" s="219"/>
      <c r="F3" s="217" t="s">
        <v>153</v>
      </c>
      <c r="G3" s="218"/>
      <c r="H3" s="218"/>
      <c r="I3" s="219"/>
    </row>
    <row r="4" spans="1:10">
      <c r="A4" s="176">
        <v>40664</v>
      </c>
      <c r="B4" s="169" t="s">
        <v>103</v>
      </c>
      <c r="C4" s="189">
        <v>1</v>
      </c>
      <c r="D4" s="183">
        <v>32</v>
      </c>
      <c r="F4" s="176">
        <v>40796</v>
      </c>
      <c r="G4" s="169" t="s">
        <v>112</v>
      </c>
      <c r="H4" s="190">
        <v>50</v>
      </c>
      <c r="I4" s="193">
        <v>348.95</v>
      </c>
    </row>
    <row r="5" spans="1:10">
      <c r="A5" s="167">
        <v>40686</v>
      </c>
      <c r="B5" s="169" t="s">
        <v>104</v>
      </c>
      <c r="C5" s="189">
        <v>2</v>
      </c>
      <c r="D5" s="183">
        <v>44</v>
      </c>
      <c r="F5" s="176">
        <v>40808</v>
      </c>
      <c r="G5" s="169" t="s">
        <v>112</v>
      </c>
      <c r="H5" s="190">
        <v>51</v>
      </c>
      <c r="I5" s="193">
        <v>579.57000000000005</v>
      </c>
    </row>
    <row r="6" spans="1:10">
      <c r="A6" s="176">
        <v>40656</v>
      </c>
      <c r="B6" s="169" t="s">
        <v>105</v>
      </c>
      <c r="C6" s="189">
        <v>3</v>
      </c>
      <c r="D6" s="183">
        <v>47</v>
      </c>
      <c r="F6" s="176">
        <v>40815</v>
      </c>
      <c r="G6" s="169" t="s">
        <v>145</v>
      </c>
      <c r="I6" s="193">
        <v>-6000</v>
      </c>
    </row>
    <row r="7" spans="1:10">
      <c r="A7" s="176">
        <v>40656</v>
      </c>
      <c r="B7" s="169" t="s">
        <v>103</v>
      </c>
      <c r="C7" s="189">
        <v>4</v>
      </c>
      <c r="D7" s="183">
        <v>32</v>
      </c>
      <c r="F7" s="176">
        <v>40834</v>
      </c>
      <c r="G7" s="169" t="s">
        <v>31</v>
      </c>
      <c r="I7" s="186">
        <v>-294.92</v>
      </c>
    </row>
    <row r="8" spans="1:10">
      <c r="A8" s="176">
        <v>40656</v>
      </c>
      <c r="B8" s="169" t="s">
        <v>106</v>
      </c>
      <c r="C8" s="189">
        <v>5</v>
      </c>
      <c r="D8" s="183">
        <v>33</v>
      </c>
      <c r="F8" s="176">
        <v>40843</v>
      </c>
      <c r="G8" s="169" t="s">
        <v>31</v>
      </c>
      <c r="I8" s="186">
        <v>-700</v>
      </c>
    </row>
    <row r="9" spans="1:10">
      <c r="A9" s="176">
        <v>40656</v>
      </c>
      <c r="B9" s="169" t="s">
        <v>107</v>
      </c>
      <c r="C9" s="189">
        <v>6</v>
      </c>
      <c r="D9" s="183">
        <v>8</v>
      </c>
      <c r="F9" s="176">
        <v>40843</v>
      </c>
      <c r="G9" s="169" t="s">
        <v>31</v>
      </c>
      <c r="I9" s="186">
        <v>-240</v>
      </c>
      <c r="J9" s="182"/>
    </row>
    <row r="10" spans="1:10">
      <c r="A10" s="176">
        <v>40656</v>
      </c>
      <c r="B10" s="169" t="s">
        <v>108</v>
      </c>
      <c r="C10" s="189">
        <v>7</v>
      </c>
      <c r="D10" s="183">
        <v>19</v>
      </c>
      <c r="F10" s="176">
        <v>40962</v>
      </c>
      <c r="G10" s="169" t="s">
        <v>142</v>
      </c>
      <c r="H10" s="190">
        <v>52</v>
      </c>
      <c r="I10" s="186">
        <v>445.34</v>
      </c>
    </row>
    <row r="11" spans="1:10">
      <c r="A11" s="176">
        <v>40664</v>
      </c>
      <c r="B11" s="169" t="s">
        <v>108</v>
      </c>
      <c r="C11" s="189">
        <v>8</v>
      </c>
      <c r="D11" s="183">
        <v>19</v>
      </c>
      <c r="F11" s="176">
        <v>40951</v>
      </c>
      <c r="G11" s="169" t="s">
        <v>142</v>
      </c>
      <c r="H11" s="190">
        <v>53</v>
      </c>
      <c r="I11" s="186">
        <v>431.34</v>
      </c>
    </row>
    <row r="12" spans="1:10">
      <c r="A12" s="176">
        <v>40664</v>
      </c>
      <c r="B12" s="169" t="s">
        <v>107</v>
      </c>
      <c r="C12" s="189">
        <v>9</v>
      </c>
      <c r="D12" s="183">
        <v>8</v>
      </c>
      <c r="F12" s="176">
        <v>40974</v>
      </c>
      <c r="G12" s="169" t="s">
        <v>142</v>
      </c>
      <c r="H12" s="190">
        <v>54</v>
      </c>
      <c r="I12" s="186">
        <v>438.45</v>
      </c>
    </row>
    <row r="13" spans="1:10">
      <c r="A13" s="176">
        <v>40664</v>
      </c>
      <c r="B13" s="169" t="s">
        <v>106</v>
      </c>
      <c r="C13" s="189">
        <v>10</v>
      </c>
      <c r="D13" s="183">
        <v>33</v>
      </c>
      <c r="F13" s="8"/>
      <c r="I13" s="184">
        <f>SUM(D25:D59)+SUM(I4:I12)</f>
        <v>2659.8699999999981</v>
      </c>
    </row>
    <row r="14" spans="1:10">
      <c r="A14" s="176">
        <v>40664</v>
      </c>
      <c r="B14" s="169" t="s">
        <v>105</v>
      </c>
      <c r="C14" s="189">
        <v>11</v>
      </c>
      <c r="D14" s="183">
        <v>47</v>
      </c>
    </row>
    <row r="15" spans="1:10" ht="14.25">
      <c r="A15" s="176">
        <v>40664</v>
      </c>
      <c r="B15" s="169" t="s">
        <v>104</v>
      </c>
      <c r="C15" s="189">
        <v>12</v>
      </c>
      <c r="D15" s="183">
        <v>44</v>
      </c>
      <c r="F15" s="187" t="s">
        <v>154</v>
      </c>
      <c r="I15" s="188">
        <f>D22+I13</f>
        <v>3092.8699999999981</v>
      </c>
    </row>
    <row r="16" spans="1:10">
      <c r="A16" s="176">
        <v>40687</v>
      </c>
      <c r="B16" s="169" t="s">
        <v>109</v>
      </c>
      <c r="C16" s="189">
        <v>13</v>
      </c>
      <c r="D16" s="183">
        <v>9.5</v>
      </c>
    </row>
    <row r="17" spans="1:9">
      <c r="A17" s="176">
        <v>40687</v>
      </c>
      <c r="B17" s="169" t="s">
        <v>110</v>
      </c>
      <c r="C17" s="189">
        <v>14</v>
      </c>
      <c r="D17" s="183">
        <v>9.5</v>
      </c>
      <c r="F17" s="50"/>
      <c r="G17" s="182"/>
      <c r="H17" s="191"/>
      <c r="I17" s="181"/>
    </row>
    <row r="18" spans="1:9">
      <c r="A18" s="176">
        <v>40687</v>
      </c>
      <c r="B18" s="169" t="s">
        <v>109</v>
      </c>
      <c r="C18" s="189">
        <v>15</v>
      </c>
      <c r="D18" s="183">
        <v>9.5</v>
      </c>
      <c r="F18" s="50"/>
      <c r="G18" s="182"/>
      <c r="H18" s="191"/>
      <c r="I18" s="181"/>
    </row>
    <row r="19" spans="1:9">
      <c r="A19" s="176">
        <v>40687</v>
      </c>
      <c r="B19" s="169" t="s">
        <v>111</v>
      </c>
      <c r="C19" s="189">
        <v>16</v>
      </c>
      <c r="D19" s="183">
        <v>14.5</v>
      </c>
      <c r="F19" s="50"/>
      <c r="G19" s="182"/>
      <c r="H19" s="191"/>
      <c r="I19" s="181"/>
    </row>
    <row r="20" spans="1:9">
      <c r="A20" s="176">
        <v>40687</v>
      </c>
      <c r="B20" s="169" t="s">
        <v>111</v>
      </c>
      <c r="C20" s="189">
        <v>17</v>
      </c>
      <c r="D20" s="183">
        <v>14.5</v>
      </c>
      <c r="F20" s="50"/>
      <c r="G20" s="182"/>
      <c r="H20" s="191"/>
      <c r="I20" s="181"/>
    </row>
    <row r="21" spans="1:9">
      <c r="A21" s="176">
        <v>40687</v>
      </c>
      <c r="B21" s="169" t="s">
        <v>110</v>
      </c>
      <c r="C21" s="189">
        <v>18</v>
      </c>
      <c r="D21" s="183">
        <v>9.5</v>
      </c>
      <c r="F21" s="50"/>
      <c r="G21" s="182"/>
      <c r="H21" s="191"/>
      <c r="I21" s="181"/>
    </row>
    <row r="22" spans="1:9">
      <c r="D22" s="184">
        <f>SUM(D4:D21)</f>
        <v>433</v>
      </c>
      <c r="F22" s="50"/>
      <c r="G22" s="182"/>
      <c r="H22" s="191"/>
      <c r="I22" s="181"/>
    </row>
    <row r="24" spans="1:9">
      <c r="A24" s="217" t="s">
        <v>119</v>
      </c>
      <c r="B24" s="218"/>
      <c r="C24" s="218"/>
      <c r="D24" s="219"/>
    </row>
    <row r="25" spans="1:9">
      <c r="A25" s="176">
        <v>40655</v>
      </c>
      <c r="B25" s="169" t="s">
        <v>112</v>
      </c>
      <c r="C25" s="189">
        <v>19</v>
      </c>
      <c r="D25" s="183">
        <v>272.02</v>
      </c>
    </row>
    <row r="26" spans="1:9">
      <c r="A26" s="176">
        <v>40615</v>
      </c>
      <c r="B26" s="169" t="s">
        <v>112</v>
      </c>
      <c r="C26" s="189">
        <v>21</v>
      </c>
      <c r="D26" s="183">
        <v>302.43</v>
      </c>
    </row>
    <row r="27" spans="1:9">
      <c r="A27" s="176">
        <v>40632</v>
      </c>
      <c r="B27" s="169" t="s">
        <v>112</v>
      </c>
      <c r="C27" s="189">
        <v>20</v>
      </c>
      <c r="D27" s="183">
        <v>373.07</v>
      </c>
    </row>
    <row r="28" spans="1:9">
      <c r="A28" s="176">
        <v>40610</v>
      </c>
      <c r="B28" s="169" t="s">
        <v>112</v>
      </c>
      <c r="C28" s="189">
        <v>23</v>
      </c>
      <c r="D28" s="183">
        <v>336.83</v>
      </c>
    </row>
    <row r="29" spans="1:9">
      <c r="A29" s="176">
        <v>40651</v>
      </c>
      <c r="B29" s="169" t="s">
        <v>112</v>
      </c>
      <c r="C29" s="189">
        <v>22</v>
      </c>
      <c r="D29" s="183">
        <v>419.02</v>
      </c>
    </row>
    <row r="30" spans="1:9">
      <c r="A30" s="176">
        <v>40664</v>
      </c>
      <c r="B30" s="169" t="s">
        <v>113</v>
      </c>
      <c r="C30" s="189">
        <v>24</v>
      </c>
      <c r="D30" s="192">
        <v>346.76</v>
      </c>
    </row>
    <row r="31" spans="1:9">
      <c r="A31" s="176">
        <v>40664</v>
      </c>
      <c r="B31" s="169" t="s">
        <v>113</v>
      </c>
      <c r="C31" s="189">
        <v>25</v>
      </c>
      <c r="D31" s="192">
        <v>366.05</v>
      </c>
    </row>
    <row r="32" spans="1:9">
      <c r="A32" s="176">
        <v>40664</v>
      </c>
      <c r="B32" s="169" t="s">
        <v>114</v>
      </c>
      <c r="C32" s="189">
        <v>27</v>
      </c>
      <c r="D32" s="192">
        <v>275.04000000000002</v>
      </c>
    </row>
    <row r="33" spans="1:4">
      <c r="A33" s="176">
        <v>40656</v>
      </c>
      <c r="B33" s="169" t="s">
        <v>115</v>
      </c>
      <c r="C33" s="189">
        <v>26</v>
      </c>
      <c r="D33" s="192">
        <v>230.45</v>
      </c>
    </row>
    <row r="34" spans="1:4">
      <c r="A34" s="176">
        <v>40687</v>
      </c>
      <c r="B34" s="169" t="s">
        <v>116</v>
      </c>
      <c r="C34" s="189">
        <v>28</v>
      </c>
      <c r="D34" s="192">
        <v>450</v>
      </c>
    </row>
    <row r="35" spans="1:4">
      <c r="A35" s="176">
        <v>40684</v>
      </c>
      <c r="B35" s="169" t="s">
        <v>112</v>
      </c>
      <c r="C35" s="189">
        <v>29</v>
      </c>
      <c r="D35" s="192">
        <v>600.02</v>
      </c>
    </row>
    <row r="36" spans="1:4">
      <c r="A36" s="176">
        <v>40693</v>
      </c>
      <c r="B36" s="169" t="s">
        <v>112</v>
      </c>
      <c r="C36" s="189">
        <v>30</v>
      </c>
      <c r="D36" s="192">
        <v>401.23</v>
      </c>
    </row>
    <row r="37" spans="1:4">
      <c r="A37" s="176">
        <v>40681</v>
      </c>
      <c r="B37" s="169" t="s">
        <v>112</v>
      </c>
      <c r="C37" s="189">
        <v>31</v>
      </c>
      <c r="D37" s="192">
        <v>369.7</v>
      </c>
    </row>
    <row r="38" spans="1:4">
      <c r="A38" s="176">
        <v>40656</v>
      </c>
      <c r="B38" s="169" t="s">
        <v>117</v>
      </c>
      <c r="C38" s="189">
        <v>32</v>
      </c>
      <c r="D38" s="192">
        <v>320</v>
      </c>
    </row>
    <row r="39" spans="1:4">
      <c r="A39" s="176">
        <v>40682</v>
      </c>
      <c r="B39" s="169" t="s">
        <v>118</v>
      </c>
      <c r="C39" s="189">
        <v>33</v>
      </c>
      <c r="D39" s="192">
        <v>332.67</v>
      </c>
    </row>
    <row r="40" spans="1:4">
      <c r="A40" s="176">
        <v>40669</v>
      </c>
      <c r="B40" s="169" t="s">
        <v>112</v>
      </c>
      <c r="C40" s="189">
        <v>34</v>
      </c>
      <c r="D40" s="192">
        <v>696.96</v>
      </c>
    </row>
    <row r="41" spans="1:4">
      <c r="A41" s="176">
        <v>40699</v>
      </c>
      <c r="B41" s="169" t="s">
        <v>112</v>
      </c>
      <c r="C41" s="189">
        <v>35</v>
      </c>
      <c r="D41" s="192">
        <v>412.55</v>
      </c>
    </row>
    <row r="42" spans="1:4">
      <c r="A42" s="176">
        <v>40708</v>
      </c>
      <c r="B42" s="169" t="s">
        <v>112</v>
      </c>
      <c r="C42" s="189">
        <v>36</v>
      </c>
      <c r="D42" s="192">
        <v>379.84</v>
      </c>
    </row>
    <row r="43" spans="1:4">
      <c r="A43" s="176">
        <v>40717</v>
      </c>
      <c r="B43" s="169" t="s">
        <v>112</v>
      </c>
      <c r="C43" s="189">
        <v>37</v>
      </c>
      <c r="D43" s="192">
        <v>673.67</v>
      </c>
    </row>
    <row r="44" spans="1:4">
      <c r="A44" s="176" t="s">
        <v>136</v>
      </c>
      <c r="B44" s="169" t="s">
        <v>137</v>
      </c>
      <c r="C44" s="189">
        <v>38</v>
      </c>
      <c r="D44" s="192">
        <v>415.29</v>
      </c>
    </row>
    <row r="45" spans="1:4">
      <c r="A45" s="176">
        <v>40724</v>
      </c>
      <c r="B45" s="169" t="s">
        <v>112</v>
      </c>
      <c r="C45" s="189">
        <v>39</v>
      </c>
      <c r="D45" s="192">
        <v>305.24</v>
      </c>
    </row>
    <row r="46" spans="1:4">
      <c r="A46" s="176">
        <v>40736</v>
      </c>
      <c r="B46" s="169" t="s">
        <v>112</v>
      </c>
      <c r="C46" s="189">
        <v>40</v>
      </c>
      <c r="D46" s="192">
        <v>347.57</v>
      </c>
    </row>
    <row r="47" spans="1:4">
      <c r="A47" s="176">
        <v>40737</v>
      </c>
      <c r="B47" s="169" t="s">
        <v>112</v>
      </c>
      <c r="C47" s="189">
        <v>41</v>
      </c>
      <c r="D47" s="192">
        <v>462.74</v>
      </c>
    </row>
    <row r="48" spans="1:4">
      <c r="A48" s="176">
        <v>40739</v>
      </c>
      <c r="B48" s="169" t="s">
        <v>112</v>
      </c>
      <c r="C48" s="189">
        <v>42</v>
      </c>
      <c r="D48" s="192">
        <v>230.89</v>
      </c>
    </row>
    <row r="49" spans="1:5">
      <c r="A49" s="176">
        <v>40748</v>
      </c>
      <c r="B49" s="169" t="s">
        <v>112</v>
      </c>
      <c r="C49" s="189">
        <v>43</v>
      </c>
      <c r="D49" s="192">
        <v>400.8</v>
      </c>
    </row>
    <row r="50" spans="1:5">
      <c r="A50" s="176">
        <v>40758</v>
      </c>
      <c r="B50" s="169" t="s">
        <v>142</v>
      </c>
      <c r="C50" s="189">
        <v>44</v>
      </c>
      <c r="D50" s="192">
        <v>333.37</v>
      </c>
    </row>
    <row r="51" spans="1:5">
      <c r="A51" s="176">
        <v>40767</v>
      </c>
      <c r="B51" s="169" t="s">
        <v>31</v>
      </c>
      <c r="D51" s="192">
        <v>-619.12</v>
      </c>
      <c r="E51" s="33"/>
    </row>
    <row r="52" spans="1:5">
      <c r="A52" s="176">
        <v>40767</v>
      </c>
      <c r="B52" s="169" t="s">
        <v>142</v>
      </c>
      <c r="C52" s="189">
        <v>45</v>
      </c>
      <c r="D52" s="192">
        <v>426.23</v>
      </c>
    </row>
    <row r="53" spans="1:5">
      <c r="A53" s="176">
        <v>40782</v>
      </c>
      <c r="B53" s="169" t="s">
        <v>112</v>
      </c>
      <c r="C53" s="189">
        <v>46</v>
      </c>
      <c r="D53" s="192">
        <v>682.88</v>
      </c>
    </row>
    <row r="54" spans="1:5">
      <c r="A54" s="176">
        <v>40799</v>
      </c>
      <c r="B54" s="169" t="s">
        <v>31</v>
      </c>
      <c r="D54" s="192">
        <v>-389.17</v>
      </c>
    </row>
    <row r="55" spans="1:5">
      <c r="A55" s="176">
        <v>40806</v>
      </c>
      <c r="B55" s="169" t="s">
        <v>145</v>
      </c>
      <c r="D55" s="192">
        <v>-4000</v>
      </c>
    </row>
    <row r="56" spans="1:5">
      <c r="A56" s="176">
        <v>40789</v>
      </c>
      <c r="B56" s="169" t="s">
        <v>146</v>
      </c>
      <c r="D56" s="185">
        <v>430.35</v>
      </c>
    </row>
    <row r="57" spans="1:5">
      <c r="A57" s="176">
        <v>40804</v>
      </c>
      <c r="B57" s="169" t="s">
        <v>147</v>
      </c>
      <c r="C57" s="189">
        <v>47</v>
      </c>
      <c r="D57" s="185">
        <v>376.1</v>
      </c>
    </row>
    <row r="58" spans="1:5">
      <c r="A58" s="176">
        <v>40795</v>
      </c>
      <c r="B58" s="169" t="s">
        <v>148</v>
      </c>
      <c r="C58" s="189">
        <v>48</v>
      </c>
      <c r="D58" s="185">
        <v>300</v>
      </c>
    </row>
    <row r="59" spans="1:5">
      <c r="A59" s="176">
        <v>40792</v>
      </c>
      <c r="B59" s="169" t="s">
        <v>112</v>
      </c>
      <c r="C59" s="189">
        <v>49</v>
      </c>
      <c r="D59" s="185">
        <v>389.66</v>
      </c>
    </row>
    <row r="64" spans="1:5">
      <c r="D64" s="185"/>
    </row>
  </sheetData>
  <mergeCells count="4">
    <mergeCell ref="A3:D3"/>
    <mergeCell ref="A24:D24"/>
    <mergeCell ref="F3:I3"/>
    <mergeCell ref="A1:I1"/>
  </mergeCells>
  <pageMargins left="0.25" right="0.25" top="0.75" bottom="0.75" header="0.3" footer="0.3"/>
  <pageSetup paperSize="9" orientation="portrait" horizontalDpi="3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workbookViewId="0">
      <selection activeCell="D31" sqref="D31"/>
    </sheetView>
  </sheetViews>
  <sheetFormatPr defaultRowHeight="12.75"/>
  <cols>
    <col min="1" max="1" width="14.140625" style="8" customWidth="1"/>
    <col min="2" max="2" width="5" style="8" customWidth="1"/>
    <col min="3" max="3" width="24" customWidth="1"/>
    <col min="4" max="4" width="12.85546875" style="126" customWidth="1"/>
  </cols>
  <sheetData>
    <row r="1" spans="1:4">
      <c r="A1" s="177" t="s">
        <v>135</v>
      </c>
      <c r="B1" s="177"/>
    </row>
    <row r="3" spans="1:4">
      <c r="A3" s="217" t="s">
        <v>121</v>
      </c>
      <c r="B3" s="218"/>
      <c r="C3" s="218"/>
      <c r="D3" s="219"/>
    </row>
    <row r="4" spans="1:4">
      <c r="A4" s="176">
        <v>40700</v>
      </c>
      <c r="B4" s="176"/>
      <c r="C4" s="169" t="s">
        <v>122</v>
      </c>
      <c r="D4" s="126">
        <f>11261.77+1081</f>
        <v>12342.77</v>
      </c>
    </row>
    <row r="5" spans="1:4">
      <c r="A5" s="167">
        <v>40689</v>
      </c>
      <c r="B5" s="167" t="s">
        <v>123</v>
      </c>
      <c r="C5" s="169" t="s">
        <v>128</v>
      </c>
      <c r="D5" s="126">
        <v>1155.05</v>
      </c>
    </row>
    <row r="6" spans="1:4">
      <c r="A6" s="176">
        <v>40672</v>
      </c>
      <c r="B6" s="176" t="s">
        <v>124</v>
      </c>
      <c r="C6" s="169" t="s">
        <v>128</v>
      </c>
      <c r="D6" s="126">
        <v>110.44</v>
      </c>
    </row>
    <row r="7" spans="1:4">
      <c r="A7" s="176">
        <v>40634</v>
      </c>
      <c r="B7" s="176" t="s">
        <v>125</v>
      </c>
      <c r="C7" s="169" t="s">
        <v>128</v>
      </c>
      <c r="D7" s="126">
        <v>1012.3</v>
      </c>
    </row>
    <row r="8" spans="1:4">
      <c r="A8" s="176">
        <v>40667</v>
      </c>
      <c r="B8" s="176" t="s">
        <v>126</v>
      </c>
      <c r="C8" s="169" t="s">
        <v>128</v>
      </c>
      <c r="D8" s="126">
        <v>933.1</v>
      </c>
    </row>
    <row r="9" spans="1:4">
      <c r="A9" s="176" t="s">
        <v>129</v>
      </c>
      <c r="B9" s="176" t="s">
        <v>127</v>
      </c>
      <c r="C9" s="169" t="s">
        <v>130</v>
      </c>
      <c r="D9" s="126">
        <v>1023.8</v>
      </c>
    </row>
    <row r="10" spans="1:4">
      <c r="A10" s="176">
        <v>40673</v>
      </c>
      <c r="B10" s="176" t="s">
        <v>132</v>
      </c>
      <c r="C10" s="169" t="s">
        <v>131</v>
      </c>
      <c r="D10" s="126">
        <v>87.2</v>
      </c>
    </row>
    <row r="11" spans="1:4">
      <c r="A11" s="176">
        <v>40673</v>
      </c>
      <c r="B11" s="176" t="s">
        <v>133</v>
      </c>
      <c r="C11" s="169" t="s">
        <v>131</v>
      </c>
      <c r="D11" s="126">
        <v>87</v>
      </c>
    </row>
    <row r="12" spans="1:4">
      <c r="A12" s="176">
        <v>40703</v>
      </c>
      <c r="B12" s="176" t="s">
        <v>139</v>
      </c>
      <c r="C12" s="169" t="s">
        <v>128</v>
      </c>
      <c r="D12" s="126">
        <v>626</v>
      </c>
    </row>
    <row r="13" spans="1:4">
      <c r="A13" s="176">
        <v>40746</v>
      </c>
      <c r="B13" s="176"/>
      <c r="C13" s="169" t="s">
        <v>31</v>
      </c>
      <c r="D13" s="126">
        <v>-500</v>
      </c>
    </row>
    <row r="14" spans="1:4">
      <c r="A14" s="176">
        <v>40746</v>
      </c>
      <c r="B14" s="176" t="s">
        <v>140</v>
      </c>
      <c r="C14" s="169" t="s">
        <v>128</v>
      </c>
      <c r="D14" s="126">
        <v>464.2</v>
      </c>
    </row>
    <row r="15" spans="1:4">
      <c r="A15" s="176">
        <v>40751</v>
      </c>
      <c r="B15" s="176" t="s">
        <v>141</v>
      </c>
      <c r="C15" s="169" t="s">
        <v>128</v>
      </c>
      <c r="D15" s="126">
        <v>995.65</v>
      </c>
    </row>
    <row r="16" spans="1:4">
      <c r="A16" s="176">
        <v>40751</v>
      </c>
      <c r="B16" s="176"/>
      <c r="C16" s="169" t="s">
        <v>31</v>
      </c>
      <c r="D16" s="126">
        <v>-1000</v>
      </c>
    </row>
    <row r="17" spans="1:4">
      <c r="A17" s="176">
        <v>40767</v>
      </c>
      <c r="B17" s="176"/>
      <c r="C17" s="169" t="s">
        <v>31</v>
      </c>
      <c r="D17" s="126">
        <v>-500</v>
      </c>
    </row>
    <row r="18" spans="1:4">
      <c r="A18" s="176">
        <v>40779</v>
      </c>
      <c r="B18" s="176"/>
      <c r="C18" s="169" t="s">
        <v>143</v>
      </c>
      <c r="D18" s="126">
        <v>-200</v>
      </c>
    </row>
    <row r="19" spans="1:4">
      <c r="A19" s="176">
        <v>40781</v>
      </c>
      <c r="B19" s="176"/>
      <c r="C19" s="169" t="s">
        <v>143</v>
      </c>
      <c r="D19" s="126">
        <v>-1000</v>
      </c>
    </row>
    <row r="20" spans="1:4">
      <c r="A20" s="176">
        <v>40802</v>
      </c>
      <c r="B20" s="176"/>
      <c r="C20" s="169" t="s">
        <v>31</v>
      </c>
      <c r="D20" s="126">
        <v>-1000</v>
      </c>
    </row>
    <row r="21" spans="1:4">
      <c r="A21" s="176">
        <v>40802</v>
      </c>
      <c r="B21" s="176"/>
      <c r="C21" s="169" t="s">
        <v>31</v>
      </c>
      <c r="D21" s="126">
        <v>-1400</v>
      </c>
    </row>
    <row r="22" spans="1:4">
      <c r="A22" s="176">
        <v>40781</v>
      </c>
      <c r="B22" s="176"/>
      <c r="C22" s="169" t="s">
        <v>128</v>
      </c>
      <c r="D22" s="126">
        <v>951.05</v>
      </c>
    </row>
    <row r="23" spans="1:4">
      <c r="A23" s="176">
        <v>40801</v>
      </c>
      <c r="B23" s="176"/>
      <c r="C23" s="169" t="s">
        <v>149</v>
      </c>
      <c r="D23" s="126">
        <v>38.9</v>
      </c>
    </row>
    <row r="24" spans="1:4">
      <c r="A24" s="176">
        <v>40823</v>
      </c>
      <c r="B24" s="176"/>
      <c r="C24" s="169" t="s">
        <v>143</v>
      </c>
      <c r="D24" s="126">
        <v>-100</v>
      </c>
    </row>
    <row r="25" spans="1:4">
      <c r="A25" s="176">
        <v>40823</v>
      </c>
      <c r="B25" s="180" t="s">
        <v>151</v>
      </c>
      <c r="C25" s="169" t="s">
        <v>31</v>
      </c>
      <c r="D25" s="126">
        <v>-1000</v>
      </c>
    </row>
    <row r="26" spans="1:4">
      <c r="A26" s="176">
        <v>40829</v>
      </c>
      <c r="B26" s="180" t="s">
        <v>151</v>
      </c>
      <c r="C26" s="169" t="s">
        <v>150</v>
      </c>
      <c r="D26" s="126">
        <v>-3360</v>
      </c>
    </row>
    <row r="27" spans="1:4">
      <c r="A27" s="176">
        <v>40841</v>
      </c>
      <c r="B27" s="180" t="s">
        <v>151</v>
      </c>
      <c r="C27" s="169" t="s">
        <v>31</v>
      </c>
      <c r="D27" s="126">
        <v>-1000</v>
      </c>
    </row>
    <row r="28" spans="1:4">
      <c r="A28" s="176">
        <v>40841</v>
      </c>
      <c r="B28" s="176"/>
      <c r="C28" s="169" t="s">
        <v>128</v>
      </c>
      <c r="D28" s="126">
        <v>955.6</v>
      </c>
    </row>
    <row r="29" spans="1:4">
      <c r="A29" s="176">
        <v>40841</v>
      </c>
      <c r="B29" s="176"/>
      <c r="C29" s="169" t="s">
        <v>149</v>
      </c>
      <c r="D29" s="126">
        <v>117.96</v>
      </c>
    </row>
    <row r="30" spans="1:4">
      <c r="A30" s="176">
        <v>40848</v>
      </c>
      <c r="B30" s="176"/>
      <c r="C30" s="169" t="s">
        <v>31</v>
      </c>
      <c r="D30" s="126">
        <v>-1000</v>
      </c>
    </row>
    <row r="31" spans="1:4">
      <c r="A31" s="176"/>
      <c r="B31" s="176"/>
      <c r="C31" s="169"/>
    </row>
    <row r="32" spans="1:4">
      <c r="A32" s="176"/>
      <c r="B32" s="176"/>
      <c r="C32" s="169"/>
    </row>
    <row r="34" spans="1:4">
      <c r="D34" s="174">
        <f>SUM(D4:D33)</f>
        <v>8841.02</v>
      </c>
    </row>
    <row r="36" spans="1:4">
      <c r="A36" s="217" t="s">
        <v>120</v>
      </c>
      <c r="B36" s="218"/>
      <c r="C36" s="218"/>
      <c r="D36" s="219"/>
    </row>
    <row r="37" spans="1:4">
      <c r="A37" s="176">
        <v>40684</v>
      </c>
      <c r="B37" s="176"/>
      <c r="C37" s="169" t="s">
        <v>134</v>
      </c>
      <c r="D37" s="126">
        <v>93.49</v>
      </c>
    </row>
    <row r="38" spans="1:4">
      <c r="A38" s="176">
        <v>40668</v>
      </c>
      <c r="B38" s="176"/>
      <c r="C38" s="169" t="s">
        <v>134</v>
      </c>
      <c r="D38" s="126">
        <f>23.77+92.99</f>
        <v>116.75999999999999</v>
      </c>
    </row>
    <row r="39" spans="1:4">
      <c r="A39" s="176"/>
      <c r="B39" s="176"/>
      <c r="C39" s="169"/>
    </row>
    <row r="41" spans="1:4" ht="13.5" thickBot="1">
      <c r="D41" s="175">
        <f>D34+D37+D38</f>
        <v>9051.27</v>
      </c>
    </row>
    <row r="42" spans="1:4" ht="13.5" thickTop="1"/>
  </sheetData>
  <mergeCells count="2">
    <mergeCell ref="A3:D3"/>
    <mergeCell ref="A36:D36"/>
  </mergeCells>
  <pageMargins left="0.7" right="0.7" top="0.75" bottom="0.75" header="0.3" footer="0.3"/>
  <pageSetup paperSize="9" orientation="portrait" horizontalDpi="3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58"/>
  <sheetViews>
    <sheetView workbookViewId="0">
      <selection activeCell="M48" sqref="M48"/>
    </sheetView>
  </sheetViews>
  <sheetFormatPr defaultColWidth="8.85546875" defaultRowHeight="12.75"/>
  <cols>
    <col min="1" max="1" width="9.140625" style="34" customWidth="1"/>
    <col min="2" max="3" width="10.28515625" style="34" customWidth="1"/>
    <col min="4" max="4" width="10.42578125" style="34" customWidth="1"/>
    <col min="5" max="5" width="11.7109375" style="34" customWidth="1"/>
    <col min="6" max="6" width="15" style="34" customWidth="1"/>
    <col min="7" max="7" width="10.28515625" style="36" customWidth="1"/>
    <col min="8" max="8" width="10" style="36" customWidth="1"/>
    <col min="9" max="16384" width="8.85546875" style="34"/>
  </cols>
  <sheetData>
    <row r="1" spans="1:8" ht="12.75" customHeight="1">
      <c r="A1" s="221" t="s">
        <v>48</v>
      </c>
      <c r="B1" s="222"/>
      <c r="C1" s="223"/>
      <c r="D1" s="244" t="s">
        <v>52</v>
      </c>
      <c r="E1" s="244"/>
      <c r="F1" s="244"/>
      <c r="G1" s="243" t="s">
        <v>53</v>
      </c>
      <c r="H1" s="243"/>
    </row>
    <row r="2" spans="1:8" ht="12.75" customHeight="1">
      <c r="A2" s="224"/>
      <c r="B2" s="225"/>
      <c r="C2" s="226"/>
      <c r="D2" s="244"/>
      <c r="E2" s="244"/>
      <c r="F2" s="244"/>
      <c r="G2" s="243"/>
      <c r="H2" s="243"/>
    </row>
    <row r="3" spans="1:8" ht="13.5" customHeight="1" thickBot="1">
      <c r="A3" s="227"/>
      <c r="B3" s="228"/>
      <c r="C3" s="229"/>
      <c r="D3" s="244"/>
      <c r="E3" s="244"/>
      <c r="F3" s="244"/>
      <c r="G3" s="243"/>
      <c r="H3" s="243"/>
    </row>
    <row r="4" spans="1:8" ht="13.5" thickBot="1">
      <c r="A4" s="151"/>
      <c r="B4" s="131"/>
      <c r="C4" s="131"/>
      <c r="D4" s="131"/>
      <c r="E4" s="131"/>
      <c r="F4" s="152"/>
      <c r="G4" s="152"/>
      <c r="H4" s="131"/>
    </row>
    <row r="5" spans="1:8" s="35" customFormat="1" ht="7.9" customHeight="1">
      <c r="A5" s="93"/>
      <c r="B5" s="94"/>
      <c r="C5" s="94"/>
      <c r="D5" s="94"/>
      <c r="E5" s="94"/>
      <c r="F5" s="94"/>
      <c r="G5" s="95"/>
      <c r="H5" s="96"/>
    </row>
    <row r="6" spans="1:8" s="42" customFormat="1" ht="11.25">
      <c r="A6" s="102"/>
      <c r="B6" s="74"/>
      <c r="C6" s="74"/>
      <c r="D6" s="74"/>
      <c r="E6" s="74"/>
      <c r="F6" s="74"/>
      <c r="G6" s="104"/>
      <c r="H6" s="103"/>
    </row>
    <row r="7" spans="1:8" s="3" customFormat="1" ht="15">
      <c r="A7" s="105"/>
      <c r="B7" s="7" t="s">
        <v>87</v>
      </c>
      <c r="C7" s="7"/>
      <c r="D7" s="7"/>
      <c r="E7" s="7"/>
      <c r="F7" s="7"/>
      <c r="G7" s="106"/>
      <c r="H7" s="107"/>
    </row>
    <row r="8" spans="1:8" s="3" customFormat="1" ht="15">
      <c r="A8" s="105"/>
      <c r="B8" s="7" t="s">
        <v>88</v>
      </c>
      <c r="C8" s="7"/>
      <c r="D8" s="7"/>
      <c r="E8" s="7"/>
      <c r="F8" s="7"/>
      <c r="G8" s="106"/>
      <c r="H8" s="107"/>
    </row>
    <row r="9" spans="1:8" s="3" customFormat="1" ht="15">
      <c r="A9" s="105"/>
      <c r="B9" s="7" t="s">
        <v>89</v>
      </c>
      <c r="C9" s="7"/>
      <c r="D9" s="7"/>
      <c r="E9" s="7"/>
      <c r="F9" s="7"/>
      <c r="G9" s="106"/>
      <c r="H9" s="107"/>
    </row>
    <row r="10" spans="1:8" s="3" customFormat="1" ht="15">
      <c r="A10" s="105"/>
      <c r="B10" s="108">
        <v>2008</v>
      </c>
      <c r="C10" s="7"/>
      <c r="D10" s="7"/>
      <c r="E10" s="7"/>
      <c r="F10" s="7"/>
      <c r="G10" s="106"/>
      <c r="H10" s="107"/>
    </row>
    <row r="11" spans="1:8" s="42" customFormat="1" ht="12" thickBot="1">
      <c r="A11" s="97"/>
      <c r="B11" s="74"/>
      <c r="C11" s="74"/>
      <c r="D11" s="74"/>
      <c r="E11" s="74"/>
      <c r="F11" s="74"/>
      <c r="G11" s="104"/>
      <c r="H11" s="109"/>
    </row>
    <row r="12" spans="1:8" s="40" customFormat="1" ht="13.9" customHeight="1" thickBot="1">
      <c r="A12" s="44" t="s">
        <v>19</v>
      </c>
      <c r="B12" s="168"/>
      <c r="C12" s="168"/>
      <c r="D12" s="168"/>
      <c r="E12" s="168"/>
      <c r="F12" s="45">
        <v>40421</v>
      </c>
      <c r="G12" s="245">
        <f>SUM(G15:G31)-SUM(H15:H31)</f>
        <v>16698.32</v>
      </c>
      <c r="H12" s="246"/>
    </row>
    <row r="13" spans="1:8" ht="13.5" thickBot="1">
      <c r="A13" s="247"/>
      <c r="B13" s="248"/>
      <c r="C13" s="248"/>
      <c r="D13" s="248"/>
      <c r="E13" s="248"/>
      <c r="F13" s="248"/>
      <c r="G13" s="66"/>
      <c r="H13" s="66"/>
    </row>
    <row r="14" spans="1:8" s="37" customFormat="1" ht="13.5" thickBot="1">
      <c r="A14" s="38" t="s">
        <v>20</v>
      </c>
      <c r="B14" s="39" t="s">
        <v>21</v>
      </c>
      <c r="C14" s="46" t="s">
        <v>22</v>
      </c>
      <c r="D14" s="115"/>
      <c r="E14" s="115"/>
      <c r="F14" s="47"/>
      <c r="G14" s="67"/>
      <c r="H14" s="67"/>
    </row>
    <row r="15" spans="1:8" s="41" customFormat="1" ht="12">
      <c r="A15" s="48"/>
      <c r="B15" s="53"/>
      <c r="C15" s="58"/>
      <c r="D15" s="58"/>
      <c r="E15" s="58"/>
      <c r="F15" s="60"/>
      <c r="G15" s="68"/>
      <c r="H15" s="68"/>
    </row>
    <row r="16" spans="1:8" s="41" customFormat="1" ht="12">
      <c r="A16" s="49" t="s">
        <v>90</v>
      </c>
      <c r="B16" s="54">
        <v>40227</v>
      </c>
      <c r="C16" s="59" t="s">
        <v>91</v>
      </c>
      <c r="D16" s="59"/>
      <c r="E16" s="59"/>
      <c r="F16" s="61"/>
      <c r="G16" s="170">
        <v>17464.939999999999</v>
      </c>
      <c r="H16" s="68"/>
    </row>
    <row r="17" spans="1:8" s="41" customFormat="1" ht="12">
      <c r="A17" s="171" t="s">
        <v>92</v>
      </c>
      <c r="B17" s="54">
        <v>40382</v>
      </c>
      <c r="C17" s="59" t="s">
        <v>31</v>
      </c>
      <c r="D17" s="59"/>
      <c r="E17" s="59"/>
      <c r="F17" s="61"/>
      <c r="G17" s="170"/>
      <c r="H17" s="170">
        <v>2797.96</v>
      </c>
    </row>
    <row r="18" spans="1:8" s="41" customFormat="1" ht="12">
      <c r="A18" s="172" t="s">
        <v>93</v>
      </c>
      <c r="B18" s="54">
        <v>40392</v>
      </c>
      <c r="C18" s="59" t="s">
        <v>31</v>
      </c>
      <c r="D18" s="59"/>
      <c r="E18" s="59"/>
      <c r="F18" s="61"/>
      <c r="G18" s="170"/>
      <c r="H18" s="170">
        <v>5000</v>
      </c>
    </row>
    <row r="19" spans="1:8" s="41" customFormat="1" ht="12">
      <c r="A19" s="51" t="s">
        <v>94</v>
      </c>
      <c r="B19" s="54">
        <v>40255</v>
      </c>
      <c r="C19" s="59" t="s">
        <v>95</v>
      </c>
      <c r="D19" s="59"/>
      <c r="E19" s="59"/>
      <c r="F19" s="61"/>
      <c r="G19" s="170">
        <v>7031.34</v>
      </c>
      <c r="H19" s="170"/>
    </row>
    <row r="20" spans="1:8" s="41" customFormat="1" ht="12">
      <c r="A20" s="51"/>
      <c r="B20" s="54"/>
      <c r="C20" s="59"/>
      <c r="D20" s="59"/>
      <c r="E20" s="59"/>
      <c r="F20" s="61"/>
      <c r="G20" s="170"/>
      <c r="H20" s="170"/>
    </row>
    <row r="21" spans="1:8" s="41" customFormat="1" ht="12">
      <c r="A21" s="51"/>
      <c r="B21" s="54"/>
      <c r="C21" s="113"/>
      <c r="D21" s="59"/>
      <c r="E21" s="59"/>
      <c r="F21" s="61"/>
      <c r="G21" s="68"/>
      <c r="H21" s="68"/>
    </row>
    <row r="22" spans="1:8" s="41" customFormat="1" ht="12">
      <c r="A22" s="51"/>
      <c r="B22" s="54"/>
      <c r="C22" s="113"/>
      <c r="D22" s="59"/>
      <c r="E22" s="59"/>
      <c r="F22" s="61"/>
      <c r="G22" s="68"/>
      <c r="H22" s="68"/>
    </row>
    <row r="23" spans="1:8" s="41" customFormat="1" ht="12">
      <c r="A23" s="51"/>
      <c r="B23" s="54"/>
      <c r="C23" s="113"/>
      <c r="D23" s="59"/>
      <c r="E23" s="59"/>
      <c r="F23" s="61"/>
      <c r="G23" s="68"/>
      <c r="H23" s="68"/>
    </row>
    <row r="24" spans="1:8" s="41" customFormat="1" ht="12">
      <c r="A24" s="51"/>
      <c r="B24" s="54"/>
      <c r="C24" s="113"/>
      <c r="D24" s="59"/>
      <c r="E24" s="59"/>
      <c r="F24" s="61"/>
      <c r="G24" s="68"/>
      <c r="H24" s="68"/>
    </row>
    <row r="25" spans="1:8" s="41" customFormat="1" ht="12">
      <c r="A25" s="51"/>
      <c r="B25" s="54"/>
      <c r="C25" s="113"/>
      <c r="D25" s="59"/>
      <c r="E25" s="59"/>
      <c r="F25" s="61"/>
      <c r="G25" s="68"/>
      <c r="H25" s="68"/>
    </row>
    <row r="26" spans="1:8" s="41" customFormat="1" ht="12">
      <c r="A26" s="51"/>
      <c r="B26" s="54"/>
      <c r="C26" s="113"/>
      <c r="D26" s="59"/>
      <c r="E26" s="59"/>
      <c r="F26" s="61"/>
      <c r="G26" s="68"/>
      <c r="H26" s="68"/>
    </row>
    <row r="27" spans="1:8" s="41" customFormat="1" ht="12">
      <c r="A27" s="51"/>
      <c r="B27" s="54"/>
      <c r="C27" s="113"/>
      <c r="D27" s="59"/>
      <c r="E27" s="59"/>
      <c r="F27" s="61"/>
      <c r="G27" s="68"/>
      <c r="H27" s="68"/>
    </row>
    <row r="28" spans="1:8" s="41" customFormat="1" ht="12">
      <c r="A28" s="51"/>
      <c r="B28" s="54"/>
      <c r="C28" s="113"/>
      <c r="D28" s="59"/>
      <c r="E28" s="59"/>
      <c r="F28" s="61"/>
      <c r="G28" s="68"/>
      <c r="H28" s="68"/>
    </row>
    <row r="29" spans="1:8" s="41" customFormat="1" ht="12">
      <c r="A29" s="51"/>
      <c r="B29" s="54"/>
      <c r="C29" s="113"/>
      <c r="D29" s="59"/>
      <c r="E29" s="59"/>
      <c r="F29" s="61"/>
      <c r="G29" s="68"/>
      <c r="H29" s="68"/>
    </row>
    <row r="30" spans="1:8" s="41" customFormat="1" ht="12">
      <c r="A30" s="51"/>
      <c r="B30" s="54"/>
      <c r="C30" s="113"/>
      <c r="D30" s="59"/>
      <c r="E30" s="59"/>
      <c r="F30" s="61"/>
      <c r="G30" s="68"/>
      <c r="H30" s="68"/>
    </row>
    <row r="31" spans="1:8" s="41" customFormat="1" thickBot="1">
      <c r="A31" s="52"/>
      <c r="B31" s="62"/>
      <c r="C31" s="114"/>
      <c r="D31" s="63"/>
      <c r="E31" s="63"/>
      <c r="F31" s="64"/>
      <c r="G31" s="69"/>
      <c r="H31" s="69"/>
    </row>
    <row r="32" spans="1:8" ht="13.5" thickBot="1">
      <c r="A32" s="57" t="s">
        <v>30</v>
      </c>
      <c r="B32" s="55"/>
      <c r="C32" s="55"/>
      <c r="D32" s="56"/>
      <c r="E32" s="56"/>
      <c r="F32" s="65">
        <v>40421</v>
      </c>
      <c r="G32" s="249">
        <v>6195.02</v>
      </c>
      <c r="H32" s="246"/>
    </row>
    <row r="33" spans="1:8" s="41" customFormat="1" ht="12">
      <c r="A33" s="70"/>
      <c r="B33" s="76"/>
      <c r="C33" s="58"/>
      <c r="D33" s="58"/>
      <c r="E33" s="58"/>
      <c r="F33" s="60"/>
      <c r="G33" s="73"/>
      <c r="H33" s="81"/>
    </row>
    <row r="34" spans="1:8" s="41" customFormat="1" ht="12">
      <c r="A34" s="51"/>
      <c r="B34" s="77"/>
      <c r="C34" s="50"/>
      <c r="D34" s="119"/>
      <c r="E34" s="59"/>
      <c r="F34" s="61"/>
      <c r="G34" s="68"/>
      <c r="H34" s="80"/>
    </row>
    <row r="35" spans="1:8" s="41" customFormat="1" ht="12">
      <c r="A35" s="51"/>
      <c r="B35" s="77"/>
      <c r="C35" s="50"/>
      <c r="D35" s="119"/>
      <c r="E35" s="59"/>
      <c r="F35" s="59"/>
      <c r="G35" s="68"/>
      <c r="H35" s="80"/>
    </row>
    <row r="36" spans="1:8" s="41" customFormat="1" ht="12">
      <c r="A36" s="51"/>
      <c r="B36" s="77"/>
      <c r="C36" s="50"/>
      <c r="D36" s="119"/>
      <c r="E36" s="59"/>
      <c r="F36" s="59"/>
      <c r="G36" s="68"/>
      <c r="H36" s="80"/>
    </row>
    <row r="37" spans="1:8" s="41" customFormat="1" ht="12">
      <c r="A37" s="51"/>
      <c r="B37" s="77"/>
      <c r="C37" s="50"/>
      <c r="D37" s="119"/>
      <c r="E37" s="59"/>
      <c r="F37" s="59"/>
      <c r="G37" s="68"/>
      <c r="H37" s="80"/>
    </row>
    <row r="38" spans="1:8" s="41" customFormat="1" ht="12">
      <c r="A38" s="51"/>
      <c r="B38" s="77"/>
      <c r="C38" s="50"/>
      <c r="D38" s="59"/>
      <c r="E38" s="59"/>
      <c r="F38" s="59"/>
      <c r="G38" s="68"/>
      <c r="H38" s="80"/>
    </row>
    <row r="39" spans="1:8" s="41" customFormat="1" ht="12">
      <c r="A39" s="51"/>
      <c r="B39" s="77"/>
      <c r="C39" s="50"/>
      <c r="D39" s="59"/>
      <c r="E39" s="59"/>
      <c r="F39" s="59"/>
      <c r="G39" s="68"/>
      <c r="H39" s="80"/>
    </row>
    <row r="40" spans="1:8" s="41" customFormat="1" ht="12">
      <c r="A40" s="51"/>
      <c r="B40" s="77"/>
      <c r="C40" s="50"/>
      <c r="D40" s="59"/>
      <c r="E40" s="59"/>
      <c r="F40" s="59"/>
      <c r="G40" s="68"/>
      <c r="H40" s="80"/>
    </row>
    <row r="41" spans="1:8" s="41" customFormat="1" ht="12">
      <c r="A41" s="51"/>
      <c r="B41" s="77"/>
      <c r="C41" s="50"/>
      <c r="D41" s="59"/>
      <c r="E41" s="59"/>
      <c r="F41" s="59"/>
      <c r="G41" s="68"/>
      <c r="H41" s="80"/>
    </row>
    <row r="42" spans="1:8" s="41" customFormat="1" ht="12">
      <c r="A42" s="51"/>
      <c r="B42" s="77"/>
      <c r="C42" s="50"/>
      <c r="D42" s="59"/>
      <c r="E42" s="59"/>
      <c r="F42" s="59"/>
      <c r="G42" s="68"/>
      <c r="H42" s="80"/>
    </row>
    <row r="43" spans="1:8" s="41" customFormat="1" ht="12">
      <c r="A43" s="51"/>
      <c r="B43" s="77"/>
      <c r="C43" s="50"/>
      <c r="D43" s="59"/>
      <c r="E43" s="59"/>
      <c r="F43" s="59"/>
      <c r="G43" s="68"/>
      <c r="H43" s="80"/>
    </row>
    <row r="44" spans="1:8" s="41" customFormat="1" ht="12">
      <c r="A44" s="51"/>
      <c r="B44" s="77"/>
      <c r="C44" s="50"/>
      <c r="D44" s="59"/>
      <c r="E44" s="59"/>
      <c r="F44" s="59"/>
      <c r="G44" s="68"/>
      <c r="H44" s="80"/>
    </row>
    <row r="45" spans="1:8" s="41" customFormat="1" ht="12">
      <c r="A45" s="51"/>
      <c r="B45" s="77"/>
      <c r="C45" s="50"/>
      <c r="D45" s="59"/>
      <c r="E45" s="59"/>
      <c r="F45" s="59"/>
      <c r="G45" s="68"/>
      <c r="H45" s="80"/>
    </row>
    <row r="46" spans="1:8" s="41" customFormat="1" thickBot="1">
      <c r="A46" s="51"/>
      <c r="B46" s="110"/>
      <c r="C46" s="50"/>
      <c r="D46" s="59"/>
      <c r="E46" s="59"/>
      <c r="F46" s="59"/>
      <c r="G46" s="69"/>
      <c r="H46" s="80"/>
    </row>
    <row r="47" spans="1:8" s="41" customFormat="1" ht="13.15" customHeight="1" thickBot="1">
      <c r="A47" s="250" t="s">
        <v>9</v>
      </c>
      <c r="B47" s="251"/>
      <c r="C47" s="251"/>
      <c r="D47" s="251"/>
      <c r="E47" s="251"/>
      <c r="F47" s="251"/>
      <c r="G47" s="249">
        <f>G32</f>
        <v>6195.02</v>
      </c>
      <c r="H47" s="246"/>
    </row>
    <row r="48" spans="1:8" s="41" customFormat="1" thickBot="1">
      <c r="A48" s="83"/>
      <c r="B48" s="84"/>
      <c r="C48" s="84"/>
      <c r="D48" s="85"/>
      <c r="E48" s="85"/>
      <c r="F48" s="86"/>
      <c r="G48" s="82"/>
      <c r="H48" s="80"/>
    </row>
    <row r="49" spans="1:8" s="41" customFormat="1" ht="13.9" customHeight="1" thickBot="1">
      <c r="A49" s="230" t="s">
        <v>32</v>
      </c>
      <c r="B49" s="231"/>
      <c r="C49" s="231"/>
      <c r="D49" s="231"/>
      <c r="E49" s="231"/>
      <c r="F49" s="232"/>
      <c r="G49" s="233">
        <f>G12-G32</f>
        <v>10503.3</v>
      </c>
      <c r="H49" s="234"/>
    </row>
    <row r="50" spans="1:8" s="41" customFormat="1" ht="13.9" customHeight="1">
      <c r="A50" s="87"/>
      <c r="B50" s="91"/>
      <c r="C50" s="88"/>
      <c r="D50" s="88"/>
      <c r="E50" s="88"/>
      <c r="F50" s="89"/>
      <c r="G50" s="90"/>
      <c r="H50" s="90"/>
    </row>
    <row r="51" spans="1:8" s="41" customFormat="1" ht="12">
      <c r="A51" s="51" t="s">
        <v>96</v>
      </c>
      <c r="B51" s="77">
        <v>40063</v>
      </c>
      <c r="C51" s="121" t="s">
        <v>98</v>
      </c>
      <c r="D51" s="59"/>
      <c r="E51" s="59"/>
      <c r="F51" s="61"/>
      <c r="G51" s="68">
        <v>905.03</v>
      </c>
      <c r="H51" s="92"/>
    </row>
    <row r="52" spans="1:8" s="41" customFormat="1" ht="12">
      <c r="A52" s="51" t="s">
        <v>97</v>
      </c>
      <c r="B52" s="78">
        <v>40025</v>
      </c>
      <c r="C52" s="121" t="s">
        <v>98</v>
      </c>
      <c r="D52" s="59"/>
      <c r="E52" s="59"/>
      <c r="F52" s="61"/>
      <c r="G52" s="68">
        <v>9598.27</v>
      </c>
      <c r="H52" s="68"/>
    </row>
    <row r="53" spans="1:8" s="41" customFormat="1" ht="12">
      <c r="A53" s="51"/>
      <c r="B53" s="78"/>
      <c r="C53" s="71"/>
      <c r="D53" s="59"/>
      <c r="E53" s="59"/>
      <c r="F53" s="61"/>
      <c r="G53" s="170"/>
      <c r="H53" s="68"/>
    </row>
    <row r="54" spans="1:8" s="41" customFormat="1" ht="12">
      <c r="A54" s="51"/>
      <c r="B54" s="78"/>
      <c r="C54" s="71"/>
      <c r="D54" s="59"/>
      <c r="E54" s="59"/>
      <c r="F54" s="61"/>
      <c r="G54" s="68"/>
      <c r="H54" s="68"/>
    </row>
    <row r="55" spans="1:8" s="41" customFormat="1" ht="12">
      <c r="A55" s="51"/>
      <c r="B55" s="78"/>
      <c r="C55" s="71"/>
      <c r="D55" s="59"/>
      <c r="E55" s="59"/>
      <c r="F55" s="61"/>
      <c r="G55" s="68"/>
      <c r="H55" s="68"/>
    </row>
    <row r="56" spans="1:8" s="41" customFormat="1" thickBot="1">
      <c r="A56" s="72"/>
      <c r="B56" s="79"/>
      <c r="C56" s="63"/>
      <c r="D56" s="63"/>
      <c r="E56" s="63"/>
      <c r="F56" s="64"/>
      <c r="G56" s="69"/>
      <c r="H56" s="69"/>
    </row>
    <row r="57" spans="1:8" s="41" customFormat="1" ht="13.15" customHeight="1">
      <c r="A57" s="112" t="s">
        <v>36</v>
      </c>
      <c r="B57" s="111" t="s">
        <v>37</v>
      </c>
      <c r="C57" s="116" t="s">
        <v>38</v>
      </c>
      <c r="D57" s="116" t="s">
        <v>21</v>
      </c>
      <c r="E57" s="235" t="s">
        <v>39</v>
      </c>
      <c r="F57" s="236"/>
      <c r="G57" s="237">
        <v>6195.02</v>
      </c>
      <c r="H57" s="238"/>
    </row>
    <row r="58" spans="1:8" ht="13.5" thickBot="1">
      <c r="A58" s="117" t="s">
        <v>99</v>
      </c>
      <c r="B58" s="75"/>
      <c r="C58" s="118"/>
      <c r="D58" s="110">
        <v>40478</v>
      </c>
      <c r="E58" s="241" t="s">
        <v>100</v>
      </c>
      <c r="F58" s="242"/>
      <c r="G58" s="239"/>
      <c r="H58" s="240"/>
    </row>
  </sheetData>
  <mergeCells count="13">
    <mergeCell ref="A1:C3"/>
    <mergeCell ref="A49:F49"/>
    <mergeCell ref="G49:H49"/>
    <mergeCell ref="E57:F57"/>
    <mergeCell ref="G57:H58"/>
    <mergeCell ref="E58:F58"/>
    <mergeCell ref="G1:H3"/>
    <mergeCell ref="D1:F3"/>
    <mergeCell ref="G12:H12"/>
    <mergeCell ref="A13:F13"/>
    <mergeCell ref="G32:H32"/>
    <mergeCell ref="A47:F47"/>
    <mergeCell ref="G47:H47"/>
  </mergeCells>
  <printOptions horizontalCentered="1"/>
  <pageMargins left="0.74803149606299213" right="0.74803149606299213" top="0.6692913385826772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H64"/>
  <sheetViews>
    <sheetView topLeftCell="A28" workbookViewId="0">
      <selection activeCell="I1" sqref="I1"/>
    </sheetView>
  </sheetViews>
  <sheetFormatPr defaultColWidth="8.85546875" defaultRowHeight="12.75"/>
  <cols>
    <col min="1" max="1" width="9.140625" style="34" customWidth="1"/>
    <col min="2" max="3" width="10.28515625" style="34" customWidth="1"/>
    <col min="4" max="4" width="10.42578125" style="34" customWidth="1"/>
    <col min="5" max="5" width="11.7109375" style="34" customWidth="1"/>
    <col min="6" max="6" width="15" style="34" customWidth="1"/>
    <col min="7" max="7" width="10.28515625" style="36" customWidth="1"/>
    <col min="8" max="8" width="10" style="36" customWidth="1"/>
    <col min="9" max="16384" width="8.85546875" style="34"/>
  </cols>
  <sheetData>
    <row r="1" spans="1:8" ht="19.149999999999999" customHeight="1">
      <c r="A1" s="253" t="s">
        <v>41</v>
      </c>
      <c r="B1" s="254"/>
      <c r="C1" s="254"/>
      <c r="D1" s="254"/>
      <c r="E1" s="254"/>
      <c r="F1" s="254"/>
      <c r="G1" s="254"/>
      <c r="H1" s="255"/>
    </row>
    <row r="2" spans="1:8" s="35" customFormat="1" ht="7.9" customHeight="1">
      <c r="A2" s="93"/>
      <c r="B2" s="94"/>
      <c r="C2" s="94"/>
      <c r="D2" s="94" t="s">
        <v>42</v>
      </c>
      <c r="E2" s="94"/>
      <c r="F2" s="94"/>
      <c r="G2" s="95"/>
      <c r="H2" s="96"/>
    </row>
    <row r="3" spans="1:8" s="35" customFormat="1" ht="7.9" customHeight="1">
      <c r="A3" s="93"/>
      <c r="B3" s="94"/>
      <c r="C3" s="94"/>
      <c r="D3" s="94"/>
      <c r="E3" s="94"/>
      <c r="F3" s="94"/>
      <c r="G3" s="95"/>
      <c r="H3" s="96"/>
    </row>
    <row r="4" spans="1:8" s="42" customFormat="1" ht="11.25">
      <c r="A4" s="97"/>
      <c r="B4" s="74"/>
      <c r="C4" s="74"/>
      <c r="D4" s="74"/>
      <c r="E4" s="74"/>
      <c r="F4" s="74"/>
      <c r="G4" s="98" t="s">
        <v>12</v>
      </c>
      <c r="H4" s="99"/>
    </row>
    <row r="5" spans="1:8" s="42" customFormat="1" ht="11.25">
      <c r="A5" s="97"/>
      <c r="B5" s="74"/>
      <c r="C5" s="74"/>
      <c r="D5" s="74"/>
      <c r="E5" s="74"/>
      <c r="F5" s="74"/>
      <c r="G5" s="98" t="s">
        <v>13</v>
      </c>
      <c r="H5" s="99"/>
    </row>
    <row r="6" spans="1:8" s="42" customFormat="1" ht="11.25">
      <c r="A6" s="97"/>
      <c r="B6" s="74"/>
      <c r="C6" s="74"/>
      <c r="D6" s="74"/>
      <c r="E6" s="74"/>
      <c r="F6" s="74"/>
      <c r="G6" s="98"/>
      <c r="H6" s="99"/>
    </row>
    <row r="7" spans="1:8" s="42" customFormat="1" ht="11.25">
      <c r="A7" s="97"/>
      <c r="B7" s="74"/>
      <c r="C7" s="74"/>
      <c r="D7" s="100"/>
      <c r="E7" s="100"/>
      <c r="F7" s="74"/>
      <c r="G7" s="101" t="s">
        <v>34</v>
      </c>
      <c r="H7" s="99"/>
    </row>
    <row r="8" spans="1:8" s="42" customFormat="1" ht="11.25">
      <c r="A8" s="102" t="s">
        <v>14</v>
      </c>
      <c r="B8" s="74"/>
      <c r="C8" s="74"/>
      <c r="D8" s="74"/>
      <c r="E8" s="74"/>
      <c r="F8" s="74"/>
      <c r="G8" s="101" t="s">
        <v>35</v>
      </c>
      <c r="H8" s="103"/>
    </row>
    <row r="9" spans="1:8" s="42" customFormat="1" ht="11.25">
      <c r="A9" s="102"/>
      <c r="B9" s="74"/>
      <c r="C9" s="74"/>
      <c r="D9" s="74"/>
      <c r="E9" s="74"/>
      <c r="F9" s="74"/>
      <c r="G9" s="104"/>
      <c r="H9" s="103"/>
    </row>
    <row r="10" spans="1:8" s="3" customFormat="1" ht="15">
      <c r="A10" s="105"/>
      <c r="B10" s="7" t="s">
        <v>15</v>
      </c>
      <c r="C10" s="7"/>
      <c r="D10" s="7"/>
      <c r="E10" s="7"/>
      <c r="F10" s="7"/>
      <c r="G10" s="106"/>
      <c r="H10" s="107"/>
    </row>
    <row r="11" spans="1:8" s="3" customFormat="1" ht="15">
      <c r="A11" s="105"/>
      <c r="B11" s="7" t="s">
        <v>16</v>
      </c>
      <c r="C11" s="7"/>
      <c r="D11" s="7"/>
      <c r="E11" s="7"/>
      <c r="F11" s="7"/>
      <c r="G11" s="106"/>
      <c r="H11" s="107"/>
    </row>
    <row r="12" spans="1:8" s="3" customFormat="1" ht="15">
      <c r="A12" s="105"/>
      <c r="B12" s="7" t="s">
        <v>17</v>
      </c>
      <c r="C12" s="7"/>
      <c r="D12" s="7"/>
      <c r="E12" s="7"/>
      <c r="F12" s="7"/>
      <c r="G12" s="106"/>
      <c r="H12" s="107"/>
    </row>
    <row r="13" spans="1:8" s="3" customFormat="1" ht="15">
      <c r="A13" s="105"/>
      <c r="B13" s="7" t="s">
        <v>18</v>
      </c>
      <c r="C13" s="7"/>
      <c r="D13" s="7"/>
      <c r="E13" s="7"/>
      <c r="F13" s="7"/>
      <c r="G13" s="106"/>
      <c r="H13" s="107"/>
    </row>
    <row r="14" spans="1:8" s="3" customFormat="1" ht="15">
      <c r="A14" s="105"/>
      <c r="B14" s="108">
        <v>1470</v>
      </c>
      <c r="C14" s="108"/>
      <c r="D14" s="108"/>
      <c r="E14" s="108"/>
      <c r="F14" s="7"/>
      <c r="G14" s="106"/>
      <c r="H14" s="107"/>
    </row>
    <row r="15" spans="1:8" s="3" customFormat="1" ht="15">
      <c r="A15" s="105"/>
      <c r="B15" s="108"/>
      <c r="C15" s="108"/>
      <c r="D15" s="108"/>
      <c r="E15" s="108"/>
      <c r="F15" s="7"/>
      <c r="G15" s="106"/>
      <c r="H15" s="107"/>
    </row>
    <row r="16" spans="1:8" s="3" customFormat="1" ht="15">
      <c r="A16" s="105"/>
      <c r="B16" s="7"/>
      <c r="C16" s="7"/>
      <c r="D16" s="7"/>
      <c r="E16" s="7"/>
      <c r="F16" s="7"/>
      <c r="G16" s="106"/>
      <c r="H16" s="107"/>
    </row>
    <row r="17" spans="1:8" s="42" customFormat="1" ht="12" thickBot="1">
      <c r="A17" s="97"/>
      <c r="B17" s="74"/>
      <c r="C17" s="74"/>
      <c r="D17" s="74"/>
      <c r="E17" s="74"/>
      <c r="F17" s="74"/>
      <c r="G17" s="104"/>
      <c r="H17" s="109"/>
    </row>
    <row r="18" spans="1:8" s="40" customFormat="1" ht="13.9" customHeight="1" thickBot="1">
      <c r="A18" s="44" t="s">
        <v>19</v>
      </c>
      <c r="B18" s="43"/>
      <c r="C18" s="43"/>
      <c r="D18" s="43"/>
      <c r="E18" s="43"/>
      <c r="F18" s="45">
        <v>38811</v>
      </c>
      <c r="G18" s="249">
        <v>649.79999999999995</v>
      </c>
      <c r="H18" s="246"/>
    </row>
    <row r="19" spans="1:8" ht="13.5" thickBot="1">
      <c r="A19" s="247"/>
      <c r="B19" s="248"/>
      <c r="C19" s="248"/>
      <c r="D19" s="248"/>
      <c r="E19" s="248"/>
      <c r="F19" s="248"/>
      <c r="G19" s="66"/>
      <c r="H19" s="66"/>
    </row>
    <row r="20" spans="1:8" s="37" customFormat="1" ht="13.5" thickBot="1">
      <c r="A20" s="38" t="s">
        <v>20</v>
      </c>
      <c r="B20" s="39" t="s">
        <v>21</v>
      </c>
      <c r="C20" s="46" t="s">
        <v>22</v>
      </c>
      <c r="D20" s="115"/>
      <c r="E20" s="115"/>
      <c r="F20" s="47"/>
      <c r="G20" s="67"/>
      <c r="H20" s="67"/>
    </row>
    <row r="21" spans="1:8" s="41" customFormat="1" ht="12">
      <c r="A21" s="48" t="s">
        <v>23</v>
      </c>
      <c r="B21" s="53">
        <v>38680</v>
      </c>
      <c r="C21" s="58" t="s">
        <v>26</v>
      </c>
      <c r="D21" s="58"/>
      <c r="E21" s="58"/>
      <c r="F21" s="60"/>
      <c r="G21" s="68">
        <v>223.44</v>
      </c>
      <c r="H21" s="68"/>
    </row>
    <row r="22" spans="1:8" s="41" customFormat="1" ht="12">
      <c r="A22" s="49"/>
      <c r="B22" s="54"/>
      <c r="C22" s="59" t="s">
        <v>27</v>
      </c>
      <c r="D22" s="59"/>
      <c r="E22" s="59"/>
      <c r="F22" s="61"/>
      <c r="G22" s="68">
        <v>649.79999999999995</v>
      </c>
      <c r="H22" s="68">
        <v>649.79999999999995</v>
      </c>
    </row>
    <row r="23" spans="1:8" s="41" customFormat="1" ht="12">
      <c r="A23" s="49"/>
      <c r="B23" s="54"/>
      <c r="C23" s="59"/>
      <c r="D23" s="59"/>
      <c r="E23" s="59"/>
      <c r="F23" s="61"/>
      <c r="G23" s="68"/>
      <c r="H23" s="68"/>
    </row>
    <row r="24" spans="1:8" s="41" customFormat="1" ht="12">
      <c r="A24" s="51" t="s">
        <v>24</v>
      </c>
      <c r="B24" s="54">
        <v>38686</v>
      </c>
      <c r="C24" s="59" t="s">
        <v>28</v>
      </c>
      <c r="D24" s="59"/>
      <c r="E24" s="59"/>
      <c r="F24" s="61"/>
      <c r="G24" s="68">
        <v>969.91</v>
      </c>
      <c r="H24" s="68"/>
    </row>
    <row r="25" spans="1:8" s="41" customFormat="1" ht="12">
      <c r="A25" s="51"/>
      <c r="B25" s="54"/>
      <c r="C25" s="59"/>
      <c r="D25" s="59"/>
      <c r="E25" s="59"/>
      <c r="F25" s="61"/>
      <c r="G25" s="68"/>
      <c r="H25" s="68"/>
    </row>
    <row r="26" spans="1:8" s="41" customFormat="1" ht="12">
      <c r="A26" s="51" t="s">
        <v>25</v>
      </c>
      <c r="B26" s="54">
        <v>38698</v>
      </c>
      <c r="C26" s="59" t="s">
        <v>29</v>
      </c>
      <c r="D26" s="59"/>
      <c r="E26" s="59"/>
      <c r="F26" s="61"/>
      <c r="G26" s="68">
        <v>223.44</v>
      </c>
      <c r="H26" s="68"/>
    </row>
    <row r="27" spans="1:8" s="41" customFormat="1" ht="12">
      <c r="A27" s="51"/>
      <c r="B27" s="54"/>
      <c r="C27" s="113"/>
      <c r="D27" s="59"/>
      <c r="E27" s="59"/>
      <c r="F27" s="61"/>
      <c r="G27" s="68"/>
      <c r="H27" s="68"/>
    </row>
    <row r="28" spans="1:8" s="41" customFormat="1" ht="12">
      <c r="A28" s="51"/>
      <c r="B28" s="54"/>
      <c r="C28" s="113"/>
      <c r="D28" s="59"/>
      <c r="E28" s="59"/>
      <c r="F28" s="61"/>
      <c r="G28" s="68"/>
      <c r="H28" s="68"/>
    </row>
    <row r="29" spans="1:8" s="41" customFormat="1" ht="12">
      <c r="A29" s="51"/>
      <c r="B29" s="54"/>
      <c r="C29" s="113"/>
      <c r="D29" s="59"/>
      <c r="E29" s="59"/>
      <c r="F29" s="61"/>
      <c r="G29" s="68"/>
      <c r="H29" s="68"/>
    </row>
    <row r="30" spans="1:8" s="41" customFormat="1" ht="12">
      <c r="A30" s="51"/>
      <c r="B30" s="54"/>
      <c r="C30" s="113"/>
      <c r="D30" s="59"/>
      <c r="E30" s="59"/>
      <c r="F30" s="61"/>
      <c r="G30" s="68"/>
      <c r="H30" s="68"/>
    </row>
    <row r="31" spans="1:8" s="41" customFormat="1" ht="12">
      <c r="A31" s="51"/>
      <c r="B31" s="54"/>
      <c r="C31" s="113"/>
      <c r="D31" s="59"/>
      <c r="E31" s="59"/>
      <c r="F31" s="61"/>
      <c r="G31" s="68"/>
      <c r="H31" s="68"/>
    </row>
    <row r="32" spans="1:8" s="41" customFormat="1" ht="12">
      <c r="A32" s="51"/>
      <c r="B32" s="54"/>
      <c r="C32" s="113"/>
      <c r="D32" s="59"/>
      <c r="E32" s="59"/>
      <c r="F32" s="61"/>
      <c r="G32" s="68"/>
      <c r="H32" s="68"/>
    </row>
    <row r="33" spans="1:8" s="41" customFormat="1" ht="12">
      <c r="A33" s="51"/>
      <c r="B33" s="54"/>
      <c r="C33" s="113"/>
      <c r="D33" s="59"/>
      <c r="E33" s="59"/>
      <c r="F33" s="61"/>
      <c r="G33" s="68"/>
      <c r="H33" s="68"/>
    </row>
    <row r="34" spans="1:8" s="41" customFormat="1" ht="12">
      <c r="A34" s="51"/>
      <c r="B34" s="54"/>
      <c r="C34" s="113"/>
      <c r="D34" s="59"/>
      <c r="E34" s="59"/>
      <c r="F34" s="61"/>
      <c r="G34" s="68"/>
      <c r="H34" s="68"/>
    </row>
    <row r="35" spans="1:8" s="41" customFormat="1" ht="12">
      <c r="A35" s="51"/>
      <c r="B35" s="54"/>
      <c r="C35" s="113"/>
      <c r="D35" s="59"/>
      <c r="E35" s="59"/>
      <c r="F35" s="61"/>
      <c r="G35" s="68"/>
      <c r="H35" s="68"/>
    </row>
    <row r="36" spans="1:8" s="41" customFormat="1" ht="12">
      <c r="A36" s="51"/>
      <c r="B36" s="54"/>
      <c r="C36" s="113"/>
      <c r="D36" s="59"/>
      <c r="E36" s="59"/>
      <c r="F36" s="61"/>
      <c r="G36" s="68"/>
      <c r="H36" s="68"/>
    </row>
    <row r="37" spans="1:8" s="41" customFormat="1" thickBot="1">
      <c r="A37" s="52"/>
      <c r="B37" s="62"/>
      <c r="C37" s="114"/>
      <c r="D37" s="63"/>
      <c r="E37" s="63"/>
      <c r="F37" s="64"/>
      <c r="G37" s="69"/>
      <c r="H37" s="69"/>
    </row>
    <row r="38" spans="1:8" ht="13.5" thickBot="1">
      <c r="A38" s="57" t="s">
        <v>30</v>
      </c>
      <c r="B38" s="55"/>
      <c r="C38" s="55"/>
      <c r="D38" s="56"/>
      <c r="E38" s="56"/>
      <c r="F38" s="65">
        <v>38749</v>
      </c>
      <c r="G38" s="249">
        <f>SUM(G21:G37)-SUM(H21:H37)</f>
        <v>1416.7900000000002</v>
      </c>
      <c r="H38" s="246"/>
    </row>
    <row r="39" spans="1:8" s="41" customFormat="1" ht="12">
      <c r="A39" s="70"/>
      <c r="B39" s="76"/>
      <c r="C39" s="58"/>
      <c r="D39" s="58"/>
      <c r="E39" s="58"/>
      <c r="F39" s="60"/>
      <c r="G39" s="73"/>
      <c r="H39" s="81"/>
    </row>
    <row r="40" spans="1:8" s="41" customFormat="1" ht="12">
      <c r="A40" s="51" t="s">
        <v>31</v>
      </c>
      <c r="B40" s="77">
        <v>38761</v>
      </c>
      <c r="C40" s="50" t="s">
        <v>23</v>
      </c>
      <c r="D40" s="119">
        <v>223.44</v>
      </c>
      <c r="E40" s="59"/>
      <c r="F40" s="61"/>
      <c r="G40" s="68">
        <v>1416.79</v>
      </c>
      <c r="H40" s="80"/>
    </row>
    <row r="41" spans="1:8" s="41" customFormat="1" ht="12">
      <c r="A41" s="51"/>
      <c r="B41" s="77"/>
      <c r="C41" s="50" t="s">
        <v>24</v>
      </c>
      <c r="D41" s="119">
        <v>969.91</v>
      </c>
      <c r="E41" s="59"/>
      <c r="F41" s="59"/>
      <c r="G41" s="68"/>
      <c r="H41" s="80"/>
    </row>
    <row r="42" spans="1:8" s="41" customFormat="1" ht="12">
      <c r="A42" s="51"/>
      <c r="B42" s="77"/>
      <c r="C42" s="50" t="s">
        <v>25</v>
      </c>
      <c r="D42" s="120">
        <v>223.44</v>
      </c>
      <c r="E42" s="59"/>
      <c r="F42" s="59"/>
      <c r="G42" s="68"/>
      <c r="H42" s="80"/>
    </row>
    <row r="43" spans="1:8" s="41" customFormat="1" ht="12">
      <c r="A43" s="51"/>
      <c r="B43" s="77"/>
      <c r="C43" s="50"/>
      <c r="D43" s="119">
        <f>SUM(D40:D42)</f>
        <v>1416.79</v>
      </c>
      <c r="E43" s="59"/>
      <c r="F43" s="59"/>
      <c r="G43" s="68"/>
      <c r="H43" s="80"/>
    </row>
    <row r="44" spans="1:8" s="41" customFormat="1" ht="12">
      <c r="A44" s="51"/>
      <c r="B44" s="77"/>
      <c r="C44" s="50"/>
      <c r="D44" s="59"/>
      <c r="E44" s="59"/>
      <c r="F44" s="59"/>
      <c r="G44" s="68"/>
      <c r="H44" s="80"/>
    </row>
    <row r="45" spans="1:8" s="41" customFormat="1" ht="12">
      <c r="A45" s="51"/>
      <c r="B45" s="77"/>
      <c r="C45" s="50"/>
      <c r="D45" s="59"/>
      <c r="E45" s="59"/>
      <c r="F45" s="59"/>
      <c r="G45" s="68"/>
      <c r="H45" s="80"/>
    </row>
    <row r="46" spans="1:8" s="41" customFormat="1" ht="12">
      <c r="A46" s="51"/>
      <c r="B46" s="77"/>
      <c r="C46" s="50"/>
      <c r="D46" s="59"/>
      <c r="E46" s="59"/>
      <c r="F46" s="59"/>
      <c r="G46" s="68"/>
      <c r="H46" s="80"/>
    </row>
    <row r="47" spans="1:8" s="41" customFormat="1" ht="12">
      <c r="A47" s="51"/>
      <c r="B47" s="77"/>
      <c r="C47" s="50"/>
      <c r="D47" s="59"/>
      <c r="E47" s="59"/>
      <c r="F47" s="59"/>
      <c r="G47" s="68"/>
      <c r="H47" s="80"/>
    </row>
    <row r="48" spans="1:8" s="41" customFormat="1" ht="12">
      <c r="A48" s="51"/>
      <c r="B48" s="77"/>
      <c r="C48" s="50"/>
      <c r="D48" s="59"/>
      <c r="E48" s="59"/>
      <c r="F48" s="59"/>
      <c r="G48" s="68"/>
      <c r="H48" s="80"/>
    </row>
    <row r="49" spans="1:8" s="41" customFormat="1" ht="12">
      <c r="A49" s="51"/>
      <c r="B49" s="77"/>
      <c r="C49" s="50"/>
      <c r="D49" s="59"/>
      <c r="E49" s="59"/>
      <c r="F49" s="59"/>
      <c r="G49" s="68"/>
      <c r="H49" s="80"/>
    </row>
    <row r="50" spans="1:8" s="41" customFormat="1" ht="12">
      <c r="A50" s="51"/>
      <c r="B50" s="77"/>
      <c r="C50" s="50"/>
      <c r="D50" s="59"/>
      <c r="E50" s="59"/>
      <c r="F50" s="59"/>
      <c r="G50" s="68"/>
      <c r="H50" s="80"/>
    </row>
    <row r="51" spans="1:8" s="41" customFormat="1" ht="12">
      <c r="A51" s="51"/>
      <c r="B51" s="77"/>
      <c r="C51" s="50"/>
      <c r="D51" s="59"/>
      <c r="E51" s="59"/>
      <c r="F51" s="59"/>
      <c r="G51" s="68"/>
      <c r="H51" s="80"/>
    </row>
    <row r="52" spans="1:8" s="41" customFormat="1" thickBot="1">
      <c r="A52" s="51"/>
      <c r="B52" s="110"/>
      <c r="C52" s="50"/>
      <c r="D52" s="59"/>
      <c r="E52" s="59"/>
      <c r="F52" s="59"/>
      <c r="G52" s="69"/>
      <c r="H52" s="80"/>
    </row>
    <row r="53" spans="1:8" s="41" customFormat="1" ht="13.15" customHeight="1" thickBot="1">
      <c r="A53" s="250" t="s">
        <v>9</v>
      </c>
      <c r="B53" s="251"/>
      <c r="C53" s="251"/>
      <c r="D53" s="251"/>
      <c r="E53" s="251"/>
      <c r="F53" s="251"/>
      <c r="G53" s="249">
        <v>0</v>
      </c>
      <c r="H53" s="246"/>
    </row>
    <row r="54" spans="1:8" s="41" customFormat="1" thickBot="1">
      <c r="A54" s="83"/>
      <c r="B54" s="84"/>
      <c r="C54" s="84"/>
      <c r="D54" s="85"/>
      <c r="E54" s="85"/>
      <c r="F54" s="86"/>
      <c r="G54" s="82"/>
      <c r="H54" s="80"/>
    </row>
    <row r="55" spans="1:8" s="41" customFormat="1" ht="13.9" customHeight="1" thickBot="1">
      <c r="A55" s="230" t="s">
        <v>32</v>
      </c>
      <c r="B55" s="231"/>
      <c r="C55" s="231"/>
      <c r="D55" s="231"/>
      <c r="E55" s="231"/>
      <c r="F55" s="232"/>
      <c r="G55" s="252">
        <v>649.79999999999995</v>
      </c>
      <c r="H55" s="234"/>
    </row>
    <row r="56" spans="1:8" s="41" customFormat="1" ht="13.9" customHeight="1">
      <c r="A56" s="87"/>
      <c r="B56" s="91"/>
      <c r="C56" s="88"/>
      <c r="D56" s="88"/>
      <c r="E56" s="88"/>
      <c r="F56" s="89"/>
      <c r="G56" s="90"/>
      <c r="H56" s="90"/>
    </row>
    <row r="57" spans="1:8" s="41" customFormat="1" ht="12">
      <c r="A57" s="51" t="s">
        <v>23</v>
      </c>
      <c r="B57" s="77">
        <v>38680</v>
      </c>
      <c r="C57" s="121" t="s">
        <v>43</v>
      </c>
      <c r="D57" s="59"/>
      <c r="E57" s="59"/>
      <c r="F57" s="61"/>
      <c r="G57" s="68">
        <v>649.79999999999995</v>
      </c>
      <c r="H57" s="92"/>
    </row>
    <row r="58" spans="1:8" s="41" customFormat="1" ht="12">
      <c r="A58" s="51"/>
      <c r="B58" s="78"/>
      <c r="C58" s="121" t="s">
        <v>33</v>
      </c>
      <c r="D58" s="59"/>
      <c r="E58" s="59"/>
      <c r="F58" s="61"/>
      <c r="G58" s="68"/>
      <c r="H58" s="68"/>
    </row>
    <row r="59" spans="1:8" s="41" customFormat="1" ht="12">
      <c r="A59" s="51"/>
      <c r="B59" s="78"/>
      <c r="C59" s="71"/>
      <c r="D59" s="59"/>
      <c r="E59" s="59"/>
      <c r="F59" s="61"/>
      <c r="G59" s="68"/>
      <c r="H59" s="68"/>
    </row>
    <row r="60" spans="1:8" s="41" customFormat="1" ht="12">
      <c r="A60" s="51"/>
      <c r="B60" s="78"/>
      <c r="C60" s="71"/>
      <c r="D60" s="59"/>
      <c r="E60" s="59"/>
      <c r="F60" s="61"/>
      <c r="G60" s="68"/>
      <c r="H60" s="68"/>
    </row>
    <row r="61" spans="1:8" s="41" customFormat="1" ht="12">
      <c r="A61" s="51"/>
      <c r="B61" s="78"/>
      <c r="C61" s="71"/>
      <c r="D61" s="59"/>
      <c r="E61" s="59"/>
      <c r="F61" s="61"/>
      <c r="G61" s="68"/>
      <c r="H61" s="68"/>
    </row>
    <row r="62" spans="1:8" s="41" customFormat="1" thickBot="1">
      <c r="A62" s="72"/>
      <c r="B62" s="79"/>
      <c r="C62" s="63"/>
      <c r="D62" s="63"/>
      <c r="E62" s="63"/>
      <c r="F62" s="64"/>
      <c r="G62" s="69"/>
      <c r="H62" s="69"/>
    </row>
    <row r="63" spans="1:8" s="41" customFormat="1" ht="13.15" customHeight="1">
      <c r="A63" s="112" t="s">
        <v>36</v>
      </c>
      <c r="B63" s="111" t="s">
        <v>37</v>
      </c>
      <c r="C63" s="116" t="s">
        <v>38</v>
      </c>
      <c r="D63" s="116" t="s">
        <v>21</v>
      </c>
      <c r="E63" s="235" t="s">
        <v>39</v>
      </c>
      <c r="F63" s="236"/>
      <c r="G63" s="237"/>
      <c r="H63" s="238"/>
    </row>
    <row r="64" spans="1:8" ht="13.5" thickBot="1">
      <c r="A64" s="117" t="s">
        <v>40</v>
      </c>
      <c r="B64" s="75"/>
      <c r="C64" s="118"/>
      <c r="D64" s="110">
        <v>38827</v>
      </c>
      <c r="E64" s="241"/>
      <c r="F64" s="242"/>
      <c r="G64" s="239"/>
      <c r="H64" s="240"/>
    </row>
  </sheetData>
  <mergeCells count="11">
    <mergeCell ref="A1:H1"/>
    <mergeCell ref="A19:F19"/>
    <mergeCell ref="G18:H18"/>
    <mergeCell ref="G38:H38"/>
    <mergeCell ref="G53:H53"/>
    <mergeCell ref="A53:F53"/>
    <mergeCell ref="E63:F63"/>
    <mergeCell ref="E64:F64"/>
    <mergeCell ref="G63:H64"/>
    <mergeCell ref="A55:F55"/>
    <mergeCell ref="G55:H55"/>
  </mergeCells>
  <phoneticPr fontId="0" type="noConversion"/>
  <printOptions horizontalCentered="1"/>
  <pageMargins left="0.74803149606299213" right="0.74803149606299213" top="0.6692913385826772" bottom="0.98425196850393704" header="0.51181102362204722" footer="0.51181102362204722"/>
  <pageSetup paperSize="9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20"/>
  <sheetViews>
    <sheetView workbookViewId="0">
      <selection activeCell="B15" sqref="B15"/>
    </sheetView>
  </sheetViews>
  <sheetFormatPr defaultRowHeight="12.75"/>
  <cols>
    <col min="1" max="1" width="11.42578125" customWidth="1"/>
    <col min="2" max="2" width="17.42578125" customWidth="1"/>
    <col min="3" max="3" width="14.140625" style="11" customWidth="1"/>
    <col min="4" max="4" width="12.7109375" style="11" customWidth="1"/>
    <col min="5" max="5" width="14.28515625" style="11" customWidth="1"/>
  </cols>
  <sheetData>
    <row r="1" spans="1:5" s="29" customFormat="1" ht="15.75">
      <c r="A1" s="262" t="s">
        <v>0</v>
      </c>
      <c r="B1" s="262"/>
      <c r="C1" s="262"/>
      <c r="D1" s="262"/>
      <c r="E1" s="262"/>
    </row>
    <row r="3" spans="1:5">
      <c r="A3" s="9" t="s">
        <v>1</v>
      </c>
    </row>
    <row r="4" spans="1:5" ht="13.5" thickBot="1"/>
    <row r="5" spans="1:5" s="10" customFormat="1" thickBot="1">
      <c r="A5" s="14" t="s">
        <v>3</v>
      </c>
      <c r="B5" s="15" t="s">
        <v>4</v>
      </c>
      <c r="C5" s="16" t="s">
        <v>5</v>
      </c>
      <c r="D5" s="16" t="s">
        <v>6</v>
      </c>
      <c r="E5" s="17" t="s">
        <v>7</v>
      </c>
    </row>
    <row r="6" spans="1:5">
      <c r="A6" s="28">
        <v>38412</v>
      </c>
      <c r="B6" s="18"/>
      <c r="C6" s="19"/>
      <c r="D6" s="19"/>
      <c r="E6" s="20"/>
    </row>
    <row r="7" spans="1:5">
      <c r="A7" s="21" t="s">
        <v>2</v>
      </c>
      <c r="B7" s="12"/>
      <c r="C7" s="13">
        <v>46088</v>
      </c>
      <c r="D7" s="13"/>
      <c r="E7" s="22"/>
    </row>
    <row r="8" spans="1:5">
      <c r="A8" s="21"/>
      <c r="B8" s="12"/>
      <c r="C8" s="13"/>
      <c r="D8" s="13"/>
      <c r="E8" s="22"/>
    </row>
    <row r="9" spans="1:5">
      <c r="A9" s="27">
        <v>38449</v>
      </c>
      <c r="B9" s="12" t="s">
        <v>8</v>
      </c>
      <c r="C9" s="13"/>
      <c r="D9" s="13">
        <v>4608.8</v>
      </c>
      <c r="E9" s="22">
        <f>C7-D9</f>
        <v>41479.199999999997</v>
      </c>
    </row>
    <row r="10" spans="1:5">
      <c r="A10" s="27">
        <v>38478</v>
      </c>
      <c r="B10" s="12" t="s">
        <v>8</v>
      </c>
      <c r="C10" s="13"/>
      <c r="D10" s="13">
        <v>4608.8</v>
      </c>
      <c r="E10" s="22">
        <f t="shared" ref="E10:E18" si="0">E9+C10-D10</f>
        <v>36870.399999999994</v>
      </c>
    </row>
    <row r="11" spans="1:5">
      <c r="A11" s="27">
        <v>38537</v>
      </c>
      <c r="B11" s="12" t="s">
        <v>8</v>
      </c>
      <c r="C11" s="13"/>
      <c r="D11" s="13">
        <v>4608.8</v>
      </c>
      <c r="E11" s="22">
        <f t="shared" si="0"/>
        <v>32261.599999999995</v>
      </c>
    </row>
    <row r="12" spans="1:5">
      <c r="A12" s="27">
        <v>38565</v>
      </c>
      <c r="B12" s="12" t="s">
        <v>8</v>
      </c>
      <c r="C12" s="13"/>
      <c r="D12" s="13">
        <v>4608.8</v>
      </c>
      <c r="E12" s="22">
        <f t="shared" si="0"/>
        <v>27652.799999999996</v>
      </c>
    </row>
    <row r="13" spans="1:5">
      <c r="A13" s="27">
        <v>38611</v>
      </c>
      <c r="B13" s="12" t="s">
        <v>8</v>
      </c>
      <c r="C13" s="13"/>
      <c r="D13" s="13">
        <v>4608.8</v>
      </c>
      <c r="E13" s="22">
        <f t="shared" si="0"/>
        <v>23043.999999999996</v>
      </c>
    </row>
    <row r="14" spans="1:5">
      <c r="A14" s="27">
        <v>38641</v>
      </c>
      <c r="B14" s="12" t="s">
        <v>8</v>
      </c>
      <c r="C14" s="13"/>
      <c r="D14" s="13">
        <v>4608.8</v>
      </c>
      <c r="E14" s="22">
        <f t="shared" si="0"/>
        <v>18435.199999999997</v>
      </c>
    </row>
    <row r="15" spans="1:5">
      <c r="A15" s="30" t="s">
        <v>11</v>
      </c>
      <c r="B15" s="12" t="s">
        <v>8</v>
      </c>
      <c r="C15" s="13"/>
      <c r="D15" s="13">
        <v>4608.8</v>
      </c>
      <c r="E15" s="22">
        <f t="shared" si="0"/>
        <v>13826.399999999998</v>
      </c>
    </row>
    <row r="16" spans="1:5">
      <c r="A16" s="31"/>
      <c r="B16" s="23"/>
      <c r="C16" s="24"/>
      <c r="D16" s="24"/>
      <c r="E16" s="22">
        <f t="shared" si="0"/>
        <v>13826.399999999998</v>
      </c>
    </row>
    <row r="17" spans="1:5">
      <c r="A17" s="26"/>
      <c r="B17" s="23"/>
      <c r="C17" s="24"/>
      <c r="D17" s="24"/>
      <c r="E17" s="22">
        <f t="shared" si="0"/>
        <v>13826.399999999998</v>
      </c>
    </row>
    <row r="18" spans="1:5">
      <c r="A18" s="26"/>
      <c r="B18" s="23"/>
      <c r="C18" s="24"/>
      <c r="D18" s="24"/>
      <c r="E18" s="22">
        <f t="shared" si="0"/>
        <v>13826.399999999998</v>
      </c>
    </row>
    <row r="19" spans="1:5" ht="13.5" thickBot="1">
      <c r="A19" s="259"/>
      <c r="B19" s="260"/>
      <c r="C19" s="260"/>
      <c r="D19" s="260"/>
      <c r="E19" s="261"/>
    </row>
    <row r="20" spans="1:5" ht="49.15" customHeight="1" thickBot="1">
      <c r="A20" s="256" t="s">
        <v>9</v>
      </c>
      <c r="B20" s="257"/>
      <c r="C20" s="257"/>
      <c r="D20" s="258"/>
      <c r="E20" s="25">
        <f>E18+C20-D20</f>
        <v>13826.399999999998</v>
      </c>
    </row>
  </sheetData>
  <mergeCells count="3">
    <mergeCell ref="A20:D20"/>
    <mergeCell ref="A19:E19"/>
    <mergeCell ref="A1:E1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verticalDpi="216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9"/>
  <sheetViews>
    <sheetView workbookViewId="0">
      <selection activeCell="F19" sqref="F19"/>
    </sheetView>
  </sheetViews>
  <sheetFormatPr defaultRowHeight="12.75"/>
  <cols>
    <col min="1" max="1" width="12.28515625" customWidth="1"/>
    <col min="2" max="2" width="14.140625" customWidth="1"/>
    <col min="3" max="3" width="12.85546875" customWidth="1"/>
    <col min="4" max="4" width="12.5703125" customWidth="1"/>
    <col min="5" max="5" width="13.7109375" customWidth="1"/>
    <col min="7" max="7" width="12" bestFit="1" customWidth="1"/>
  </cols>
  <sheetData>
    <row r="1" spans="1:7" s="29" customFormat="1" ht="15.75">
      <c r="A1" s="262" t="s">
        <v>10</v>
      </c>
      <c r="B1" s="262"/>
      <c r="C1" s="262"/>
      <c r="D1" s="262"/>
      <c r="E1" s="262"/>
    </row>
    <row r="2" spans="1:7">
      <c r="C2" s="11"/>
      <c r="D2" s="11"/>
      <c r="E2" s="11"/>
    </row>
    <row r="3" spans="1:7">
      <c r="A3" s="9" t="s">
        <v>1</v>
      </c>
      <c r="C3" s="11"/>
      <c r="D3" s="11"/>
      <c r="E3" s="11"/>
    </row>
    <row r="4" spans="1:7" ht="13.5" thickBot="1">
      <c r="C4" s="11"/>
      <c r="D4" s="11"/>
      <c r="E4" s="11"/>
    </row>
    <row r="5" spans="1:7" s="10" customFormat="1" thickBot="1">
      <c r="A5" s="14" t="s">
        <v>3</v>
      </c>
      <c r="B5" s="15" t="s">
        <v>4</v>
      </c>
      <c r="C5" s="16" t="s">
        <v>5</v>
      </c>
      <c r="D5" s="16" t="s">
        <v>6</v>
      </c>
      <c r="E5" s="17" t="s">
        <v>7</v>
      </c>
    </row>
    <row r="6" spans="1:7">
      <c r="A6" s="28">
        <v>38412</v>
      </c>
      <c r="B6" s="18"/>
      <c r="C6" s="19"/>
      <c r="D6" s="19"/>
      <c r="E6" s="20"/>
    </row>
    <row r="7" spans="1:7">
      <c r="A7" s="21" t="s">
        <v>2</v>
      </c>
      <c r="B7" s="12"/>
      <c r="C7" s="13">
        <f>SUM(D9:D14)+G14</f>
        <v>42785.850000000006</v>
      </c>
      <c r="D7" s="13"/>
      <c r="E7" s="22"/>
    </row>
    <row r="8" spans="1:7">
      <c r="A8" s="21"/>
      <c r="B8" s="12"/>
      <c r="C8" s="13"/>
      <c r="D8" s="13"/>
      <c r="E8" s="22"/>
    </row>
    <row r="9" spans="1:7">
      <c r="A9" s="27">
        <v>38449</v>
      </c>
      <c r="B9" s="12" t="s">
        <v>8</v>
      </c>
      <c r="C9" s="32"/>
      <c r="D9" s="32">
        <v>4126.7299999999996</v>
      </c>
      <c r="E9" s="22">
        <f>C7-D9</f>
        <v>38659.12000000001</v>
      </c>
    </row>
    <row r="10" spans="1:7">
      <c r="A10" s="27">
        <v>38478</v>
      </c>
      <c r="B10" s="12" t="s">
        <v>8</v>
      </c>
      <c r="C10" s="32"/>
      <c r="D10" s="32">
        <v>4126.7299999999996</v>
      </c>
      <c r="E10" s="22">
        <f t="shared" ref="E10:E17" si="0">E9+C10-D10</f>
        <v>34532.390000000014</v>
      </c>
    </row>
    <row r="11" spans="1:7">
      <c r="A11" s="27">
        <v>38565</v>
      </c>
      <c r="B11" s="12" t="s">
        <v>8</v>
      </c>
      <c r="C11" s="13"/>
      <c r="D11" s="32">
        <v>8253.44</v>
      </c>
      <c r="E11" s="22">
        <f t="shared" si="0"/>
        <v>26278.950000000012</v>
      </c>
    </row>
    <row r="12" spans="1:7">
      <c r="A12" s="27">
        <v>38611</v>
      </c>
      <c r="B12" s="12" t="s">
        <v>8</v>
      </c>
      <c r="C12" s="13"/>
      <c r="D12" s="32">
        <v>4126.7299999999996</v>
      </c>
      <c r="E12" s="22">
        <f t="shared" si="0"/>
        <v>22152.220000000012</v>
      </c>
    </row>
    <row r="13" spans="1:7">
      <c r="A13" s="27">
        <v>38641</v>
      </c>
      <c r="B13" s="12" t="s">
        <v>8</v>
      </c>
      <c r="C13" s="13"/>
      <c r="D13" s="32">
        <v>8253.44</v>
      </c>
      <c r="E13" s="22">
        <f t="shared" si="0"/>
        <v>13898.780000000012</v>
      </c>
      <c r="G13" s="33"/>
    </row>
    <row r="14" spans="1:7">
      <c r="A14" s="30" t="s">
        <v>11</v>
      </c>
      <c r="B14" s="12" t="s">
        <v>8</v>
      </c>
      <c r="C14" s="13"/>
      <c r="D14" s="32">
        <v>4126.7299999999996</v>
      </c>
      <c r="E14" s="22">
        <f t="shared" si="0"/>
        <v>9772.050000000012</v>
      </c>
      <c r="G14">
        <v>9772.0499999999993</v>
      </c>
    </row>
    <row r="15" spans="1:7">
      <c r="A15" s="31"/>
      <c r="B15" s="23"/>
      <c r="C15" s="24"/>
      <c r="D15" s="24"/>
      <c r="E15" s="22">
        <f t="shared" si="0"/>
        <v>9772.050000000012</v>
      </c>
    </row>
    <row r="16" spans="1:7">
      <c r="A16" s="26"/>
      <c r="B16" s="23"/>
      <c r="C16" s="24"/>
      <c r="D16" s="24"/>
      <c r="E16" s="22">
        <f t="shared" si="0"/>
        <v>9772.050000000012</v>
      </c>
    </row>
    <row r="17" spans="1:5">
      <c r="A17" s="26"/>
      <c r="B17" s="23"/>
      <c r="C17" s="24"/>
      <c r="D17" s="24"/>
      <c r="E17" s="22">
        <f t="shared" si="0"/>
        <v>9772.050000000012</v>
      </c>
    </row>
    <row r="18" spans="1:5">
      <c r="A18" s="259"/>
      <c r="B18" s="260"/>
      <c r="C18" s="260"/>
      <c r="D18" s="260"/>
      <c r="E18" s="261"/>
    </row>
    <row r="19" spans="1:5" ht="49.15" customHeight="1" thickBot="1">
      <c r="A19" s="256" t="s">
        <v>9</v>
      </c>
      <c r="B19" s="257"/>
      <c r="C19" s="257"/>
      <c r="D19" s="258"/>
      <c r="E19" s="22">
        <f>E17</f>
        <v>9772.050000000012</v>
      </c>
    </row>
  </sheetData>
  <mergeCells count="3">
    <mergeCell ref="A1:E1"/>
    <mergeCell ref="A18:E18"/>
    <mergeCell ref="A19:D19"/>
  </mergeCells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35"/>
  <sheetViews>
    <sheetView workbookViewId="0">
      <selection activeCell="C8" sqref="C8"/>
    </sheetView>
  </sheetViews>
  <sheetFormatPr defaultRowHeight="12.75"/>
  <cols>
    <col min="1" max="4" width="12.42578125" style="34" customWidth="1"/>
    <col min="5" max="7" width="12.42578125" style="36" customWidth="1"/>
    <col min="8" max="8" width="11.140625" style="34" bestFit="1" customWidth="1"/>
    <col min="9" max="16384" width="9.140625" style="34"/>
  </cols>
  <sheetData>
    <row r="1" spans="1:7" ht="15.75">
      <c r="A1" s="122" t="s">
        <v>160</v>
      </c>
      <c r="B1" s="122"/>
    </row>
    <row r="3" spans="1:7">
      <c r="A3" s="34" t="s">
        <v>161</v>
      </c>
    </row>
    <row r="4" spans="1:7">
      <c r="A4" s="34" t="s">
        <v>162</v>
      </c>
    </row>
    <row r="5" spans="1:7">
      <c r="A5" s="123">
        <v>1609</v>
      </c>
    </row>
    <row r="6" spans="1:7">
      <c r="A6" s="123"/>
      <c r="B6" s="123"/>
    </row>
    <row r="7" spans="1:7">
      <c r="A7" s="123"/>
      <c r="B7" s="123"/>
      <c r="F7" s="153"/>
    </row>
    <row r="8" spans="1:7">
      <c r="A8" s="37" t="s">
        <v>44</v>
      </c>
      <c r="B8" s="37"/>
    </row>
    <row r="9" spans="1:7" ht="13.5" thickBot="1"/>
    <row r="10" spans="1:7" s="40" customFormat="1" thickBot="1">
      <c r="A10" s="147" t="s">
        <v>3</v>
      </c>
      <c r="B10" s="43" t="s">
        <v>45</v>
      </c>
      <c r="C10" s="265" t="s">
        <v>4</v>
      </c>
      <c r="D10" s="265"/>
      <c r="E10" s="148" t="s">
        <v>5</v>
      </c>
      <c r="F10" s="148" t="s">
        <v>6</v>
      </c>
      <c r="G10" s="129" t="s">
        <v>7</v>
      </c>
    </row>
    <row r="11" spans="1:7" s="40" customFormat="1">
      <c r="A11" s="149" t="s">
        <v>2</v>
      </c>
      <c r="B11" s="135"/>
      <c r="C11" s="135"/>
      <c r="D11" s="135"/>
      <c r="E11" s="136"/>
      <c r="F11" s="136"/>
      <c r="G11" s="150">
        <v>0</v>
      </c>
    </row>
    <row r="12" spans="1:7" s="133" customFormat="1">
      <c r="A12" s="138">
        <v>41669</v>
      </c>
      <c r="B12" s="198" t="s">
        <v>166</v>
      </c>
      <c r="C12" s="132" t="s">
        <v>46</v>
      </c>
      <c r="D12" s="132"/>
      <c r="E12" s="143">
        <v>1811.46</v>
      </c>
      <c r="F12" s="143"/>
      <c r="G12" s="137">
        <f t="shared" ref="G12:G18" si="0">G11+E12-F12</f>
        <v>1811.46</v>
      </c>
    </row>
    <row r="13" spans="1:7" s="133" customFormat="1">
      <c r="A13" s="138">
        <v>41669</v>
      </c>
      <c r="B13" s="142"/>
      <c r="C13" s="197" t="s">
        <v>165</v>
      </c>
      <c r="D13" s="132"/>
      <c r="E13" s="143"/>
      <c r="F13" s="143">
        <f>827*1.14</f>
        <v>942.78</v>
      </c>
      <c r="G13" s="137">
        <f t="shared" si="0"/>
        <v>868.68000000000006</v>
      </c>
    </row>
    <row r="14" spans="1:7" s="133" customFormat="1">
      <c r="A14" s="138">
        <v>41675</v>
      </c>
      <c r="B14" s="198" t="s">
        <v>167</v>
      </c>
      <c r="C14" s="197" t="s">
        <v>46</v>
      </c>
      <c r="D14" s="132"/>
      <c r="E14" s="143">
        <v>3003.9</v>
      </c>
      <c r="F14" s="143"/>
      <c r="G14" s="137">
        <f t="shared" si="0"/>
        <v>3872.58</v>
      </c>
    </row>
    <row r="15" spans="1:7" s="133" customFormat="1">
      <c r="A15" s="138">
        <v>41676</v>
      </c>
      <c r="B15" s="142"/>
      <c r="C15" s="197" t="s">
        <v>31</v>
      </c>
      <c r="D15" s="132"/>
      <c r="E15" s="143"/>
      <c r="F15" s="143">
        <v>1811.46</v>
      </c>
      <c r="G15" s="137">
        <f t="shared" si="0"/>
        <v>2061.12</v>
      </c>
    </row>
    <row r="16" spans="1:7" s="133" customFormat="1">
      <c r="A16" s="138">
        <v>41676</v>
      </c>
      <c r="B16" s="142"/>
      <c r="C16" s="197" t="s">
        <v>31</v>
      </c>
      <c r="D16" s="132"/>
      <c r="E16" s="143"/>
      <c r="F16" s="143">
        <v>3003.9</v>
      </c>
      <c r="G16" s="137">
        <f t="shared" si="0"/>
        <v>-942.7800000000002</v>
      </c>
    </row>
    <row r="17" spans="1:8" s="133" customFormat="1">
      <c r="A17" s="138">
        <v>41684</v>
      </c>
      <c r="B17" s="198" t="s">
        <v>164</v>
      </c>
      <c r="C17" s="197" t="s">
        <v>46</v>
      </c>
      <c r="D17" s="132"/>
      <c r="E17" s="143">
        <v>660.06</v>
      </c>
      <c r="F17" s="143"/>
      <c r="G17" s="137">
        <f t="shared" si="0"/>
        <v>-282.72000000000025</v>
      </c>
    </row>
    <row r="18" spans="1:8" s="133" customFormat="1">
      <c r="A18" s="138">
        <v>41702</v>
      </c>
      <c r="B18" s="198" t="s">
        <v>163</v>
      </c>
      <c r="C18" s="197" t="s">
        <v>46</v>
      </c>
      <c r="D18" s="132"/>
      <c r="E18" s="143">
        <v>1085.8499999999999</v>
      </c>
      <c r="F18" s="143"/>
      <c r="G18" s="137">
        <f t="shared" si="0"/>
        <v>803.12999999999965</v>
      </c>
    </row>
    <row r="19" spans="1:8" s="133" customFormat="1">
      <c r="A19" s="138"/>
      <c r="B19" s="142"/>
      <c r="C19" s="132"/>
      <c r="D19" s="132"/>
      <c r="E19" s="143"/>
      <c r="F19" s="143"/>
      <c r="G19" s="137"/>
    </row>
    <row r="20" spans="1:8">
      <c r="A20" s="144"/>
      <c r="B20" s="145"/>
      <c r="C20" s="130"/>
      <c r="D20" s="130"/>
      <c r="E20" s="143"/>
      <c r="F20" s="146"/>
      <c r="G20" s="137"/>
      <c r="H20" s="124"/>
    </row>
    <row r="21" spans="1:8" s="133" customFormat="1">
      <c r="A21" s="138"/>
      <c r="B21" s="142"/>
      <c r="C21" s="132"/>
      <c r="D21" s="132"/>
      <c r="E21" s="143"/>
      <c r="F21" s="143"/>
      <c r="G21" s="137"/>
    </row>
    <row r="22" spans="1:8" s="133" customFormat="1">
      <c r="A22" s="138"/>
      <c r="B22" s="142"/>
      <c r="C22" s="132"/>
      <c r="D22" s="132"/>
      <c r="E22" s="143"/>
      <c r="F22" s="143"/>
      <c r="G22" s="137"/>
    </row>
    <row r="23" spans="1:8">
      <c r="A23" s="144"/>
      <c r="B23" s="145"/>
      <c r="C23" s="130"/>
      <c r="D23" s="130"/>
      <c r="E23" s="143"/>
      <c r="F23" s="146"/>
      <c r="G23" s="137"/>
    </row>
    <row r="24" spans="1:8" s="133" customFormat="1">
      <c r="A24" s="138"/>
      <c r="B24" s="142"/>
      <c r="C24" s="132"/>
      <c r="D24" s="132"/>
      <c r="E24" s="143"/>
      <c r="F24" s="143"/>
      <c r="G24" s="137"/>
    </row>
    <row r="25" spans="1:8">
      <c r="A25" s="144"/>
      <c r="B25" s="145"/>
      <c r="C25" s="130"/>
      <c r="D25" s="130"/>
      <c r="E25" s="143"/>
      <c r="F25" s="146"/>
      <c r="G25" s="137"/>
    </row>
    <row r="26" spans="1:8" s="133" customFormat="1">
      <c r="A26" s="138"/>
      <c r="B26" s="142"/>
      <c r="C26" s="132"/>
      <c r="D26" s="132"/>
      <c r="E26" s="143"/>
      <c r="F26" s="143"/>
      <c r="G26" s="137"/>
    </row>
    <row r="27" spans="1:8">
      <c r="A27" s="144"/>
      <c r="B27" s="145"/>
      <c r="C27" s="130"/>
      <c r="D27" s="130"/>
      <c r="E27" s="143"/>
      <c r="F27" s="146"/>
      <c r="G27" s="137"/>
    </row>
    <row r="28" spans="1:8">
      <c r="A28" s="144"/>
      <c r="B28" s="145"/>
      <c r="C28" s="130"/>
      <c r="D28" s="130"/>
      <c r="E28" s="143"/>
      <c r="F28" s="146"/>
      <c r="G28" s="137"/>
    </row>
    <row r="29" spans="1:8">
      <c r="A29" s="144"/>
      <c r="B29" s="145"/>
      <c r="C29" s="130"/>
      <c r="D29" s="130"/>
      <c r="E29" s="146"/>
      <c r="F29" s="146"/>
      <c r="G29" s="137"/>
    </row>
    <row r="30" spans="1:8">
      <c r="A30" s="144"/>
      <c r="B30" s="145"/>
      <c r="C30" s="130"/>
      <c r="D30" s="130"/>
      <c r="E30" s="146"/>
      <c r="F30" s="146"/>
      <c r="G30" s="137"/>
    </row>
    <row r="31" spans="1:8">
      <c r="A31" s="144"/>
      <c r="B31" s="145"/>
      <c r="C31" s="130"/>
      <c r="D31" s="130"/>
      <c r="E31" s="146"/>
      <c r="F31" s="146"/>
      <c r="G31" s="137"/>
    </row>
    <row r="32" spans="1:8">
      <c r="A32" s="144"/>
      <c r="B32" s="145"/>
      <c r="C32" s="130"/>
      <c r="D32" s="130"/>
      <c r="E32" s="146"/>
      <c r="F32" s="146"/>
      <c r="G32" s="137"/>
    </row>
    <row r="33" spans="1:10" ht="13.5" thickBot="1">
      <c r="A33" s="144"/>
      <c r="B33" s="145"/>
      <c r="C33" s="130"/>
      <c r="D33" s="130"/>
      <c r="E33" s="146"/>
      <c r="F33" s="146"/>
      <c r="G33" s="137"/>
    </row>
    <row r="34" spans="1:10">
      <c r="A34" s="159" t="s">
        <v>55</v>
      </c>
      <c r="B34" s="159" t="s">
        <v>54</v>
      </c>
      <c r="C34" s="159" t="s">
        <v>51</v>
      </c>
      <c r="D34" s="159" t="s">
        <v>50</v>
      </c>
      <c r="E34" s="159" t="s">
        <v>49</v>
      </c>
      <c r="F34" s="160" t="s">
        <v>47</v>
      </c>
      <c r="G34" s="156"/>
      <c r="J34" s="125"/>
    </row>
    <row r="35" spans="1:10" ht="50.1" customHeight="1" thickBot="1">
      <c r="A35" s="158"/>
      <c r="B35" s="158"/>
      <c r="C35" s="157"/>
      <c r="D35" s="157"/>
      <c r="E35" s="157">
        <f>G18</f>
        <v>803.12999999999965</v>
      </c>
      <c r="F35" s="263">
        <f>G18</f>
        <v>803.12999999999965</v>
      </c>
      <c r="G35" s="264"/>
      <c r="J35" s="125"/>
    </row>
  </sheetData>
  <mergeCells count="2">
    <mergeCell ref="F35:G35"/>
    <mergeCell ref="C10:D10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portrait" verticalDpi="216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57"/>
  <sheetViews>
    <sheetView workbookViewId="0">
      <selection activeCell="C26" sqref="C26"/>
    </sheetView>
  </sheetViews>
  <sheetFormatPr defaultRowHeight="12.75"/>
  <cols>
    <col min="1" max="4" width="12.42578125" style="34" customWidth="1"/>
    <col min="5" max="7" width="12.42578125" style="36" customWidth="1"/>
    <col min="8" max="8" width="11.140625" style="34" bestFit="1" customWidth="1"/>
    <col min="9" max="16384" width="9.140625" style="34"/>
  </cols>
  <sheetData>
    <row r="1" spans="1:7" ht="12.75" customHeight="1">
      <c r="A1" s="221" t="s">
        <v>48</v>
      </c>
      <c r="B1" s="223"/>
      <c r="C1" s="267" t="s">
        <v>52</v>
      </c>
      <c r="D1" s="244"/>
      <c r="E1" s="244"/>
      <c r="F1" s="243" t="s">
        <v>53</v>
      </c>
      <c r="G1" s="243"/>
    </row>
    <row r="2" spans="1:7">
      <c r="A2" s="224"/>
      <c r="B2" s="226"/>
      <c r="C2" s="267"/>
      <c r="D2" s="244"/>
      <c r="E2" s="244"/>
      <c r="F2" s="243"/>
      <c r="G2" s="243"/>
    </row>
    <row r="3" spans="1:7" ht="13.5" thickBot="1">
      <c r="A3" s="227"/>
      <c r="B3" s="229"/>
      <c r="C3" s="267"/>
      <c r="D3" s="244"/>
      <c r="E3" s="244"/>
      <c r="F3" s="243"/>
      <c r="G3" s="243"/>
    </row>
    <row r="4" spans="1:7" ht="13.5" thickBot="1">
      <c r="A4" s="151"/>
      <c r="B4" s="131"/>
      <c r="C4" s="131"/>
      <c r="D4" s="131"/>
      <c r="E4" s="131"/>
      <c r="F4" s="152"/>
      <c r="G4" s="152"/>
    </row>
    <row r="5" spans="1:7">
      <c r="A5" s="154"/>
      <c r="B5" s="130"/>
      <c r="C5" s="130"/>
      <c r="D5" s="130"/>
      <c r="E5" s="130"/>
      <c r="F5" s="155"/>
      <c r="G5" s="155"/>
    </row>
    <row r="6" spans="1:7" ht="15.75">
      <c r="A6" s="165" t="s">
        <v>72</v>
      </c>
      <c r="B6" s="122"/>
    </row>
    <row r="7" spans="1:7">
      <c r="A7" s="34" t="s">
        <v>73</v>
      </c>
    </row>
    <row r="8" spans="1:7">
      <c r="A8" s="34" t="s">
        <v>74</v>
      </c>
    </row>
    <row r="9" spans="1:7">
      <c r="A9" s="123">
        <v>1665</v>
      </c>
    </row>
    <row r="11" spans="1:7">
      <c r="A11" s="123" t="s">
        <v>75</v>
      </c>
      <c r="B11" s="123"/>
    </row>
    <row r="12" spans="1:7">
      <c r="A12" s="123" t="s">
        <v>76</v>
      </c>
      <c r="B12" s="123"/>
      <c r="F12" s="153"/>
    </row>
    <row r="13" spans="1:7">
      <c r="A13" s="123"/>
      <c r="B13" s="123"/>
    </row>
    <row r="14" spans="1:7">
      <c r="A14" s="123"/>
      <c r="B14" s="123"/>
      <c r="F14" s="272" t="s">
        <v>78</v>
      </c>
      <c r="G14" s="272"/>
    </row>
    <row r="15" spans="1:7">
      <c r="F15" s="268" t="s">
        <v>77</v>
      </c>
      <c r="G15" s="269"/>
    </row>
    <row r="16" spans="1:7">
      <c r="A16" s="37" t="s">
        <v>44</v>
      </c>
      <c r="B16" s="37"/>
      <c r="F16" s="270"/>
      <c r="G16" s="271"/>
    </row>
    <row r="17" spans="1:8" ht="13.5" thickBot="1"/>
    <row r="18" spans="1:8" s="40" customFormat="1" thickBot="1">
      <c r="A18" s="147" t="s">
        <v>3</v>
      </c>
      <c r="B18" s="43" t="s">
        <v>45</v>
      </c>
      <c r="C18" s="265" t="s">
        <v>4</v>
      </c>
      <c r="D18" s="265"/>
      <c r="E18" s="148" t="s">
        <v>5</v>
      </c>
      <c r="F18" s="148" t="s">
        <v>6</v>
      </c>
      <c r="G18" s="129" t="s">
        <v>7</v>
      </c>
    </row>
    <row r="19" spans="1:8" s="40" customFormat="1">
      <c r="A19" s="149" t="s">
        <v>2</v>
      </c>
      <c r="B19" s="135"/>
      <c r="C19" s="135"/>
      <c r="D19" s="135"/>
      <c r="E19" s="136"/>
      <c r="F19" s="136"/>
      <c r="G19" s="150">
        <v>0</v>
      </c>
    </row>
    <row r="20" spans="1:8" s="134" customFormat="1">
      <c r="A20" s="138">
        <v>40128</v>
      </c>
      <c r="B20" s="139" t="s">
        <v>79</v>
      </c>
      <c r="C20" s="140" t="s">
        <v>46</v>
      </c>
      <c r="D20" s="140"/>
      <c r="E20" s="141">
        <v>3980.88</v>
      </c>
      <c r="F20" s="141"/>
      <c r="G20" s="137">
        <f>G19+E20-F20</f>
        <v>3980.88</v>
      </c>
    </row>
    <row r="21" spans="1:8" s="134" customFormat="1">
      <c r="A21" s="138">
        <v>40190</v>
      </c>
      <c r="B21" s="139" t="s">
        <v>80</v>
      </c>
      <c r="C21" s="140" t="s">
        <v>46</v>
      </c>
      <c r="D21" s="140"/>
      <c r="E21" s="141">
        <v>3391.5</v>
      </c>
      <c r="F21" s="141"/>
      <c r="G21" s="137">
        <f>G20+E21-F21</f>
        <v>7372.38</v>
      </c>
    </row>
    <row r="22" spans="1:8" s="134" customFormat="1">
      <c r="A22" s="138">
        <v>40192</v>
      </c>
      <c r="B22" s="139" t="s">
        <v>83</v>
      </c>
      <c r="C22" s="140" t="s">
        <v>81</v>
      </c>
      <c r="D22" s="140"/>
      <c r="E22" s="141"/>
      <c r="F22" s="141">
        <v>7372.38</v>
      </c>
      <c r="G22" s="137">
        <f>G21+E22-F22</f>
        <v>0</v>
      </c>
    </row>
    <row r="23" spans="1:8" s="133" customFormat="1">
      <c r="A23" s="138"/>
      <c r="B23" s="142"/>
      <c r="C23" s="132" t="s">
        <v>82</v>
      </c>
      <c r="D23" s="132"/>
      <c r="E23" s="143"/>
      <c r="F23" s="143"/>
      <c r="G23" s="137"/>
    </row>
    <row r="24" spans="1:8" s="133" customFormat="1">
      <c r="A24" s="138"/>
      <c r="B24" s="142"/>
      <c r="C24" s="132"/>
      <c r="D24" s="132"/>
      <c r="E24" s="143"/>
      <c r="F24" s="143"/>
      <c r="G24" s="137"/>
    </row>
    <row r="25" spans="1:8" s="133" customFormat="1">
      <c r="A25" s="138"/>
      <c r="B25" s="142"/>
      <c r="C25" s="132" t="s">
        <v>84</v>
      </c>
      <c r="D25" s="132"/>
      <c r="E25" s="143"/>
      <c r="F25" s="143"/>
      <c r="G25" s="137"/>
    </row>
    <row r="26" spans="1:8" s="133" customFormat="1">
      <c r="A26" s="138"/>
      <c r="B26" s="142"/>
      <c r="C26" s="132"/>
      <c r="D26" s="132"/>
      <c r="E26" s="143"/>
      <c r="F26" s="143"/>
      <c r="G26" s="137"/>
    </row>
    <row r="27" spans="1:8" s="133" customFormat="1">
      <c r="A27" s="138"/>
      <c r="B27" s="142"/>
      <c r="C27" s="132"/>
      <c r="D27" s="132"/>
      <c r="E27" s="143"/>
      <c r="F27" s="143"/>
      <c r="G27" s="137"/>
    </row>
    <row r="28" spans="1:8">
      <c r="A28" s="144"/>
      <c r="B28" s="145"/>
      <c r="C28" s="130"/>
      <c r="D28" s="130"/>
      <c r="E28" s="143"/>
      <c r="F28" s="146"/>
      <c r="G28" s="137"/>
      <c r="H28" s="124"/>
    </row>
    <row r="29" spans="1:8">
      <c r="A29" s="144"/>
      <c r="B29" s="145"/>
      <c r="C29" s="130"/>
      <c r="D29" s="130"/>
      <c r="E29" s="143"/>
      <c r="F29" s="146"/>
      <c r="G29" s="137"/>
      <c r="H29" s="124"/>
    </row>
    <row r="30" spans="1:8">
      <c r="A30" s="144"/>
      <c r="B30" s="145"/>
      <c r="C30" s="130"/>
      <c r="D30" s="130"/>
      <c r="E30" s="143"/>
      <c r="F30" s="146"/>
      <c r="G30" s="137"/>
      <c r="H30" s="124"/>
    </row>
    <row r="31" spans="1:8">
      <c r="A31" s="144"/>
      <c r="B31" s="145"/>
      <c r="C31" s="130"/>
      <c r="D31" s="130"/>
      <c r="E31" s="143"/>
      <c r="F31" s="146"/>
      <c r="G31" s="137"/>
      <c r="H31" s="124"/>
    </row>
    <row r="32" spans="1:8">
      <c r="A32" s="144"/>
      <c r="B32" s="145"/>
      <c r="C32" s="130"/>
      <c r="D32" s="130"/>
      <c r="E32" s="143"/>
      <c r="F32" s="146"/>
      <c r="G32" s="137"/>
      <c r="H32" s="124"/>
    </row>
    <row r="33" spans="1:8">
      <c r="A33" s="144"/>
      <c r="B33" s="145"/>
      <c r="C33" s="130"/>
      <c r="D33" s="130"/>
      <c r="E33" s="143"/>
      <c r="F33" s="146"/>
      <c r="G33" s="137"/>
      <c r="H33" s="124"/>
    </row>
    <row r="34" spans="1:8">
      <c r="A34" s="144"/>
      <c r="B34" s="145"/>
      <c r="C34" s="130"/>
      <c r="D34" s="130"/>
      <c r="E34" s="143"/>
      <c r="F34" s="146"/>
      <c r="G34" s="137"/>
      <c r="H34" s="124"/>
    </row>
    <row r="35" spans="1:8">
      <c r="A35" s="144"/>
      <c r="B35" s="145"/>
      <c r="C35" s="130"/>
      <c r="D35" s="130"/>
      <c r="E35" s="143"/>
      <c r="F35" s="146"/>
      <c r="G35" s="137"/>
      <c r="H35" s="124"/>
    </row>
    <row r="36" spans="1:8">
      <c r="A36" s="144"/>
      <c r="B36" s="145"/>
      <c r="C36" s="130"/>
      <c r="D36" s="130"/>
      <c r="E36" s="143"/>
      <c r="F36" s="146"/>
      <c r="G36" s="137"/>
      <c r="H36" s="124"/>
    </row>
    <row r="37" spans="1:8">
      <c r="A37" s="144"/>
      <c r="B37" s="145"/>
      <c r="C37" s="130"/>
      <c r="D37" s="130"/>
      <c r="E37" s="143"/>
      <c r="F37" s="146"/>
      <c r="G37" s="137"/>
      <c r="H37" s="124"/>
    </row>
    <row r="38" spans="1:8">
      <c r="A38" s="144"/>
      <c r="B38" s="145"/>
      <c r="C38" s="130"/>
      <c r="D38" s="130"/>
      <c r="E38" s="143"/>
      <c r="F38" s="146"/>
      <c r="G38" s="137"/>
      <c r="H38" s="124"/>
    </row>
    <row r="39" spans="1:8">
      <c r="A39" s="144"/>
      <c r="B39" s="145"/>
      <c r="C39" s="130"/>
      <c r="D39" s="130"/>
      <c r="E39" s="143"/>
      <c r="F39" s="146"/>
      <c r="G39" s="137"/>
      <c r="H39" s="124"/>
    </row>
    <row r="40" spans="1:8">
      <c r="A40" s="144"/>
      <c r="B40" s="145"/>
      <c r="C40" s="130"/>
      <c r="D40" s="130"/>
      <c r="E40" s="143"/>
      <c r="F40" s="146"/>
      <c r="G40" s="137"/>
      <c r="H40" s="124"/>
    </row>
    <row r="41" spans="1:8">
      <c r="A41" s="144"/>
      <c r="B41" s="145"/>
      <c r="C41" s="130"/>
      <c r="D41" s="130"/>
      <c r="E41" s="143"/>
      <c r="F41" s="146"/>
      <c r="G41" s="137"/>
      <c r="H41" s="124"/>
    </row>
    <row r="42" spans="1:8">
      <c r="A42" s="144"/>
      <c r="B42" s="145"/>
      <c r="C42" s="130"/>
      <c r="D42" s="130"/>
      <c r="E42" s="143"/>
      <c r="F42" s="146"/>
      <c r="G42" s="137"/>
      <c r="H42" s="124"/>
    </row>
    <row r="43" spans="1:8">
      <c r="A43" s="144"/>
      <c r="B43" s="145"/>
      <c r="C43" s="130"/>
      <c r="D43" s="130"/>
      <c r="E43" s="143"/>
      <c r="F43" s="146"/>
      <c r="G43" s="137"/>
      <c r="H43" s="124"/>
    </row>
    <row r="44" spans="1:8">
      <c r="A44" s="144"/>
      <c r="B44" s="145"/>
      <c r="C44" s="130"/>
      <c r="D44" s="130"/>
      <c r="E44" s="143"/>
      <c r="F44" s="146"/>
      <c r="G44" s="137"/>
      <c r="H44" s="124"/>
    </row>
    <row r="45" spans="1:8">
      <c r="A45" s="144"/>
      <c r="B45" s="145"/>
      <c r="C45" s="130"/>
      <c r="D45" s="130"/>
      <c r="E45" s="143"/>
      <c r="F45" s="146"/>
      <c r="G45" s="137"/>
      <c r="H45" s="124"/>
    </row>
    <row r="46" spans="1:8" s="133" customFormat="1">
      <c r="A46" s="138"/>
      <c r="B46" s="142"/>
      <c r="C46" s="132"/>
      <c r="D46" s="132"/>
      <c r="E46" s="143"/>
      <c r="F46" s="143"/>
      <c r="G46" s="137"/>
    </row>
    <row r="47" spans="1:8" s="133" customFormat="1">
      <c r="A47" s="138"/>
      <c r="B47" s="142"/>
      <c r="C47" s="132"/>
      <c r="D47" s="132"/>
      <c r="E47" s="143"/>
      <c r="F47" s="143"/>
      <c r="G47" s="137"/>
    </row>
    <row r="48" spans="1:8">
      <c r="A48" s="144"/>
      <c r="B48" s="145"/>
      <c r="C48" s="130"/>
      <c r="D48" s="130"/>
      <c r="E48" s="143"/>
      <c r="F48" s="146"/>
      <c r="G48" s="137"/>
    </row>
    <row r="49" spans="1:10" s="133" customFormat="1">
      <c r="A49" s="138"/>
      <c r="B49" s="142"/>
      <c r="C49" s="132"/>
      <c r="D49" s="132"/>
      <c r="E49" s="143"/>
      <c r="F49" s="143"/>
      <c r="G49" s="137"/>
    </row>
    <row r="50" spans="1:10">
      <c r="A50" s="144"/>
      <c r="B50" s="145"/>
      <c r="C50" s="130"/>
      <c r="D50" s="130"/>
      <c r="E50" s="143"/>
      <c r="F50" s="146"/>
      <c r="G50" s="137"/>
    </row>
    <row r="51" spans="1:10" s="133" customFormat="1">
      <c r="A51" s="138"/>
      <c r="B51" s="142"/>
      <c r="C51" s="132"/>
      <c r="D51" s="132"/>
      <c r="E51" s="143"/>
      <c r="F51" s="143"/>
      <c r="G51" s="137"/>
    </row>
    <row r="52" spans="1:10">
      <c r="A52" s="144"/>
      <c r="B52" s="145"/>
      <c r="C52" s="130"/>
      <c r="D52" s="130"/>
      <c r="E52" s="143"/>
      <c r="F52" s="146"/>
      <c r="G52" s="137"/>
    </row>
    <row r="53" spans="1:10">
      <c r="A53" s="144"/>
      <c r="B53" s="145"/>
      <c r="C53" s="130"/>
      <c r="D53" s="130"/>
      <c r="E53" s="143"/>
      <c r="F53" s="146"/>
      <c r="G53" s="137"/>
    </row>
    <row r="54" spans="1:10">
      <c r="A54" s="144"/>
      <c r="B54" s="145"/>
      <c r="C54" s="130"/>
      <c r="D54" s="130"/>
      <c r="E54" s="146"/>
      <c r="F54" s="146"/>
      <c r="G54" s="137"/>
    </row>
    <row r="55" spans="1:10" ht="13.5" thickBot="1">
      <c r="A55" s="144"/>
      <c r="B55" s="145"/>
      <c r="C55" s="130"/>
      <c r="D55" s="130"/>
      <c r="E55" s="146"/>
      <c r="F55" s="146"/>
      <c r="G55" s="137"/>
    </row>
    <row r="56" spans="1:10">
      <c r="A56" s="159" t="s">
        <v>55</v>
      </c>
      <c r="B56" s="159" t="s">
        <v>54</v>
      </c>
      <c r="C56" s="159" t="s">
        <v>51</v>
      </c>
      <c r="D56" s="159" t="s">
        <v>50</v>
      </c>
      <c r="E56" s="159" t="s">
        <v>49</v>
      </c>
      <c r="F56" s="160" t="s">
        <v>47</v>
      </c>
      <c r="G56" s="156"/>
      <c r="J56" s="125"/>
    </row>
    <row r="57" spans="1:10" ht="50.1" customHeight="1" thickBot="1">
      <c r="A57" s="158"/>
      <c r="B57" s="158"/>
      <c r="C57" s="157"/>
      <c r="D57" s="157"/>
      <c r="E57" s="157"/>
      <c r="F57" s="266">
        <f>G22</f>
        <v>0</v>
      </c>
      <c r="G57" s="264"/>
      <c r="J57" s="125"/>
    </row>
  </sheetData>
  <mergeCells count="7">
    <mergeCell ref="F57:G57"/>
    <mergeCell ref="A1:B3"/>
    <mergeCell ref="C18:D18"/>
    <mergeCell ref="C1:E3"/>
    <mergeCell ref="F1:G3"/>
    <mergeCell ref="F15:G16"/>
    <mergeCell ref="F14:G14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portrait" verticalDpi="216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CREDITORS</vt:lpstr>
      <vt:lpstr>Danny</vt:lpstr>
      <vt:lpstr>Derick</vt:lpstr>
      <vt:lpstr>VAP</vt:lpstr>
      <vt:lpstr>Hammon</vt:lpstr>
      <vt:lpstr>Zealous</vt:lpstr>
      <vt:lpstr>Fran-Col</vt:lpstr>
      <vt:lpstr>Turbo Fasteners</vt:lpstr>
      <vt:lpstr>Tshwane Hydraulics</vt:lpstr>
      <vt:lpstr>CREDITORS!Print_Area</vt:lpstr>
      <vt:lpstr>Hammon!Print_Area</vt:lpstr>
      <vt:lpstr>VAP!Print_Area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Geldenhuys</dc:creator>
  <cp:lastModifiedBy>Nicole Geldenhuys</cp:lastModifiedBy>
  <cp:lastPrinted>2021-07-23T12:40:43Z</cp:lastPrinted>
  <dcterms:created xsi:type="dcterms:W3CDTF">2005-07-01T11:01:09Z</dcterms:created>
  <dcterms:modified xsi:type="dcterms:W3CDTF">2021-07-23T12:40:47Z</dcterms:modified>
</cp:coreProperties>
</file>