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900" windowWidth="19440" windowHeight="10740" tabRatio="941" firstSheet="181" activeTab="195"/>
  </bookViews>
  <sheets>
    <sheet name="C.O.D 2005" sheetId="1" r:id="rId1"/>
    <sheet name="March '05" sheetId="2" r:id="rId2"/>
    <sheet name="April '05" sheetId="8" r:id="rId3"/>
    <sheet name="May '05" sheetId="7" r:id="rId4"/>
    <sheet name="June '05" sheetId="6" r:id="rId5"/>
    <sheet name="July '05" sheetId="5" r:id="rId6"/>
    <sheet name="Aug '05" sheetId="4" r:id="rId7"/>
    <sheet name="Sep '05" sheetId="3" r:id="rId8"/>
    <sheet name="Oct '05" sheetId="12" r:id="rId9"/>
    <sheet name="Nov '05" sheetId="11" r:id="rId10"/>
    <sheet name="Dec '05" sheetId="13" r:id="rId11"/>
    <sheet name="Jan '06" sheetId="10" r:id="rId12"/>
    <sheet name="Feb '06" sheetId="9" r:id="rId13"/>
    <sheet name="C.O.D 2006" sheetId="17" r:id="rId14"/>
    <sheet name="Mar '06" sheetId="14" r:id="rId15"/>
    <sheet name="April '06" sheetId="16" r:id="rId16"/>
    <sheet name="May '06" sheetId="18" r:id="rId17"/>
    <sheet name="June '06" sheetId="19" r:id="rId18"/>
    <sheet name="July '06" sheetId="20" r:id="rId19"/>
    <sheet name="Aug '06" sheetId="21" r:id="rId20"/>
    <sheet name="Sep '06" sheetId="22" r:id="rId21"/>
    <sheet name="Oct '06" sheetId="23" r:id="rId22"/>
    <sheet name="Feb '07" sheetId="26" r:id="rId23"/>
    <sheet name="Mar '07" sheetId="27" r:id="rId24"/>
    <sheet name="April '07" sheetId="28" r:id="rId25"/>
    <sheet name="May '07" sheetId="29" r:id="rId26"/>
    <sheet name="June '07" sheetId="30" r:id="rId27"/>
    <sheet name="July '07" sheetId="31" r:id="rId28"/>
    <sheet name="Aug '07" sheetId="32" r:id="rId29"/>
    <sheet name="Sep '07" sheetId="33" r:id="rId30"/>
    <sheet name="Oct '07" sheetId="34" r:id="rId31"/>
    <sheet name="Nov '07" sheetId="35" r:id="rId32"/>
    <sheet name="Dec '07" sheetId="36" r:id="rId33"/>
    <sheet name="Jan '08" sheetId="38" r:id="rId34"/>
    <sheet name="Feb '08" sheetId="39" r:id="rId35"/>
    <sheet name="Mar '08" sheetId="40" r:id="rId36"/>
    <sheet name="April '08" sheetId="41" r:id="rId37"/>
    <sheet name="May '08" sheetId="42" r:id="rId38"/>
    <sheet name="June '08" sheetId="43" r:id="rId39"/>
    <sheet name="July '08" sheetId="44" r:id="rId40"/>
    <sheet name="Aug '08" sheetId="45" r:id="rId41"/>
    <sheet name="Sep '08" sheetId="46" r:id="rId42"/>
    <sheet name="Oct '08" sheetId="47" r:id="rId43"/>
    <sheet name="Nov '08" sheetId="48" r:id="rId44"/>
    <sheet name="Dec '08" sheetId="49" r:id="rId45"/>
    <sheet name="Jan '09" sheetId="50" r:id="rId46"/>
    <sheet name="Feb '09" sheetId="51" r:id="rId47"/>
    <sheet name="March '09" sheetId="52" r:id="rId48"/>
    <sheet name="April '09" sheetId="53" r:id="rId49"/>
    <sheet name="May '09" sheetId="54" r:id="rId50"/>
    <sheet name="June '09" sheetId="55" r:id="rId51"/>
    <sheet name="July '09" sheetId="56" r:id="rId52"/>
    <sheet name="August '09" sheetId="57" r:id="rId53"/>
    <sheet name="September '09" sheetId="58" r:id="rId54"/>
    <sheet name="October '09" sheetId="59" r:id="rId55"/>
    <sheet name="November '09" sheetId="60" r:id="rId56"/>
    <sheet name="December '09" sheetId="61" r:id="rId57"/>
    <sheet name="January '10" sheetId="62" r:id="rId58"/>
    <sheet name="February '10" sheetId="63" r:id="rId59"/>
    <sheet name="March '10" sheetId="64" r:id="rId60"/>
    <sheet name="April '10" sheetId="65" r:id="rId61"/>
    <sheet name="May '10" sheetId="66" r:id="rId62"/>
    <sheet name="June '10" sheetId="67" r:id="rId63"/>
    <sheet name="July '10" sheetId="68" r:id="rId64"/>
    <sheet name="August '10" sheetId="69" r:id="rId65"/>
    <sheet name="September '10" sheetId="71" r:id="rId66"/>
    <sheet name="October '10" sheetId="73" r:id="rId67"/>
    <sheet name="November '10" sheetId="74" r:id="rId68"/>
    <sheet name="December '10" sheetId="75" r:id="rId69"/>
    <sheet name="January '11" sheetId="76" r:id="rId70"/>
    <sheet name="February '11" sheetId="77" r:id="rId71"/>
    <sheet name="March '11" sheetId="78" r:id="rId72"/>
    <sheet name="April '11" sheetId="79" r:id="rId73"/>
    <sheet name="May '11" sheetId="80" r:id="rId74"/>
    <sheet name="June '11" sheetId="81" r:id="rId75"/>
    <sheet name="July'11" sheetId="82" r:id="rId76"/>
    <sheet name="August '11" sheetId="83" r:id="rId77"/>
    <sheet name="September '11" sheetId="84" r:id="rId78"/>
    <sheet name="October '11" sheetId="85" r:id="rId79"/>
    <sheet name="November '11" sheetId="86" r:id="rId80"/>
    <sheet name="December '11" sheetId="87" r:id="rId81"/>
    <sheet name="January '12" sheetId="88" r:id="rId82"/>
    <sheet name="February '12" sheetId="89" r:id="rId83"/>
    <sheet name="March '12" sheetId="90" r:id="rId84"/>
    <sheet name="April '12" sheetId="92" r:id="rId85"/>
    <sheet name="May '12" sheetId="93" r:id="rId86"/>
    <sheet name="June '12" sheetId="94" r:id="rId87"/>
    <sheet name="July '12" sheetId="95" r:id="rId88"/>
    <sheet name="August '12" sheetId="96" r:id="rId89"/>
    <sheet name="September '12" sheetId="97" r:id="rId90"/>
    <sheet name="October '12" sheetId="98" r:id="rId91"/>
    <sheet name="November '12" sheetId="99" r:id="rId92"/>
    <sheet name="December '12" sheetId="100" r:id="rId93"/>
    <sheet name="January '13" sheetId="101" r:id="rId94"/>
    <sheet name="February '13" sheetId="102" r:id="rId95"/>
    <sheet name="March '13" sheetId="103" r:id="rId96"/>
    <sheet name="April '13" sheetId="104" r:id="rId97"/>
    <sheet name="May '13" sheetId="105" r:id="rId98"/>
    <sheet name="June '13" sheetId="106" r:id="rId99"/>
    <sheet name="July '13" sheetId="107" r:id="rId100"/>
    <sheet name="August '13" sheetId="108" r:id="rId101"/>
    <sheet name="September '13" sheetId="109" r:id="rId102"/>
    <sheet name="October '13" sheetId="110" r:id="rId103"/>
    <sheet name="November '13" sheetId="111" r:id="rId104"/>
    <sheet name="December '13" sheetId="112" r:id="rId105"/>
    <sheet name="January '14" sheetId="113" r:id="rId106"/>
    <sheet name="February '14" sheetId="114" r:id="rId107"/>
    <sheet name="March '14" sheetId="115" r:id="rId108"/>
    <sheet name="April '14" sheetId="116" r:id="rId109"/>
    <sheet name="May '14" sheetId="117" r:id="rId110"/>
    <sheet name="June '14" sheetId="118" r:id="rId111"/>
    <sheet name="July '14" sheetId="119" r:id="rId112"/>
    <sheet name="Aug '14" sheetId="120" r:id="rId113"/>
    <sheet name="Sep '14" sheetId="121" r:id="rId114"/>
    <sheet name="Oct '14" sheetId="122" r:id="rId115"/>
    <sheet name="Nov '14" sheetId="123" r:id="rId116"/>
    <sheet name="Dec '14" sheetId="124" r:id="rId117"/>
    <sheet name="Jan '15" sheetId="125" r:id="rId118"/>
    <sheet name="Feb '15 " sheetId="126" r:id="rId119"/>
    <sheet name="March '15" sheetId="127" r:id="rId120"/>
    <sheet name="April '15" sheetId="128" r:id="rId121"/>
    <sheet name="May '15" sheetId="129" r:id="rId122"/>
    <sheet name="June '15" sheetId="130" r:id="rId123"/>
    <sheet name="July '15 " sheetId="131" r:id="rId124"/>
    <sheet name="Aug '15" sheetId="132" r:id="rId125"/>
    <sheet name="Sep '15" sheetId="134" r:id="rId126"/>
    <sheet name="Oct '15" sheetId="135" r:id="rId127"/>
    <sheet name="Nov '15" sheetId="136" r:id="rId128"/>
    <sheet name="Dec '15" sheetId="137" r:id="rId129"/>
    <sheet name="Jan '16" sheetId="138" r:id="rId130"/>
    <sheet name="Feb '16" sheetId="139" r:id="rId131"/>
    <sheet name="Mar '16" sheetId="140" r:id="rId132"/>
    <sheet name="April '16" sheetId="141" r:id="rId133"/>
    <sheet name="May '16" sheetId="142" r:id="rId134"/>
    <sheet name="June '16" sheetId="143" r:id="rId135"/>
    <sheet name="July '16" sheetId="144" r:id="rId136"/>
    <sheet name="August '16" sheetId="145" r:id="rId137"/>
    <sheet name="Sep '16" sheetId="146" r:id="rId138"/>
    <sheet name="Oct '16" sheetId="147" r:id="rId139"/>
    <sheet name="Nov '16" sheetId="148" r:id="rId140"/>
    <sheet name="Dec '16" sheetId="149" r:id="rId141"/>
    <sheet name="Jan '17" sheetId="150" r:id="rId142"/>
    <sheet name="Feb '17" sheetId="151" r:id="rId143"/>
    <sheet name="March '17" sheetId="152" r:id="rId144"/>
    <sheet name="April '17" sheetId="153" r:id="rId145"/>
    <sheet name="May '17" sheetId="154" r:id="rId146"/>
    <sheet name="June '17" sheetId="155" r:id="rId147"/>
    <sheet name="July '17" sheetId="156" r:id="rId148"/>
    <sheet name="August '17" sheetId="157" r:id="rId149"/>
    <sheet name="September '17" sheetId="158" r:id="rId150"/>
    <sheet name="October'17" sheetId="159" r:id="rId151"/>
    <sheet name="November '17" sheetId="160" r:id="rId152"/>
    <sheet name="December '17" sheetId="161" r:id="rId153"/>
    <sheet name="January '18" sheetId="162" r:id="rId154"/>
    <sheet name="February '18" sheetId="164" r:id="rId155"/>
    <sheet name="March '18" sheetId="165" r:id="rId156"/>
    <sheet name="April '18" sheetId="166" r:id="rId157"/>
    <sheet name="May '18" sheetId="167" r:id="rId158"/>
    <sheet name="June '18" sheetId="168" r:id="rId159"/>
    <sheet name="July '18" sheetId="169" r:id="rId160"/>
    <sheet name="Aug '18" sheetId="170" r:id="rId161"/>
    <sheet name="Sep '18" sheetId="171" r:id="rId162"/>
    <sheet name="Oct '18" sheetId="172" r:id="rId163"/>
    <sheet name="Nov '18" sheetId="173" r:id="rId164"/>
    <sheet name="Dec '18" sheetId="174" r:id="rId165"/>
    <sheet name="Jan '19" sheetId="175" r:id="rId166"/>
    <sheet name="Feb '19" sheetId="176" r:id="rId167"/>
    <sheet name="March '19" sheetId="177" r:id="rId168"/>
    <sheet name="April '19" sheetId="178" r:id="rId169"/>
    <sheet name="May '19" sheetId="179" r:id="rId170"/>
    <sheet name="June '19" sheetId="180" r:id="rId171"/>
    <sheet name="July '19" sheetId="181" r:id="rId172"/>
    <sheet name="August '19" sheetId="182" r:id="rId173"/>
    <sheet name="September '19" sheetId="183" r:id="rId174"/>
    <sheet name="October '19" sheetId="184" r:id="rId175"/>
    <sheet name="November '19" sheetId="185" r:id="rId176"/>
    <sheet name="December '19" sheetId="186" r:id="rId177"/>
    <sheet name="January '20" sheetId="187" r:id="rId178"/>
    <sheet name="February '20" sheetId="188" r:id="rId179"/>
    <sheet name="March '20" sheetId="189" r:id="rId180"/>
    <sheet name="April '20" sheetId="190" r:id="rId181"/>
    <sheet name="May '20" sheetId="191" r:id="rId182"/>
    <sheet name="June '20" sheetId="192" r:id="rId183"/>
    <sheet name="July '20" sheetId="193" r:id="rId184"/>
    <sheet name="August '20" sheetId="194" r:id="rId185"/>
    <sheet name="September '20" sheetId="195" r:id="rId186"/>
    <sheet name="October '20" sheetId="196" r:id="rId187"/>
    <sheet name="November '20" sheetId="197" r:id="rId188"/>
    <sheet name="December '20" sheetId="198" r:id="rId189"/>
    <sheet name="January '21" sheetId="199" r:id="rId190"/>
    <sheet name="February '21" sheetId="200" r:id="rId191"/>
    <sheet name="March '21" sheetId="201" r:id="rId192"/>
    <sheet name="April '21" sheetId="202" r:id="rId193"/>
    <sheet name="May '21" sheetId="203" r:id="rId194"/>
    <sheet name="June '21" sheetId="204" r:id="rId195"/>
    <sheet name="July '21" sheetId="205" r:id="rId196"/>
  </sheets>
  <calcPr calcId="145621"/>
</workbook>
</file>

<file path=xl/calcChain.xml><?xml version="1.0" encoding="utf-8"?>
<calcChain xmlns="http://schemas.openxmlformats.org/spreadsheetml/2006/main">
  <c r="E83" i="205" l="1"/>
  <c r="L53" i="205"/>
  <c r="L43" i="205"/>
  <c r="L15" i="205"/>
  <c r="E6" i="205"/>
  <c r="L17" i="205" l="1"/>
  <c r="E60" i="204"/>
  <c r="L52" i="204"/>
  <c r="L42" i="204"/>
  <c r="L15" i="204"/>
  <c r="E6" i="204"/>
  <c r="L17" i="204" l="1"/>
  <c r="E5" i="203"/>
  <c r="L31" i="202" l="1"/>
  <c r="E60" i="203" l="1"/>
  <c r="L52" i="203"/>
  <c r="L42" i="203"/>
  <c r="L15" i="203"/>
  <c r="E6" i="203"/>
  <c r="L17" i="203" l="1"/>
  <c r="L17" i="201"/>
  <c r="L42" i="201"/>
  <c r="E57" i="202" l="1"/>
  <c r="L26" i="202"/>
  <c r="L11" i="202"/>
  <c r="E6" i="202"/>
  <c r="L13" i="202" l="1"/>
  <c r="L13" i="199"/>
  <c r="E49" i="201" l="1"/>
  <c r="L15" i="201"/>
  <c r="E66" i="200" l="1"/>
  <c r="L10" i="200" s="1"/>
  <c r="L21" i="200"/>
  <c r="L8" i="200"/>
  <c r="E6" i="200"/>
  <c r="L27" i="199" l="1"/>
  <c r="E59" i="199"/>
  <c r="E6" i="199"/>
  <c r="L15" i="199" l="1"/>
  <c r="L9" i="198"/>
  <c r="E18" i="198" l="1"/>
  <c r="E49" i="198" l="1"/>
  <c r="L31" i="198"/>
  <c r="L26" i="198"/>
  <c r="L10" i="198"/>
  <c r="L12" i="198" l="1"/>
  <c r="E88" i="197"/>
  <c r="L42" i="197"/>
  <c r="L10" i="197"/>
  <c r="L12" i="197" l="1"/>
  <c r="P10" i="196"/>
  <c r="L52" i="196" l="1"/>
  <c r="E91" i="196" s="1"/>
  <c r="L17" i="196" l="1"/>
  <c r="L19" i="196" s="1"/>
  <c r="E89" i="195" l="1"/>
  <c r="L11" i="195"/>
  <c r="L39" i="195" l="1"/>
  <c r="E6" i="195"/>
  <c r="L13" i="195" l="1"/>
  <c r="P26" i="182"/>
  <c r="E64" i="194" l="1"/>
  <c r="L49" i="194"/>
  <c r="L44" i="194"/>
  <c r="L9" i="194"/>
  <c r="E6" i="194"/>
  <c r="L11" i="194" l="1"/>
  <c r="P15" i="193" l="1"/>
  <c r="L43" i="192" l="1"/>
  <c r="E6" i="193" l="1"/>
  <c r="L59" i="193" l="1"/>
  <c r="L47" i="193"/>
  <c r="E86" i="193"/>
  <c r="L17" i="193"/>
  <c r="L19" i="193" l="1"/>
  <c r="L33" i="192"/>
  <c r="L38" i="192" l="1"/>
  <c r="L25" i="192" l="1"/>
  <c r="E29" i="192" s="1"/>
  <c r="L9" i="192" s="1"/>
  <c r="L7" i="192"/>
  <c r="E27" i="191" l="1"/>
  <c r="L10" i="191" s="1"/>
  <c r="L27" i="191"/>
  <c r="L8" i="191"/>
  <c r="E16" i="190" l="1"/>
  <c r="L11" i="190" s="1"/>
  <c r="L23" i="190"/>
  <c r="L9" i="190"/>
  <c r="L8" i="189" l="1"/>
  <c r="E6" i="189"/>
  <c r="E48" i="189" l="1"/>
  <c r="L37" i="189"/>
  <c r="L31" i="189"/>
  <c r="L10" i="189" l="1"/>
  <c r="L26" i="188"/>
  <c r="L22" i="187" l="1"/>
  <c r="E52" i="188" l="1"/>
  <c r="L16" i="188"/>
  <c r="L3" i="188" l="1"/>
  <c r="E6" i="186"/>
  <c r="L42" i="186"/>
  <c r="L34" i="186" l="1"/>
  <c r="E60" i="187" l="1"/>
  <c r="L16" i="187"/>
  <c r="L6" i="187"/>
  <c r="L8" i="187" l="1"/>
  <c r="E86" i="186"/>
  <c r="L15" i="186"/>
  <c r="L17" i="186" l="1"/>
  <c r="L7" i="185"/>
  <c r="E118" i="185" l="1"/>
  <c r="L26" i="185"/>
  <c r="E6" i="185"/>
  <c r="L9" i="185" l="1"/>
  <c r="E76" i="184"/>
  <c r="E119" i="184" l="1"/>
  <c r="L38" i="184"/>
  <c r="L33" i="184"/>
  <c r="L14" i="184"/>
  <c r="E7" i="184"/>
  <c r="L16" i="184" l="1"/>
  <c r="E59" i="183"/>
  <c r="L39" i="183"/>
  <c r="L34" i="183"/>
  <c r="L10" i="183"/>
  <c r="L12" i="183" l="1"/>
  <c r="E33" i="177"/>
  <c r="L27" i="180"/>
  <c r="L30" i="182" l="1"/>
  <c r="L20" i="182"/>
  <c r="E61" i="182"/>
  <c r="L10" i="182"/>
  <c r="L12" i="182" l="1"/>
  <c r="L9" i="181"/>
  <c r="E23" i="181" l="1"/>
  <c r="E85" i="181" l="1"/>
  <c r="L32" i="181"/>
  <c r="L21" i="181"/>
  <c r="L12" i="181"/>
  <c r="L14" i="181" l="1"/>
  <c r="E7" i="179"/>
  <c r="L37" i="180" l="1"/>
  <c r="E69" i="180"/>
  <c r="E6" i="180"/>
  <c r="L12" i="180"/>
  <c r="L14" i="180" l="1"/>
  <c r="J10" i="155"/>
  <c r="L6" i="179" l="1"/>
  <c r="E30" i="179" l="1"/>
  <c r="E83" i="179" l="1"/>
  <c r="L31" i="179"/>
  <c r="L20" i="179"/>
  <c r="L9" i="179"/>
  <c r="L11" i="179" l="1"/>
  <c r="L27" i="176"/>
  <c r="L36" i="173"/>
  <c r="L40" i="178" l="1"/>
  <c r="E92" i="178"/>
  <c r="L34" i="178"/>
  <c r="L12" i="178"/>
  <c r="E8" i="178"/>
  <c r="L14" i="178" l="1"/>
  <c r="L62" i="177"/>
  <c r="P17" i="177" l="1"/>
  <c r="L21" i="177"/>
  <c r="J57" i="135" l="1"/>
  <c r="E23" i="177" l="1"/>
  <c r="L57" i="177"/>
  <c r="L23" i="177" l="1"/>
  <c r="P7" i="172"/>
  <c r="E44" i="176" l="1"/>
  <c r="L14" i="176" s="1"/>
  <c r="L12" i="176"/>
  <c r="E51" i="175" l="1"/>
  <c r="L10" i="175"/>
  <c r="E8" i="175"/>
  <c r="L12" i="175" l="1"/>
  <c r="E55" i="174"/>
  <c r="L17" i="174"/>
  <c r="L9" i="174"/>
  <c r="L11" i="174" l="1"/>
  <c r="E76" i="173"/>
  <c r="L12" i="173"/>
  <c r="L14" i="173" l="1"/>
  <c r="L48" i="172"/>
  <c r="L43" i="171" l="1"/>
  <c r="E98" i="172"/>
  <c r="L11" i="172"/>
  <c r="E8" i="172"/>
  <c r="L13" i="172" l="1"/>
  <c r="E60" i="171" l="1"/>
  <c r="L11" i="171"/>
  <c r="E7" i="171"/>
  <c r="L13" i="171" l="1"/>
  <c r="L16" i="169"/>
  <c r="L35" i="170"/>
  <c r="E61" i="170"/>
  <c r="L8" i="170"/>
  <c r="E7" i="170"/>
  <c r="L10" i="170" l="1"/>
  <c r="E24" i="169"/>
  <c r="E52" i="169" s="1"/>
  <c r="E6" i="169" l="1"/>
  <c r="L45" i="169"/>
  <c r="L38" i="168"/>
  <c r="L18" i="169" l="1"/>
  <c r="L46" i="168"/>
  <c r="E41" i="168"/>
  <c r="L7" i="168"/>
  <c r="L9" i="168" l="1"/>
  <c r="L51" i="167"/>
  <c r="L45" i="167"/>
  <c r="L6" i="167"/>
  <c r="E38" i="167"/>
  <c r="E7" i="167"/>
  <c r="L8" i="167" l="1"/>
  <c r="E11" i="166"/>
  <c r="L48" i="166" l="1"/>
  <c r="L40" i="166"/>
  <c r="E37" i="166"/>
  <c r="L9" i="166"/>
  <c r="E6" i="166"/>
  <c r="L11" i="166" l="1"/>
  <c r="L30" i="164"/>
  <c r="E30" i="165"/>
  <c r="L46" i="165"/>
  <c r="L36" i="165"/>
  <c r="L7" i="165"/>
  <c r="L9" i="165" l="1"/>
  <c r="E38" i="164"/>
  <c r="L38" i="164"/>
  <c r="L11" i="164"/>
  <c r="E8" i="164"/>
  <c r="L13" i="164" l="1"/>
  <c r="E39" i="162"/>
  <c r="L19" i="162"/>
  <c r="L9" i="162"/>
  <c r="L11" i="162" l="1"/>
  <c r="E83" i="160"/>
  <c r="E37" i="161" l="1"/>
  <c r="L39" i="161"/>
  <c r="E7" i="161"/>
  <c r="L7" i="161" l="1"/>
  <c r="L9" i="161" s="1"/>
  <c r="L11" i="160" l="1"/>
  <c r="L20" i="160" s="1"/>
  <c r="L58" i="160" l="1"/>
  <c r="L53" i="160" l="1"/>
  <c r="E7" i="160"/>
  <c r="L22" i="160" l="1"/>
  <c r="E65" i="159"/>
  <c r="L54" i="159"/>
  <c r="L13" i="159"/>
  <c r="L15" i="159" l="1"/>
  <c r="E12" i="158"/>
  <c r="E67" i="158" s="1"/>
  <c r="L43" i="158"/>
  <c r="E7" i="158"/>
  <c r="L10" i="158" l="1"/>
  <c r="L12" i="158" s="1"/>
  <c r="J70" i="157" l="1"/>
  <c r="L26" i="157"/>
  <c r="L25" i="157"/>
  <c r="L24" i="157"/>
  <c r="L23" i="157"/>
  <c r="L14" i="157" l="1"/>
  <c r="P19" i="157" s="1"/>
  <c r="E89" i="157" l="1"/>
  <c r="E32" i="157"/>
  <c r="L68" i="157" l="1"/>
  <c r="L30" i="157"/>
  <c r="E8" i="157"/>
  <c r="L32" i="157" l="1"/>
  <c r="E55" i="156"/>
  <c r="L38" i="156"/>
  <c r="L8" i="156"/>
  <c r="E8" i="156"/>
  <c r="L10" i="156" l="1"/>
  <c r="L30" i="155" l="1"/>
  <c r="E48" i="155"/>
  <c r="L8" i="155"/>
  <c r="L10" i="155" s="1"/>
  <c r="L53" i="154"/>
  <c r="L11" i="154" l="1"/>
  <c r="E61" i="154" l="1"/>
  <c r="E55" i="154" l="1"/>
  <c r="L13" i="154"/>
  <c r="E10" i="154"/>
  <c r="L15" i="154" l="1"/>
  <c r="L27" i="153"/>
  <c r="E21" i="153"/>
  <c r="L9" i="153"/>
  <c r="L11" i="153" l="1"/>
  <c r="L35" i="152"/>
  <c r="E24" i="152" l="1"/>
  <c r="L9" i="152"/>
  <c r="E9" i="152"/>
  <c r="L11" i="152" l="1"/>
  <c r="L23" i="151"/>
  <c r="E36" i="151"/>
  <c r="L7" i="151"/>
  <c r="E8" i="151"/>
  <c r="L9" i="151" l="1"/>
  <c r="L34" i="150"/>
  <c r="E30" i="150"/>
  <c r="L11" i="150"/>
  <c r="L13" i="150" l="1"/>
  <c r="E37" i="149"/>
  <c r="L33" i="149"/>
  <c r="L8" i="149"/>
  <c r="E8" i="149"/>
  <c r="L10" i="149" l="1"/>
  <c r="P18" i="148"/>
  <c r="J44" i="146" l="1"/>
  <c r="P40" i="147" l="1"/>
  <c r="L52" i="148" l="1"/>
  <c r="E66" i="148"/>
  <c r="L19" i="148"/>
  <c r="E7" i="148"/>
  <c r="L21" i="148" l="1"/>
  <c r="L11" i="147"/>
  <c r="P21" i="147" l="1"/>
  <c r="L41" i="147" l="1"/>
  <c r="E55" i="147" l="1"/>
  <c r="L60" i="147"/>
  <c r="L29" i="147"/>
  <c r="E9" i="147"/>
  <c r="L31" i="147" l="1"/>
  <c r="E60" i="146"/>
  <c r="E83" i="146" s="1"/>
  <c r="L42" i="146" l="1"/>
  <c r="L11" i="146"/>
  <c r="E7" i="146"/>
  <c r="L13" i="146" l="1"/>
  <c r="L47" i="145"/>
  <c r="E59" i="145" l="1"/>
  <c r="E8" i="145" l="1"/>
  <c r="L15" i="145"/>
  <c r="L17" i="145" l="1"/>
  <c r="E43" i="144"/>
  <c r="L26" i="144"/>
  <c r="L7" i="144"/>
  <c r="L9" i="144" l="1"/>
  <c r="J44" i="137"/>
  <c r="J53" i="136"/>
  <c r="J96" i="135"/>
  <c r="J63" i="134"/>
  <c r="J69" i="132"/>
  <c r="J66" i="131"/>
  <c r="J68" i="131" s="1"/>
  <c r="E40" i="143" l="1"/>
  <c r="L29" i="143"/>
  <c r="L7" i="143"/>
  <c r="E6" i="143"/>
  <c r="L9" i="143" l="1"/>
  <c r="E37" i="142"/>
  <c r="L43" i="142"/>
  <c r="L16" i="142"/>
  <c r="L7" i="142"/>
  <c r="E7" i="142"/>
  <c r="L9" i="142" l="1"/>
  <c r="E56" i="141"/>
  <c r="L43" i="141"/>
  <c r="L20" i="141"/>
  <c r="L10" i="141"/>
  <c r="E9" i="141"/>
  <c r="L12" i="141" l="1"/>
  <c r="L30" i="140"/>
  <c r="L22" i="139" l="1"/>
  <c r="E34" i="140"/>
  <c r="L18" i="140"/>
  <c r="E7" i="140"/>
  <c r="L7" i="140"/>
  <c r="L9" i="140" l="1"/>
  <c r="J11" i="138"/>
  <c r="J10" i="138" l="1"/>
  <c r="E34" i="139" l="1"/>
  <c r="E8" i="139"/>
  <c r="L4" i="139" s="1"/>
  <c r="L17" i="138"/>
  <c r="L42" i="137" l="1"/>
  <c r="L31" i="138"/>
  <c r="L18" i="138"/>
  <c r="E56" i="138"/>
  <c r="L9" i="138"/>
  <c r="E10" i="138"/>
  <c r="L11" i="138" l="1"/>
  <c r="L33" i="136"/>
  <c r="E16" i="137" l="1"/>
  <c r="E39" i="137" l="1"/>
  <c r="L13" i="137"/>
  <c r="E6" i="137"/>
  <c r="L15" i="137" l="1"/>
  <c r="E56" i="136"/>
  <c r="L8" i="136"/>
  <c r="E9" i="136"/>
  <c r="L10" i="136" l="1"/>
  <c r="L61" i="134"/>
  <c r="E13" i="135" l="1"/>
  <c r="E97" i="135" s="1"/>
  <c r="L53" i="135"/>
  <c r="L25" i="135"/>
  <c r="L19" i="135"/>
  <c r="L10" i="135"/>
  <c r="E6" i="135"/>
  <c r="L12" i="135" l="1"/>
  <c r="E60" i="134"/>
  <c r="L23" i="134"/>
  <c r="L17" i="134"/>
  <c r="L8" i="134"/>
  <c r="E8" i="134"/>
  <c r="L10" i="134" l="1"/>
  <c r="L22" i="132" l="1"/>
  <c r="L58" i="132" l="1"/>
  <c r="E71" i="132"/>
  <c r="L31" i="132"/>
  <c r="L11" i="132"/>
  <c r="E6" i="132"/>
  <c r="L13" i="132" l="1"/>
  <c r="L25" i="131"/>
  <c r="E70" i="131" l="1"/>
  <c r="L42" i="131" l="1"/>
  <c r="L14" i="131"/>
  <c r="E9" i="131"/>
  <c r="L29" i="129"/>
  <c r="L16" i="131" l="1"/>
  <c r="E55" i="130"/>
  <c r="L31" i="130"/>
  <c r="L19" i="130"/>
  <c r="E8" i="130"/>
  <c r="L8" i="130"/>
  <c r="L10" i="130" l="1"/>
  <c r="L46" i="127"/>
  <c r="L48" i="127" s="1"/>
  <c r="E51" i="129" l="1"/>
  <c r="L12" i="129" s="1"/>
  <c r="E8" i="129"/>
  <c r="L10" i="129"/>
  <c r="E46" i="128" l="1"/>
  <c r="L29" i="128"/>
  <c r="L31" i="128" s="1"/>
  <c r="L17" i="128"/>
  <c r="L8" i="128"/>
  <c r="E11" i="128"/>
  <c r="L10" i="128" l="1"/>
  <c r="E42" i="127"/>
  <c r="L29" i="127" l="1"/>
  <c r="L23" i="127"/>
  <c r="L14" i="127"/>
  <c r="E7" i="127"/>
  <c r="L16" i="127" l="1"/>
  <c r="E28" i="126"/>
  <c r="L25" i="126"/>
  <c r="L18" i="126"/>
  <c r="L9" i="126"/>
  <c r="E9" i="126"/>
  <c r="L11" i="126" l="1"/>
  <c r="L30" i="125"/>
  <c r="L39" i="124"/>
  <c r="E50" i="125" l="1"/>
  <c r="L20" i="125"/>
  <c r="L10" i="125"/>
  <c r="E7" i="125"/>
  <c r="L12" i="125" l="1"/>
  <c r="E66" i="124" l="1"/>
  <c r="L24" i="124"/>
  <c r="L11" i="124"/>
  <c r="E7" i="124"/>
  <c r="L13" i="124" l="1"/>
  <c r="E86" i="123" l="1"/>
  <c r="K31" i="123" l="1"/>
  <c r="K14" i="123"/>
  <c r="E12" i="123"/>
  <c r="E78" i="122"/>
  <c r="K23" i="122"/>
  <c r="E9" i="122"/>
  <c r="K8" i="122"/>
  <c r="K12" i="122" s="1"/>
  <c r="E93" i="121"/>
  <c r="I64" i="121"/>
  <c r="M50" i="121"/>
  <c r="E49" i="121"/>
  <c r="K25" i="121"/>
  <c r="K7" i="121"/>
  <c r="K9" i="121" s="1"/>
  <c r="E7" i="121"/>
  <c r="E97" i="120"/>
  <c r="E83" i="120"/>
  <c r="I28" i="120"/>
  <c r="K27" i="120"/>
  <c r="K16" i="120"/>
  <c r="K14" i="120"/>
  <c r="E11" i="120"/>
  <c r="E68" i="119"/>
  <c r="K11" i="119"/>
  <c r="K9" i="119"/>
  <c r="E9" i="119"/>
  <c r="E65" i="118"/>
  <c r="K41" i="118"/>
  <c r="K38" i="118"/>
  <c r="E11" i="118"/>
  <c r="K10" i="118" s="1"/>
  <c r="K8" i="118"/>
  <c r="E18" i="117"/>
  <c r="E17" i="117"/>
  <c r="E58" i="117" s="1"/>
  <c r="K16" i="117" s="1"/>
  <c r="K14" i="117"/>
  <c r="E7" i="117"/>
  <c r="E50" i="116"/>
  <c r="K14" i="116"/>
  <c r="K12" i="116"/>
  <c r="E11" i="116"/>
  <c r="E40" i="115"/>
  <c r="K10" i="115"/>
  <c r="K8" i="115"/>
  <c r="E7" i="115"/>
  <c r="E46" i="114"/>
  <c r="K12" i="114"/>
  <c r="K10" i="114"/>
  <c r="E9" i="114"/>
  <c r="E53" i="113"/>
  <c r="I17" i="113"/>
  <c r="K10" i="113"/>
  <c r="E9" i="113"/>
  <c r="K12" i="113" s="1"/>
  <c r="E48" i="112"/>
  <c r="E10" i="112"/>
  <c r="K11" i="112" s="1"/>
  <c r="K9" i="112"/>
  <c r="E78" i="111"/>
  <c r="K23" i="111"/>
  <c r="M21" i="111" s="1"/>
  <c r="E11" i="111"/>
  <c r="K11" i="111" s="1"/>
  <c r="K9" i="111"/>
  <c r="E98" i="110"/>
  <c r="K30" i="110"/>
  <c r="K19" i="110"/>
  <c r="K17" i="110"/>
  <c r="E10" i="110"/>
  <c r="E86" i="109"/>
  <c r="J86" i="109" s="1"/>
  <c r="J87" i="109" s="1"/>
  <c r="K11" i="109"/>
  <c r="K13" i="109" s="1"/>
  <c r="E9" i="109"/>
  <c r="K8" i="109"/>
  <c r="E87" i="108"/>
  <c r="J86" i="108" s="1"/>
  <c r="J87" i="108" s="1"/>
  <c r="K11" i="108"/>
  <c r="E9" i="108"/>
  <c r="K13" i="108" s="1"/>
  <c r="E73" i="107"/>
  <c r="K10" i="107"/>
  <c r="E9" i="107"/>
  <c r="K12" i="107" s="1"/>
  <c r="E60" i="106"/>
  <c r="E11" i="106"/>
  <c r="K8" i="106"/>
  <c r="K10" i="106" s="1"/>
  <c r="E69" i="105"/>
  <c r="I57" i="105"/>
  <c r="K11" i="105"/>
  <c r="K13" i="105" s="1"/>
  <c r="E10" i="105"/>
  <c r="E48" i="104"/>
  <c r="E10" i="104"/>
  <c r="K10" i="104" s="1"/>
  <c r="K8" i="104"/>
  <c r="E47" i="103"/>
  <c r="E7" i="103"/>
  <c r="K8" i="103" s="1"/>
  <c r="K6" i="103"/>
  <c r="E51" i="102"/>
  <c r="F49" i="102"/>
  <c r="F48" i="102"/>
  <c r="F47" i="102"/>
  <c r="F46" i="102"/>
  <c r="F45" i="102"/>
  <c r="F44" i="102"/>
  <c r="F43" i="102"/>
  <c r="F42" i="102"/>
  <c r="F41" i="102"/>
  <c r="F40" i="102"/>
  <c r="F39" i="102"/>
  <c r="F38" i="102"/>
  <c r="F37" i="102"/>
  <c r="F36" i="102"/>
  <c r="F35" i="102"/>
  <c r="F34" i="102"/>
  <c r="F33" i="102"/>
  <c r="F32" i="102"/>
  <c r="F31" i="102"/>
  <c r="F30" i="102"/>
  <c r="F29" i="102"/>
  <c r="F28" i="102"/>
  <c r="F27" i="102"/>
  <c r="F26" i="102"/>
  <c r="F25" i="102"/>
  <c r="F24" i="102"/>
  <c r="F23" i="102"/>
  <c r="L22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L7" i="102"/>
  <c r="L9" i="102" s="1"/>
  <c r="E7" i="102"/>
  <c r="E63" i="101"/>
  <c r="L15" i="101"/>
  <c r="E11" i="101"/>
  <c r="L8" i="101"/>
  <c r="L19" i="101" s="1"/>
  <c r="E62" i="100"/>
  <c r="I49" i="100"/>
  <c r="K9" i="100"/>
  <c r="E7" i="100"/>
  <c r="K13" i="100" s="1"/>
  <c r="K21" i="100" s="1"/>
  <c r="E103" i="99"/>
  <c r="F101" i="99"/>
  <c r="F100" i="99"/>
  <c r="F99" i="99"/>
  <c r="F98" i="99"/>
  <c r="F97" i="99"/>
  <c r="F96" i="99"/>
  <c r="F95" i="99"/>
  <c r="E94" i="99"/>
  <c r="F93" i="99"/>
  <c r="F92" i="99"/>
  <c r="F91" i="99"/>
  <c r="F90" i="99"/>
  <c r="F89" i="99"/>
  <c r="F87" i="99"/>
  <c r="F86" i="99"/>
  <c r="F83" i="99"/>
  <c r="F82" i="99"/>
  <c r="F81" i="99"/>
  <c r="F80" i="99"/>
  <c r="F79" i="99"/>
  <c r="F78" i="99"/>
  <c r="F77" i="99"/>
  <c r="F76" i="99"/>
  <c r="F75" i="99"/>
  <c r="F74" i="99"/>
  <c r="F73" i="99"/>
  <c r="F72" i="99"/>
  <c r="F71" i="99"/>
  <c r="F70" i="99"/>
  <c r="F68" i="99"/>
  <c r="F67" i="99"/>
  <c r="F66" i="99"/>
  <c r="F65" i="99"/>
  <c r="F64" i="99"/>
  <c r="F63" i="99"/>
  <c r="F62" i="99"/>
  <c r="F61" i="99"/>
  <c r="F58" i="99"/>
  <c r="F57" i="99"/>
  <c r="F56" i="99"/>
  <c r="F55" i="99"/>
  <c r="F54" i="99"/>
  <c r="F53" i="99"/>
  <c r="F52" i="99"/>
  <c r="F51" i="99"/>
  <c r="F50" i="99"/>
  <c r="F49" i="99"/>
  <c r="F48" i="99"/>
  <c r="F47" i="99"/>
  <c r="F44" i="99"/>
  <c r="F43" i="99"/>
  <c r="F42" i="99"/>
  <c r="F41" i="99"/>
  <c r="F38" i="99"/>
  <c r="F36" i="99"/>
  <c r="F35" i="99"/>
  <c r="F34" i="99"/>
  <c r="F33" i="99"/>
  <c r="F32" i="99"/>
  <c r="F31" i="99"/>
  <c r="F30" i="99"/>
  <c r="F28" i="99"/>
  <c r="F27" i="99"/>
  <c r="F26" i="99"/>
  <c r="F25" i="99"/>
  <c r="F24" i="99"/>
  <c r="F23" i="99"/>
  <c r="F22" i="99"/>
  <c r="F21" i="99"/>
  <c r="L20" i="99"/>
  <c r="F20" i="99"/>
  <c r="F19" i="99"/>
  <c r="F16" i="99"/>
  <c r="F15" i="99"/>
  <c r="F14" i="99"/>
  <c r="L12" i="99"/>
  <c r="E9" i="99"/>
  <c r="L23" i="99" s="1"/>
  <c r="L25" i="99" s="1"/>
  <c r="F7" i="99"/>
  <c r="F6" i="99"/>
  <c r="F5" i="99"/>
  <c r="E103" i="98"/>
  <c r="F102" i="98"/>
  <c r="F101" i="98"/>
  <c r="F100" i="98"/>
  <c r="F99" i="98"/>
  <c r="F96" i="98"/>
  <c r="F95" i="98"/>
  <c r="F93" i="98"/>
  <c r="F91" i="98"/>
  <c r="F90" i="98"/>
  <c r="F89" i="98"/>
  <c r="F88" i="98"/>
  <c r="F87" i="98"/>
  <c r="F86" i="98"/>
  <c r="F84" i="98"/>
  <c r="F83" i="98"/>
  <c r="F82" i="98"/>
  <c r="F81" i="98"/>
  <c r="F80" i="98"/>
  <c r="F79" i="98"/>
  <c r="F78" i="98"/>
  <c r="F77" i="98"/>
  <c r="F76" i="98"/>
  <c r="F75" i="98"/>
  <c r="F74" i="98"/>
  <c r="F73" i="98"/>
  <c r="F72" i="98"/>
  <c r="F71" i="98"/>
  <c r="F70" i="98"/>
  <c r="F69" i="98"/>
  <c r="F68" i="98"/>
  <c r="F66" i="98"/>
  <c r="F65" i="98"/>
  <c r="F64" i="98"/>
  <c r="F63" i="98"/>
  <c r="F61" i="98"/>
  <c r="F60" i="98"/>
  <c r="F59" i="98"/>
  <c r="F58" i="98"/>
  <c r="F57" i="98"/>
  <c r="F56" i="98"/>
  <c r="F55" i="98"/>
  <c r="F53" i="98"/>
  <c r="F52" i="98"/>
  <c r="F50" i="98"/>
  <c r="F49" i="98"/>
  <c r="F48" i="98"/>
  <c r="F47" i="98"/>
  <c r="F46" i="98"/>
  <c r="F45" i="98"/>
  <c r="F44" i="98"/>
  <c r="F43" i="98"/>
  <c r="F42" i="98"/>
  <c r="F41" i="98"/>
  <c r="F40" i="98"/>
  <c r="F39" i="98"/>
  <c r="F37" i="98"/>
  <c r="F36" i="98"/>
  <c r="F34" i="98"/>
  <c r="F32" i="98"/>
  <c r="F31" i="98"/>
  <c r="F30" i="98"/>
  <c r="F29" i="98"/>
  <c r="F28" i="98"/>
  <c r="F27" i="98"/>
  <c r="F26" i="98"/>
  <c r="F25" i="98"/>
  <c r="F24" i="98"/>
  <c r="F23" i="98"/>
  <c r="F22" i="98"/>
  <c r="L20" i="98"/>
  <c r="E20" i="98"/>
  <c r="F20" i="98" s="1"/>
  <c r="F19" i="98"/>
  <c r="F18" i="98"/>
  <c r="F16" i="98"/>
  <c r="F15" i="98"/>
  <c r="F14" i="98"/>
  <c r="L13" i="98"/>
  <c r="N11" i="98"/>
  <c r="E9" i="98"/>
  <c r="L27" i="98" s="1"/>
  <c r="L29" i="98" s="1"/>
  <c r="F7" i="98"/>
  <c r="F6" i="98"/>
  <c r="F5" i="98"/>
  <c r="E109" i="97"/>
  <c r="K28" i="97"/>
  <c r="K30" i="97" s="1"/>
  <c r="K22" i="97"/>
  <c r="K13" i="97"/>
  <c r="E10" i="97"/>
  <c r="E73" i="96"/>
  <c r="E61" i="96"/>
  <c r="K23" i="96"/>
  <c r="K15" i="96"/>
  <c r="K27" i="96" s="1"/>
  <c r="E9" i="96"/>
  <c r="E55" i="95"/>
  <c r="I55" i="95" s="1"/>
  <c r="K11" i="95"/>
  <c r="E8" i="95"/>
  <c r="K23" i="95" s="1"/>
  <c r="E51" i="94"/>
  <c r="I46" i="94"/>
  <c r="E27" i="94"/>
  <c r="K23" i="94"/>
  <c r="K15" i="94"/>
  <c r="K12" i="94"/>
  <c r="E9" i="94"/>
  <c r="I51" i="94" s="1"/>
  <c r="E60" i="93"/>
  <c r="E19" i="93"/>
  <c r="K12" i="93"/>
  <c r="E9" i="93"/>
  <c r="E46" i="92"/>
  <c r="E50" i="92" s="1"/>
  <c r="E11" i="92"/>
  <c r="L40" i="90"/>
  <c r="L32" i="90"/>
  <c r="D21" i="90"/>
  <c r="L10" i="90"/>
  <c r="D35" i="89"/>
  <c r="L29" i="89"/>
  <c r="L8" i="89"/>
  <c r="D27" i="88"/>
  <c r="L17" i="88"/>
  <c r="L31" i="88" s="1"/>
  <c r="L55" i="87"/>
  <c r="D12" i="87"/>
  <c r="L66" i="86"/>
  <c r="D11" i="86"/>
  <c r="D28" i="86" s="1"/>
  <c r="L81" i="85"/>
  <c r="O56" i="85"/>
  <c r="D8" i="85"/>
  <c r="L71" i="84"/>
  <c r="D18" i="84"/>
  <c r="O16" i="84"/>
  <c r="K29" i="83"/>
  <c r="D16" i="83"/>
  <c r="D33" i="82"/>
  <c r="K15" i="82"/>
  <c r="K24" i="81"/>
  <c r="D23" i="81"/>
  <c r="D32" i="80"/>
  <c r="K10" i="80"/>
  <c r="D21" i="79"/>
  <c r="K15" i="79"/>
  <c r="D47" i="78"/>
  <c r="D49" i="78" s="1"/>
  <c r="K11" i="78"/>
  <c r="D38" i="77"/>
  <c r="K16" i="77"/>
  <c r="K30" i="76"/>
  <c r="D7" i="76"/>
  <c r="K39" i="75"/>
  <c r="D8" i="75"/>
  <c r="K66" i="74"/>
  <c r="K25" i="74"/>
  <c r="D14" i="74"/>
  <c r="K67" i="73"/>
  <c r="K58" i="73"/>
  <c r="D16" i="73"/>
  <c r="K31" i="71"/>
  <c r="K22" i="71"/>
  <c r="D21" i="71"/>
  <c r="D34" i="69"/>
  <c r="K19" i="69"/>
  <c r="K22" i="68"/>
  <c r="D19" i="68"/>
  <c r="D18" i="67"/>
  <c r="K11" i="67"/>
  <c r="D33" i="66"/>
  <c r="K16" i="66"/>
  <c r="D16" i="65"/>
  <c r="D21" i="65" s="1"/>
  <c r="K13" i="65"/>
  <c r="D34" i="64"/>
  <c r="K14" i="64"/>
  <c r="K36" i="63"/>
  <c r="D19" i="63"/>
  <c r="K17" i="63"/>
  <c r="K26" i="62"/>
  <c r="D26" i="62"/>
  <c r="D24" i="62"/>
  <c r="D9" i="62"/>
  <c r="K21" i="61"/>
  <c r="D9" i="61"/>
  <c r="K41" i="60"/>
  <c r="D15" i="60"/>
  <c r="K59" i="59"/>
  <c r="D19" i="59"/>
  <c r="K68" i="58"/>
  <c r="K38" i="58"/>
  <c r="K10" i="58"/>
  <c r="D8" i="58"/>
  <c r="K41" i="57"/>
  <c r="D13" i="57"/>
  <c r="D49" i="56"/>
  <c r="K21" i="56"/>
  <c r="D36" i="55"/>
  <c r="K25" i="55"/>
  <c r="D14" i="55"/>
  <c r="K33" i="54"/>
  <c r="D33" i="54"/>
  <c r="D28" i="53"/>
  <c r="K24" i="53"/>
  <c r="D33" i="52"/>
  <c r="K13" i="52"/>
  <c r="D32" i="51"/>
  <c r="K13" i="51"/>
  <c r="K28" i="50"/>
  <c r="D23" i="50"/>
  <c r="K29" i="49"/>
  <c r="D14" i="49"/>
  <c r="D29" i="49" s="1"/>
  <c r="K29" i="48"/>
  <c r="D21" i="48"/>
  <c r="K30" i="47"/>
  <c r="D20" i="47"/>
  <c r="D29" i="47" s="1"/>
  <c r="D34" i="46"/>
  <c r="K32" i="46"/>
  <c r="D17" i="46"/>
  <c r="D40" i="45"/>
  <c r="D34" i="45"/>
  <c r="K21" i="45"/>
  <c r="D21" i="45"/>
  <c r="D38" i="44"/>
  <c r="D33" i="44"/>
  <c r="G23" i="44"/>
  <c r="K19" i="44"/>
  <c r="K9" i="44"/>
  <c r="D45" i="43"/>
  <c r="K23" i="43"/>
  <c r="D17" i="43"/>
  <c r="D14" i="43"/>
  <c r="D22" i="42"/>
  <c r="D20" i="42"/>
  <c r="K19" i="42"/>
  <c r="D16" i="42"/>
  <c r="D32" i="41"/>
  <c r="D20" i="41"/>
  <c r="K18" i="41"/>
  <c r="K15" i="40"/>
  <c r="D15" i="40"/>
  <c r="D20" i="39"/>
  <c r="K7" i="39"/>
  <c r="D20" i="38"/>
  <c r="K13" i="38"/>
  <c r="K23" i="36"/>
  <c r="D17" i="36"/>
  <c r="K29" i="35"/>
  <c r="D26" i="35"/>
  <c r="K24" i="34"/>
  <c r="K12" i="34"/>
  <c r="K37" i="34" s="1"/>
  <c r="D11" i="34"/>
  <c r="K25" i="33"/>
  <c r="D24" i="33"/>
  <c r="D20" i="33"/>
  <c r="D9" i="33"/>
  <c r="D38" i="32"/>
  <c r="D28" i="32"/>
  <c r="D24" i="32"/>
  <c r="D21" i="32"/>
  <c r="K15" i="32"/>
  <c r="D27" i="31"/>
  <c r="D13" i="31"/>
  <c r="K10" i="31"/>
  <c r="D27" i="30"/>
  <c r="D15" i="30"/>
  <c r="K9" i="30"/>
  <c r="D18" i="29"/>
  <c r="K12" i="29"/>
  <c r="D8" i="29"/>
  <c r="K12" i="28"/>
  <c r="K16" i="28" s="1"/>
  <c r="D11" i="28"/>
  <c r="K14" i="27"/>
  <c r="D8" i="27"/>
  <c r="D16" i="27" s="1"/>
  <c r="D25" i="26"/>
  <c r="K13" i="26"/>
  <c r="C30" i="23"/>
  <c r="H17" i="23"/>
  <c r="C17" i="23"/>
  <c r="H42" i="22"/>
  <c r="C19" i="22"/>
  <c r="C42" i="22" s="1"/>
  <c r="B12" i="17" s="1"/>
  <c r="G12" i="17" s="1"/>
  <c r="H46" i="21"/>
  <c r="C46" i="21"/>
  <c r="H27" i="20"/>
  <c r="E10" i="17" s="1"/>
  <c r="C27" i="20"/>
  <c r="B10" i="17" s="1"/>
  <c r="H43" i="19"/>
  <c r="C41" i="19"/>
  <c r="C38" i="19"/>
  <c r="C43" i="19" s="1"/>
  <c r="B9" i="17" s="1"/>
  <c r="G9" i="17" s="1"/>
  <c r="C40" i="18"/>
  <c r="F28" i="18"/>
  <c r="H22" i="18"/>
  <c r="E8" i="17" s="1"/>
  <c r="C31" i="16"/>
  <c r="B7" i="17" s="1"/>
  <c r="G7" i="17" s="1"/>
  <c r="F25" i="16"/>
  <c r="H21" i="16"/>
  <c r="H28" i="14"/>
  <c r="E6" i="17" s="1"/>
  <c r="C28" i="14"/>
  <c r="B6" i="17" s="1"/>
  <c r="G17" i="17"/>
  <c r="G16" i="17"/>
  <c r="G15" i="17"/>
  <c r="G14" i="17"/>
  <c r="G13" i="17"/>
  <c r="E12" i="17"/>
  <c r="E11" i="17"/>
  <c r="B11" i="17"/>
  <c r="E9" i="17"/>
  <c r="B8" i="17"/>
  <c r="E7" i="17"/>
  <c r="H19" i="9"/>
  <c r="E17" i="1" s="1"/>
  <c r="C19" i="9"/>
  <c r="H20" i="10"/>
  <c r="C20" i="10"/>
  <c r="B16" i="1" s="1"/>
  <c r="G16" i="1" s="1"/>
  <c r="I24" i="13"/>
  <c r="E15" i="1" s="1"/>
  <c r="C24" i="13"/>
  <c r="C27" i="11"/>
  <c r="H13" i="11"/>
  <c r="I21" i="12"/>
  <c r="E13" i="1" s="1"/>
  <c r="C18" i="12"/>
  <c r="C25" i="3"/>
  <c r="I13" i="3"/>
  <c r="I23" i="3" s="1"/>
  <c r="E12" i="1" s="1"/>
  <c r="C23" i="4"/>
  <c r="C21" i="4"/>
  <c r="I7" i="4"/>
  <c r="E11" i="1" s="1"/>
  <c r="I17" i="5"/>
  <c r="C14" i="5"/>
  <c r="C15" i="6"/>
  <c r="I8" i="6"/>
  <c r="E9" i="1" s="1"/>
  <c r="C20" i="7"/>
  <c r="B8" i="1" s="1"/>
  <c r="G8" i="1" s="1"/>
  <c r="I11" i="7"/>
  <c r="C24" i="8"/>
  <c r="I7" i="8"/>
  <c r="E7" i="1" s="1"/>
  <c r="C29" i="2"/>
  <c r="B6" i="1" s="1"/>
  <c r="B18" i="1" s="1"/>
  <c r="I7" i="2"/>
  <c r="B17" i="1"/>
  <c r="E16" i="1"/>
  <c r="B15" i="1"/>
  <c r="E14" i="1"/>
  <c r="B14" i="1"/>
  <c r="B13" i="1"/>
  <c r="B12" i="1"/>
  <c r="B11" i="1"/>
  <c r="E10" i="1"/>
  <c r="B10" i="1"/>
  <c r="B9" i="1"/>
  <c r="E8" i="1"/>
  <c r="B7" i="1"/>
  <c r="E6" i="1"/>
  <c r="B18" i="17" l="1"/>
  <c r="I56" i="95"/>
  <c r="J89" i="109"/>
  <c r="E18" i="17"/>
  <c r="G10" i="17"/>
  <c r="K26" i="94"/>
  <c r="G7" i="1"/>
  <c r="G11" i="1"/>
  <c r="G15" i="1"/>
  <c r="G8" i="17"/>
  <c r="E18" i="1"/>
  <c r="I18" i="1" s="1"/>
  <c r="G9" i="1"/>
  <c r="G13" i="1"/>
  <c r="G17" i="1"/>
  <c r="G10" i="1"/>
  <c r="G12" i="1"/>
  <c r="G14" i="1"/>
  <c r="G11" i="17"/>
  <c r="K16" i="123"/>
  <c r="K14" i="122"/>
  <c r="G6" i="1"/>
  <c r="G6" i="17"/>
  <c r="G18" i="17" s="1"/>
  <c r="G18" i="1" l="1"/>
  <c r="I18" i="17"/>
</calcChain>
</file>

<file path=xl/sharedStrings.xml><?xml version="1.0" encoding="utf-8"?>
<sst xmlns="http://schemas.openxmlformats.org/spreadsheetml/2006/main" count="40738" uniqueCount="2762">
  <si>
    <t>C.O.D. PURCHASES - MARCH 2005</t>
  </si>
  <si>
    <t>Date</t>
  </si>
  <si>
    <t>Company</t>
  </si>
  <si>
    <t>Amount</t>
  </si>
  <si>
    <t>03/03/2005</t>
  </si>
  <si>
    <t>Ambrosales</t>
  </si>
  <si>
    <t>High Duty Castings</t>
  </si>
  <si>
    <t>07/03/2005</t>
  </si>
  <si>
    <t>Premier Glass</t>
  </si>
  <si>
    <t>Delmas Midas</t>
  </si>
  <si>
    <t>NCCS</t>
  </si>
  <si>
    <t>Ridgeback</t>
  </si>
  <si>
    <t>08/03/2005</t>
  </si>
  <si>
    <t>Bearings International</t>
  </si>
  <si>
    <t>Varco</t>
  </si>
  <si>
    <t>14/03/2005</t>
  </si>
  <si>
    <t>15/03/2005</t>
  </si>
  <si>
    <t>Benoni Bearings</t>
  </si>
  <si>
    <t>Avex</t>
  </si>
  <si>
    <t>18/03/2005</t>
  </si>
  <si>
    <t>24/03/2005</t>
  </si>
  <si>
    <t>Bearing Man</t>
  </si>
  <si>
    <t>Steel &amp; Pipes For Africa</t>
  </si>
  <si>
    <t>30/03/2005</t>
  </si>
  <si>
    <t>Tool Centre</t>
  </si>
  <si>
    <t>Aquapower</t>
  </si>
  <si>
    <t>Purchases</t>
  </si>
  <si>
    <t>April</t>
  </si>
  <si>
    <t>Mar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</si>
  <si>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</si>
  <si>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</si>
  <si>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</si>
  <si>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</si>
  <si>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</si>
  <si>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</si>
  <si>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</si>
  <si>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</si>
  <si>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</si>
  <si>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</si>
  <si>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TOTAL</t>
  </si>
  <si>
    <t>C.O.D. PURCHASES - APRIL 2005</t>
  </si>
  <si>
    <t>01/04/2005</t>
  </si>
  <si>
    <t>07/04/2005</t>
  </si>
  <si>
    <t>Atlas Oil &amp; Chemicals</t>
  </si>
  <si>
    <t>11/04/2005</t>
  </si>
  <si>
    <t>Adendorf</t>
  </si>
  <si>
    <t>12/04/2005</t>
  </si>
  <si>
    <t>13/04/2005</t>
  </si>
  <si>
    <t>PH Heat Treatments</t>
  </si>
  <si>
    <t>15/04/2005</t>
  </si>
  <si>
    <t>Turbo Fasteners</t>
  </si>
  <si>
    <t>20/04/2005</t>
  </si>
  <si>
    <t>22/04/2005</t>
  </si>
  <si>
    <t>Hydrasales</t>
  </si>
  <si>
    <t>AH Plastics</t>
  </si>
  <si>
    <t>26/04/2005</t>
  </si>
  <si>
    <t>29/04/2005</t>
  </si>
  <si>
    <t>Thyssen Krupp</t>
  </si>
  <si>
    <t>30/04/2005</t>
  </si>
  <si>
    <t>C.O.D. PURCHASES - MAY 2005</t>
  </si>
  <si>
    <t>C.O.D. PURCHASES - JULY 2005</t>
  </si>
  <si>
    <t>C.O.D. PURCHASES - JUNE 2005</t>
  </si>
  <si>
    <t>03/05/2005</t>
  </si>
  <si>
    <t>16/05/2005</t>
  </si>
  <si>
    <t>18/05/2005</t>
  </si>
  <si>
    <t>SA Sealing</t>
  </si>
  <si>
    <t>Flexilube</t>
  </si>
  <si>
    <t>20/05/2005</t>
  </si>
  <si>
    <t>Plumblink</t>
  </si>
  <si>
    <t>26/05/2005</t>
  </si>
  <si>
    <t>Norbrake</t>
  </si>
  <si>
    <t>13/05/2005</t>
  </si>
  <si>
    <t>29/06/2005</t>
  </si>
  <si>
    <t>Tempa Trading</t>
  </si>
  <si>
    <t>Toolquip &amp; Allied</t>
  </si>
  <si>
    <t>23/06/2005</t>
  </si>
  <si>
    <t>27/06/2005</t>
  </si>
  <si>
    <t>28/06/2005</t>
  </si>
  <si>
    <t>30/06/2005</t>
  </si>
  <si>
    <t>C.O.D. PURCHASES - SEPTEMBER 2005</t>
  </si>
  <si>
    <t>C.O.D. PURCHASES - AUGUST 2005</t>
  </si>
  <si>
    <t>19/07/2005</t>
  </si>
  <si>
    <t>Avion East Rand</t>
  </si>
  <si>
    <t>20/07/2005</t>
  </si>
  <si>
    <t>PH Heat Treatment</t>
  </si>
  <si>
    <t>25/07/2005</t>
  </si>
  <si>
    <t>28/07/2005</t>
  </si>
  <si>
    <t>G. Fox &amp; Co</t>
  </si>
  <si>
    <t>Durrans RMS</t>
  </si>
  <si>
    <t>f</t>
  </si>
  <si>
    <t>P&amp;D Auto</t>
  </si>
  <si>
    <t>01/08/2005</t>
  </si>
  <si>
    <t>Pilot Tools</t>
  </si>
  <si>
    <t>Talisman</t>
  </si>
  <si>
    <t>02/08/2005</t>
  </si>
  <si>
    <t>SA Sealing Systems</t>
  </si>
  <si>
    <t>Dr. Hennie Meyer</t>
  </si>
  <si>
    <t>04/08/2005</t>
  </si>
  <si>
    <t>05/08/2005</t>
  </si>
  <si>
    <t>Aluminium Horizons</t>
  </si>
  <si>
    <t>08/08/2005</t>
  </si>
  <si>
    <t>19/08/2005</t>
  </si>
  <si>
    <t>24/08/2005</t>
  </si>
  <si>
    <t>Premier Glass Works</t>
  </si>
  <si>
    <t>Avex Aerospace &amp; Industrial</t>
  </si>
  <si>
    <t>03/08/2005</t>
  </si>
  <si>
    <t>C.O.D. PURCHASES - FEBRUARY 2006</t>
  </si>
  <si>
    <t>C.O.D. PURCHASES - JANUARY 2006</t>
  </si>
  <si>
    <t>C.O.D. PURCHASES - DECEMBER 2005</t>
  </si>
  <si>
    <t>C.O.D. PURCHASES - NOVEMBER 2005</t>
  </si>
  <si>
    <t>C.O.D. PURCHASES - OCTOBER 2005</t>
  </si>
  <si>
    <t>Steelmate</t>
  </si>
  <si>
    <t>n/a</t>
  </si>
  <si>
    <t>12/08/2005</t>
  </si>
  <si>
    <t>12/09/2005</t>
  </si>
  <si>
    <t>P.H. Heat Treatment</t>
  </si>
  <si>
    <t>D &amp; W Enterprises</t>
  </si>
  <si>
    <t>13/09/2005</t>
  </si>
  <si>
    <t>High Duty Casting</t>
  </si>
  <si>
    <t>PREMAC</t>
  </si>
  <si>
    <t>Nothing</t>
  </si>
  <si>
    <t>AGRIGEL</t>
  </si>
  <si>
    <t>C.O.D. PURCHASES 2005</t>
  </si>
  <si>
    <t>23/05/2005</t>
  </si>
  <si>
    <t>24/05/2005</t>
  </si>
  <si>
    <t>Tamrock</t>
  </si>
  <si>
    <t>27/05/2005</t>
  </si>
  <si>
    <t>30/05/2005</t>
  </si>
  <si>
    <t>09/06/2005</t>
  </si>
  <si>
    <t>07/07/2005</t>
  </si>
  <si>
    <t>21/07/2005</t>
  </si>
  <si>
    <t>Bearings 2000</t>
  </si>
  <si>
    <t>Lancet Laboratories</t>
  </si>
  <si>
    <t>27/07/2005</t>
  </si>
  <si>
    <t>Builders Tile Market</t>
  </si>
  <si>
    <t>22/07/2005</t>
  </si>
  <si>
    <t>Electrical Winding</t>
  </si>
  <si>
    <t>Masstores - Builder's Warehouse</t>
  </si>
  <si>
    <t>fpv</t>
  </si>
  <si>
    <t>fp</t>
  </si>
  <si>
    <t>06/09/2005</t>
  </si>
  <si>
    <t>16/09/2005</t>
  </si>
  <si>
    <t>20/09/2005</t>
  </si>
  <si>
    <t>23/09/2005</t>
  </si>
  <si>
    <t>Zhou's Enterprise</t>
  </si>
  <si>
    <t>O.L. Gustavo</t>
  </si>
  <si>
    <t>26/09/2005</t>
  </si>
  <si>
    <t>30/09/2005</t>
  </si>
  <si>
    <t>22/09/2005</t>
  </si>
  <si>
    <t>03/10/2005</t>
  </si>
  <si>
    <t>Dencor Metals</t>
  </si>
  <si>
    <t>pv</t>
  </si>
  <si>
    <t>Dr. Delmas</t>
  </si>
  <si>
    <t>27/09/2005</t>
  </si>
  <si>
    <t>na</t>
  </si>
  <si>
    <t>05/10/2005</t>
  </si>
  <si>
    <t>11/10/2005</t>
  </si>
  <si>
    <t>Atlas Oil &amp; Chemical</t>
  </si>
  <si>
    <t>Plaaskem</t>
  </si>
  <si>
    <t>17/10/2005</t>
  </si>
  <si>
    <t>PH Heat Treatement</t>
  </si>
  <si>
    <t>20/10/2005</t>
  </si>
  <si>
    <t>Spring Products Supply</t>
  </si>
  <si>
    <t>21/10/2005</t>
  </si>
  <si>
    <t>24/10/2005</t>
  </si>
  <si>
    <t>29/10/2005</t>
  </si>
  <si>
    <t>31/10/2005</t>
  </si>
  <si>
    <t>26/10/2005</t>
  </si>
  <si>
    <t>Multitrade Distributors</t>
  </si>
  <si>
    <t>19/10/2005</t>
  </si>
  <si>
    <t>The Foundry Complex</t>
  </si>
  <si>
    <t>Electric Centre East Rand</t>
  </si>
  <si>
    <t>Delmas Bande</t>
  </si>
  <si>
    <t>FPv</t>
  </si>
  <si>
    <t>01/11/2005</t>
  </si>
  <si>
    <t>AJ Plastics</t>
  </si>
  <si>
    <t>Gem Switchgear</t>
  </si>
  <si>
    <t>03/11/2005</t>
  </si>
  <si>
    <t>AmbroSales</t>
  </si>
  <si>
    <t>04/11/2005</t>
  </si>
  <si>
    <t>07/11/2005</t>
  </si>
  <si>
    <t>Avex Aerospace</t>
  </si>
  <si>
    <t>08/11/2005</t>
  </si>
  <si>
    <t>09/11/2005</t>
  </si>
  <si>
    <t>Zhous Bearings</t>
  </si>
  <si>
    <t>16/11/2005</t>
  </si>
  <si>
    <t>Leadwell Machine Tools</t>
  </si>
  <si>
    <t>21/11/2005</t>
  </si>
  <si>
    <t>Adendorff</t>
  </si>
  <si>
    <t>29/11/2005</t>
  </si>
  <si>
    <t>Brite Star CNC</t>
  </si>
  <si>
    <t>30/11/2005</t>
  </si>
  <si>
    <t>14/12/2005</t>
  </si>
  <si>
    <t>17/11/2005</t>
  </si>
  <si>
    <t>Mguni Traders</t>
  </si>
  <si>
    <t>10/11/2005</t>
  </si>
  <si>
    <t>Cross Cape Express</t>
  </si>
  <si>
    <t>East Rand Spring Works</t>
  </si>
  <si>
    <t>09/12/2005</t>
  </si>
  <si>
    <t>12/12/2005</t>
  </si>
  <si>
    <t>01/12/2005</t>
  </si>
  <si>
    <t>Zhou's Enterprises</t>
  </si>
  <si>
    <t>02/12/2005</t>
  </si>
  <si>
    <t>Chick Henderson</t>
  </si>
  <si>
    <t>05/12/2005</t>
  </si>
  <si>
    <t>06/12/2005</t>
  </si>
  <si>
    <t>24/11/2005</t>
  </si>
  <si>
    <t>13/12/2005</t>
  </si>
  <si>
    <t>Machine Moving &amp; Rigging</t>
  </si>
  <si>
    <t>21/12/2005</t>
  </si>
  <si>
    <t>Delmas Vets</t>
  </si>
  <si>
    <t>D.L. Geldenhuys</t>
  </si>
  <si>
    <t>Motrek Oos</t>
  </si>
  <si>
    <t>P &amp; D Auto Services</t>
  </si>
  <si>
    <t xml:space="preserve">Fanuc S.A. </t>
  </si>
  <si>
    <t>Hydraflex Benoni</t>
  </si>
  <si>
    <t>Anodised Labels &amp; Signs</t>
  </si>
  <si>
    <t>CJ Williams</t>
  </si>
  <si>
    <t>Varco Industrial</t>
  </si>
  <si>
    <t>C.O.D. PURCHASES - MARCH 2006</t>
  </si>
  <si>
    <t>F</t>
  </si>
  <si>
    <t>Debt Solve Hatfield</t>
  </si>
  <si>
    <t>Euro Lubricants</t>
  </si>
  <si>
    <t>Hyflo</t>
  </si>
  <si>
    <t>Botleng Glass</t>
  </si>
  <si>
    <t>Green Steel Products</t>
  </si>
  <si>
    <t>Frank J. Lydon &amp; Sons</t>
  </si>
  <si>
    <t>Varco Industrial Products</t>
  </si>
  <si>
    <t>K.P.L Die Casting</t>
  </si>
  <si>
    <t>Swiss Steel International</t>
  </si>
  <si>
    <t>The EDM Shop</t>
  </si>
  <si>
    <t>C.O.D. PURCHASES - APRIL 2006</t>
  </si>
  <si>
    <t>Teflex Plastics</t>
  </si>
  <si>
    <t>C.O.D. PURCHASES - MAY 2006</t>
  </si>
  <si>
    <t>C.O.D. PURCHASES - JUNE 2006</t>
  </si>
  <si>
    <t>Aqua Power</t>
  </si>
  <si>
    <t>Astore</t>
  </si>
  <si>
    <t>Roris Engineering</t>
  </si>
  <si>
    <t>Super Signs</t>
  </si>
  <si>
    <t>Hose Center</t>
  </si>
  <si>
    <t>Frank J Lydon &amp; Sons</t>
  </si>
  <si>
    <t>Odendaal &amp; Kruger</t>
  </si>
  <si>
    <t>Henque 3165 bk</t>
  </si>
  <si>
    <t>(Henry Loan)</t>
  </si>
  <si>
    <t>C.O.D. PURCHASES - JULY 2006</t>
  </si>
  <si>
    <t>Joey's Steel Supplies</t>
  </si>
  <si>
    <t>Robus Industrial</t>
  </si>
  <si>
    <t>fv</t>
  </si>
  <si>
    <t>JEC International Trade</t>
  </si>
  <si>
    <t>v</t>
  </si>
  <si>
    <t>FV</t>
  </si>
  <si>
    <t>Balju Delmas</t>
  </si>
  <si>
    <t>Printer Tech</t>
  </si>
  <si>
    <t>Diamond Auto</t>
  </si>
  <si>
    <t>Delmas Nissan</t>
  </si>
  <si>
    <t>VeriCred Bureau</t>
  </si>
  <si>
    <t>Astore Africa</t>
  </si>
  <si>
    <t>C.O.D. PURCHASES - AUGUST 2006</t>
  </si>
  <si>
    <t>Superstar Electro Plating</t>
  </si>
  <si>
    <t>Tshwane Hydraulics</t>
  </si>
  <si>
    <t>Nico Scheepers Rekenaars</t>
  </si>
  <si>
    <t>Danny Petty Cash</t>
  </si>
  <si>
    <t>SA Guage</t>
  </si>
  <si>
    <t xml:space="preserve">Avex Aerospace </t>
  </si>
  <si>
    <t>Frank J Lydon</t>
  </si>
  <si>
    <t>SamQuarz</t>
  </si>
  <si>
    <t>Dintsu Engineering Tech.</t>
  </si>
  <si>
    <t>Mikon Agri Services</t>
  </si>
  <si>
    <t>Mpumalanga Plant Hire</t>
  </si>
  <si>
    <t xml:space="preserve">Nico Scheepers </t>
  </si>
  <si>
    <t>KPL Die Casting</t>
  </si>
  <si>
    <t>Acouti Transport</t>
  </si>
  <si>
    <t>C.O.D. PURCHASES - SEPTEMBER 2006</t>
  </si>
  <si>
    <t>Chemserve Systems</t>
  </si>
  <si>
    <t>Local Stud Manufacturers</t>
  </si>
  <si>
    <t>C.O.D. PURCHASES - OCTOBER 2006</t>
  </si>
  <si>
    <t xml:space="preserve">Robus Industrial </t>
  </si>
  <si>
    <t>Derick - Trees</t>
  </si>
  <si>
    <t>C.O.D. PURCHASES 2006</t>
  </si>
  <si>
    <t>MEDICAL AID</t>
  </si>
  <si>
    <t>Drs Du Buisson, Bruin.</t>
  </si>
  <si>
    <t>Dr Marie De Vos</t>
  </si>
  <si>
    <t>Drs Bennett Guerra</t>
  </si>
  <si>
    <t>Dr JA Venter</t>
  </si>
  <si>
    <t>Sanmarie Bongers</t>
  </si>
  <si>
    <t>Bezuidenhout &amp; Co</t>
  </si>
  <si>
    <t>Dr CL Venter</t>
  </si>
  <si>
    <t>OMNISOLAR</t>
  </si>
  <si>
    <t>Matrix Warehouse</t>
  </si>
  <si>
    <t>Barstone Irrigation Systems</t>
  </si>
  <si>
    <t>Zhou's Bearings</t>
  </si>
  <si>
    <t>Elco Steel Dealers</t>
  </si>
  <si>
    <t>P. Holtzhauzen</t>
  </si>
  <si>
    <t>Highveld Bearings</t>
  </si>
  <si>
    <t>Afrisol</t>
  </si>
  <si>
    <t>C.O.D. PURCHASES - FEBRUARY 2007</t>
  </si>
  <si>
    <t>ACCOUNT</t>
  </si>
  <si>
    <t>DATE</t>
  </si>
  <si>
    <t>COMPANY</t>
  </si>
  <si>
    <t>AMOUNT</t>
  </si>
  <si>
    <t>15/02/2007</t>
  </si>
  <si>
    <t>Cost of Sales</t>
  </si>
  <si>
    <t>Afgri - Delmas</t>
  </si>
  <si>
    <t>09/02/2007</t>
  </si>
  <si>
    <t>13/02/2007</t>
  </si>
  <si>
    <t>12/02/2007</t>
  </si>
  <si>
    <t>20/02/2007</t>
  </si>
  <si>
    <t>Vulcanic Flame</t>
  </si>
  <si>
    <t>21/02/2007</t>
  </si>
  <si>
    <t>22/02/2007</t>
  </si>
  <si>
    <t>Handy Joe's Hardware</t>
  </si>
  <si>
    <t>16/02/2007</t>
  </si>
  <si>
    <t>G Fox &amp; Company</t>
  </si>
  <si>
    <t>27/02/2007</t>
  </si>
  <si>
    <t>Office Equipment</t>
  </si>
  <si>
    <t>Nico Scheepers Rek. Dienste</t>
  </si>
  <si>
    <t>C.O.D. PURCHASES - MARCH 2007</t>
  </si>
  <si>
    <t>28/02/2007</t>
  </si>
  <si>
    <t>2007/03/05</t>
  </si>
  <si>
    <t>02/02/2007</t>
  </si>
  <si>
    <t>Alta Hydraulics</t>
  </si>
  <si>
    <t>Frank J Lydon &amp; Son</t>
  </si>
  <si>
    <t>01/02/2007</t>
  </si>
  <si>
    <t>Security</t>
  </si>
  <si>
    <t>Security City</t>
  </si>
  <si>
    <t>Hi-fi corporation</t>
  </si>
  <si>
    <t>Agrigel</t>
  </si>
  <si>
    <t>Staff Training</t>
  </si>
  <si>
    <t>UNISA</t>
  </si>
  <si>
    <t>C.O.D. PURCHASES - APRIL 2007</t>
  </si>
  <si>
    <t>C.O.D. PURCHASES - MAY 2007</t>
  </si>
  <si>
    <t>Delmas Mica</t>
  </si>
  <si>
    <t>Ambosales</t>
  </si>
  <si>
    <t>Afgri-Delmas</t>
  </si>
  <si>
    <t>Schmoltz &amp; Bickenbach</t>
  </si>
  <si>
    <t>Delmas Batteries</t>
  </si>
  <si>
    <t>Spring Manufacturers SA</t>
  </si>
  <si>
    <t>OTK Delmas</t>
  </si>
  <si>
    <t>C.O.D. PURCHASES - JUNE 2007</t>
  </si>
  <si>
    <t>W.D. Hearn</t>
  </si>
  <si>
    <t>N.G. Engineering</t>
  </si>
  <si>
    <t>Wire Products Stainless Steel</t>
  </si>
  <si>
    <t>C.O.D. PURCHASES - JULY 2007</t>
  </si>
  <si>
    <t>C.O.D. PURCHASES - AUGUST 2007</t>
  </si>
  <si>
    <t>Cost Of Sales</t>
  </si>
  <si>
    <t>Almanac Publishers</t>
  </si>
  <si>
    <t>KPL Die Castings</t>
  </si>
  <si>
    <t>Spring Manufacturers of SA</t>
  </si>
  <si>
    <t>Silze Steel Works</t>
  </si>
  <si>
    <t>Commercial Shearing</t>
  </si>
  <si>
    <t>Euro lubricants</t>
  </si>
  <si>
    <t>Robus Industrial cc</t>
  </si>
  <si>
    <t>Couriers</t>
  </si>
  <si>
    <t>DHL</t>
  </si>
  <si>
    <t xml:space="preserve">Motor Vehicle </t>
  </si>
  <si>
    <t>Auto Executive Corp.</t>
  </si>
  <si>
    <t>Tiger Steel &amp; Trading</t>
  </si>
  <si>
    <t>Van Sckaiks</t>
  </si>
  <si>
    <t>Kalahari.net</t>
  </si>
  <si>
    <t>Sping Manufacturers</t>
  </si>
  <si>
    <t>C.O.D. PURCHASES - SEPTEMBER 2007</t>
  </si>
  <si>
    <t>Fines</t>
  </si>
  <si>
    <t>City of Jhb Metropolitan Coun.</t>
  </si>
  <si>
    <t>Mica Hardware</t>
  </si>
  <si>
    <t>Landscaping</t>
  </si>
  <si>
    <t>Garden Terrace Nursery</t>
  </si>
  <si>
    <t>Tool Center</t>
  </si>
  <si>
    <t>Maksimum Sekuriteit</t>
  </si>
  <si>
    <t>Supreme Heat Treatment</t>
  </si>
  <si>
    <t>Silze Steel Works cc</t>
  </si>
  <si>
    <t>MBD</t>
  </si>
  <si>
    <t>Motor Vehicle: Repairs</t>
  </si>
  <si>
    <t>NTT Toyota Delmas</t>
  </si>
  <si>
    <t>Delmas Onderdele</t>
  </si>
  <si>
    <t>Central Propshaft</t>
  </si>
  <si>
    <t>Mica Hardware Delmas</t>
  </si>
  <si>
    <t>Yureez Auto</t>
  </si>
  <si>
    <t>Aqua Vie</t>
  </si>
  <si>
    <t>Security City &amp; Hardware</t>
  </si>
  <si>
    <t>Ultramat</t>
  </si>
  <si>
    <t>Broadway Heat Treatment</t>
  </si>
  <si>
    <t>Swan Engineering</t>
  </si>
  <si>
    <t>N.G Engineering</t>
  </si>
  <si>
    <t>Superb Packaging</t>
  </si>
  <si>
    <t xml:space="preserve">v </t>
  </si>
  <si>
    <t>C.O.D. PURCHASES - OCTOBER 2007</t>
  </si>
  <si>
    <t>Aubert Pipe Systems</t>
  </si>
  <si>
    <t>Pick 'n Pay - Danny</t>
  </si>
  <si>
    <t>Mica Hardware - Delmas</t>
  </si>
  <si>
    <t>Dions Boksburg</t>
  </si>
  <si>
    <t>Astore Afri</t>
  </si>
  <si>
    <t>Petty Cash</t>
  </si>
  <si>
    <t>Danny Loan Account</t>
  </si>
  <si>
    <t>Boravelli Matress Centre</t>
  </si>
  <si>
    <t>Motor Vehicles</t>
  </si>
  <si>
    <t>Delmas Supa Quick</t>
  </si>
  <si>
    <t>Thompson Bros</t>
  </si>
  <si>
    <t>Motor Expense</t>
  </si>
  <si>
    <t>C.O.D. PURCHASES - NOVEMBER 2007</t>
  </si>
  <si>
    <t>Courier Charges</t>
  </si>
  <si>
    <t>Computer Exp.</t>
  </si>
  <si>
    <t>Nico Scheepers</t>
  </si>
  <si>
    <t>Spring Manufacturers</t>
  </si>
  <si>
    <t>Metals Centre cc</t>
  </si>
  <si>
    <t>Hi-fi Corporation (Danny)</t>
  </si>
  <si>
    <t>-</t>
  </si>
  <si>
    <t>Maizey's</t>
  </si>
  <si>
    <t>Adendorff Machinery Mart</t>
  </si>
  <si>
    <t>CL Hydraulics</t>
  </si>
  <si>
    <t>Repairs &amp; Maint.</t>
  </si>
  <si>
    <t>Fanuc SA</t>
  </si>
  <si>
    <t>Seal &amp; Gasket Supplies</t>
  </si>
  <si>
    <t>Parts Incorporated Africa</t>
  </si>
  <si>
    <t>C.O.D. PURCHASES - DECEMBER 2007</t>
  </si>
  <si>
    <t>Advertising</t>
  </si>
  <si>
    <t>Crime Reporting Boards</t>
  </si>
  <si>
    <t>Delmas Exhaust</t>
  </si>
  <si>
    <t>Motor Repairs</t>
  </si>
  <si>
    <t>CJA Motors</t>
  </si>
  <si>
    <t>NTT Toyota</t>
  </si>
  <si>
    <t>Tool Centre Benoni</t>
  </si>
  <si>
    <t>C.O.D. PURCHASES - JANUARY 2008</t>
  </si>
  <si>
    <t>V</t>
  </si>
  <si>
    <t>Crazy Store</t>
  </si>
  <si>
    <t>Delmas Spar</t>
  </si>
  <si>
    <t>Entertainment</t>
  </si>
  <si>
    <t>Liquor Value Delmas</t>
  </si>
  <si>
    <t>Trade Centre East Rand</t>
  </si>
  <si>
    <t>Van Schoor</t>
  </si>
  <si>
    <t>Spintop Machines</t>
  </si>
  <si>
    <t>Seal &amp; Gasket Supply</t>
  </si>
  <si>
    <t>Export &amp; Import</t>
  </si>
  <si>
    <t>Dawn Wing</t>
  </si>
  <si>
    <t>Motor Expense: Repairs</t>
  </si>
  <si>
    <t>Delmas Supaquick</t>
  </si>
  <si>
    <t>EDM Shop</t>
  </si>
  <si>
    <t>Van Schaiks</t>
  </si>
  <si>
    <t xml:space="preserve"> </t>
  </si>
  <si>
    <t>Uniforms</t>
  </si>
  <si>
    <t>Sticker &amp; Sign World</t>
  </si>
  <si>
    <t>C.O.D. PURCHASES - FEBRUARY 2008</t>
  </si>
  <si>
    <t>Training</t>
  </si>
  <si>
    <t>Armstrong's Books</t>
  </si>
  <si>
    <t>Lawyers Fees</t>
  </si>
  <si>
    <t>MD Swanepoel</t>
  </si>
  <si>
    <t>Omnia Kunsmis</t>
  </si>
  <si>
    <t>Freight Charges</t>
  </si>
  <si>
    <t>C.O.D. PURCHASES - MARCH 2008</t>
  </si>
  <si>
    <t>Makro</t>
  </si>
  <si>
    <t>Delmas Afgri</t>
  </si>
  <si>
    <t>C.O.D. PURCHASES - APRIL 2008</t>
  </si>
  <si>
    <t>Softworx Wireless</t>
  </si>
  <si>
    <t>Unisa</t>
  </si>
  <si>
    <t>Steel &amp; Pipes for Africa</t>
  </si>
  <si>
    <t>Medicross Delmas</t>
  </si>
  <si>
    <t>Medical Aid</t>
  </si>
  <si>
    <t>Dr Conidaris</t>
  </si>
  <si>
    <t>Printing</t>
  </si>
  <si>
    <t>Drs Du Buisson</t>
  </si>
  <si>
    <t>Norman's Hardware</t>
  </si>
  <si>
    <t>- Petty Cash</t>
  </si>
  <si>
    <t>C.O.D. PURCHASES - MAY 2008</t>
  </si>
  <si>
    <t>Miro Distribution</t>
  </si>
  <si>
    <t>Dr W Drews</t>
  </si>
  <si>
    <t>Dr FJ Potgieter</t>
  </si>
  <si>
    <t>Lifting Machinery &amp; Pressure</t>
  </si>
  <si>
    <t>C.O.D. PURCHASES - JUNE 2008</t>
  </si>
  <si>
    <t>C.O.D. PURCHASES - JULY 2008</t>
  </si>
  <si>
    <t xml:space="preserve"> v</t>
  </si>
  <si>
    <t>Consumables</t>
  </si>
  <si>
    <t>Go Now Delmas</t>
  </si>
  <si>
    <t>Derick - Delmas Apteek</t>
  </si>
  <si>
    <t>Danny - CJ Williams</t>
  </si>
  <si>
    <t>Donations &amp; Gifts</t>
  </si>
  <si>
    <t>Danny - Oupa Gift</t>
  </si>
  <si>
    <t>Danny - Security City</t>
  </si>
  <si>
    <t>Danny - Telkom</t>
  </si>
  <si>
    <t>Telkom</t>
  </si>
  <si>
    <t>Superstar Electro Platers</t>
  </si>
  <si>
    <t>Unique Welding alloys</t>
  </si>
  <si>
    <t>Delmas Mica Hardware</t>
  </si>
  <si>
    <t>Afrgi-Delmas</t>
  </si>
  <si>
    <t>Unique Welding Alloys</t>
  </si>
  <si>
    <t>Benoni Farmer's Supply</t>
  </si>
  <si>
    <t>Beares - Fridge - Leon</t>
  </si>
  <si>
    <t>Dr RB Dyason</t>
  </si>
  <si>
    <t>Steynbros</t>
  </si>
  <si>
    <t>Enright Tool &amp; Die</t>
  </si>
  <si>
    <t>Dr CL Ventre</t>
  </si>
  <si>
    <t>Astra Furnishers</t>
  </si>
  <si>
    <t>AquaPower</t>
  </si>
  <si>
    <t>Avex Airospace</t>
  </si>
  <si>
    <t>Builders Warehouse</t>
  </si>
  <si>
    <t>Tile Warehouse</t>
  </si>
  <si>
    <t>JB Quality Butchery</t>
  </si>
  <si>
    <t>Optiklin</t>
  </si>
  <si>
    <t>Sticker &amp; Sign Worlds</t>
  </si>
  <si>
    <t>Somta Tools</t>
  </si>
  <si>
    <t>Dr MJ Radziejowski</t>
  </si>
  <si>
    <t>Dr SC Coetzee</t>
  </si>
  <si>
    <t>Steel Metal &amp; Tool Supplies</t>
  </si>
  <si>
    <t>Bulk Brick &amp; Building</t>
  </si>
  <si>
    <t>Unique Welding</t>
  </si>
  <si>
    <t>CL Hydraulics (Derick)</t>
  </si>
  <si>
    <t>Glynwood Hospital</t>
  </si>
  <si>
    <t>Bulk Brick &amp; Building Supplies</t>
  </si>
  <si>
    <t>UTP Mould &amp; Die</t>
  </si>
  <si>
    <t>Motor expense</t>
  </si>
  <si>
    <t>Green Flash Trading</t>
  </si>
  <si>
    <t>C.O.D. PURCHASES - AUGUST 2008</t>
  </si>
  <si>
    <t>Dr CL Venter &amp; Associates</t>
  </si>
  <si>
    <t>Timber City</t>
  </si>
  <si>
    <t>Imprint PC &amp; Design</t>
  </si>
  <si>
    <t>BB Hardeware</t>
  </si>
  <si>
    <t>Donations</t>
  </si>
  <si>
    <t>SA Schoolgirls</t>
  </si>
  <si>
    <t>Dr WJ Drews</t>
  </si>
  <si>
    <t>C.O.D. PURCHASES - SEPTEMBER 2008</t>
  </si>
  <si>
    <t>JB's Kwaliteit Slaghuis</t>
  </si>
  <si>
    <t>KMG</t>
  </si>
  <si>
    <t>Greenflash Trading</t>
  </si>
  <si>
    <t>Patents</t>
  </si>
  <si>
    <t>Spoor &amp; Fisher</t>
  </si>
  <si>
    <t>Motor Vehicles: Repairs</t>
  </si>
  <si>
    <t>Power-Therm</t>
  </si>
  <si>
    <t>Legal Fees</t>
  </si>
  <si>
    <t>Water &amp; Lights</t>
  </si>
  <si>
    <t>Delmas Municipality (Leon)</t>
  </si>
  <si>
    <t>Delmas Apteek</t>
  </si>
  <si>
    <t>Sandvic</t>
  </si>
  <si>
    <t>Drs Van Rensburg</t>
  </si>
  <si>
    <t>Sprockets &amp; Chaiins</t>
  </si>
  <si>
    <t>Cowies Heat Treatment</t>
  </si>
  <si>
    <t>Nkangala Witbank College</t>
  </si>
  <si>
    <t>Powerforce Hydraulics</t>
  </si>
  <si>
    <t>Carlin Medical Extrusions</t>
  </si>
  <si>
    <t>Bonfiglioli</t>
  </si>
  <si>
    <t>Derick Medicines</t>
  </si>
  <si>
    <t>G Fox &amp; Co</t>
  </si>
  <si>
    <t>Motor Vehicle: Repair</t>
  </si>
  <si>
    <t>Telephones</t>
  </si>
  <si>
    <t>SkyCall</t>
  </si>
  <si>
    <t>DJ Swanepoel</t>
  </si>
  <si>
    <t>Lichtenburg Guesthouse</t>
  </si>
  <si>
    <t>Wire Products Stainless S</t>
  </si>
  <si>
    <t>KMG Germiston</t>
  </si>
  <si>
    <t>Sprockets &amp; Chains</t>
  </si>
  <si>
    <t>C.O.D. PURCHASES - OCTOBER 2008</t>
  </si>
  <si>
    <t>Incredible Connection</t>
  </si>
  <si>
    <t>Varco Indstrial Products</t>
  </si>
  <si>
    <t>Mouth &amp; Foot Painters</t>
  </si>
  <si>
    <t>JD Verster - VIP Const.</t>
  </si>
  <si>
    <t>C.O.D. PURCHASES - NOVEMBER 2008</t>
  </si>
  <si>
    <t>Audit Fees</t>
  </si>
  <si>
    <t>Bezuidenhout &amp; Kie</t>
  </si>
  <si>
    <t>Office Supplies</t>
  </si>
  <si>
    <t>Imprint PC</t>
  </si>
  <si>
    <t>Deltool</t>
  </si>
  <si>
    <t>Dr CL Venter &amp; Ass.</t>
  </si>
  <si>
    <t>Medical Aids</t>
  </si>
  <si>
    <t>Power-Therm cc</t>
  </si>
  <si>
    <t>SanMarie Bongers</t>
  </si>
  <si>
    <t>Neutel &amp; Horowitz</t>
  </si>
  <si>
    <t>Steel Metal &amp; tool Supplies</t>
  </si>
  <si>
    <t>Office Maint.</t>
  </si>
  <si>
    <t>Aqua-Vie</t>
  </si>
  <si>
    <t>Motor Vehicle Expense</t>
  </si>
  <si>
    <t>KMG (Jean Louis)</t>
  </si>
  <si>
    <t>Dr CM De Beer</t>
  </si>
  <si>
    <t>Rep. &amp; Maint.</t>
  </si>
  <si>
    <t>JDC Machine Tools</t>
  </si>
  <si>
    <t>C.O.D. PURCHASES - DECEMBER 2008</t>
  </si>
  <si>
    <t>N.D.E. Tooling and Industrial</t>
  </si>
  <si>
    <t>Publishing</t>
  </si>
  <si>
    <t>Travel</t>
  </si>
  <si>
    <t>Telfree</t>
  </si>
  <si>
    <t>Motor Expense: Repair</t>
  </si>
  <si>
    <t>Anodised Label and Signs</t>
  </si>
  <si>
    <t>Isowall SA</t>
  </si>
  <si>
    <t>Medical</t>
  </si>
  <si>
    <t>Drs Alberts, Bouwer &amp; Jor</t>
  </si>
  <si>
    <t>Rodney - Electric Motor</t>
  </si>
  <si>
    <t>Motor Vehicle</t>
  </si>
  <si>
    <t>Peter James Motors</t>
  </si>
  <si>
    <t>Koenic Wheel Warehouse</t>
  </si>
  <si>
    <t>Republic Bus and Truck</t>
  </si>
  <si>
    <t>GoNow Delmas</t>
  </si>
  <si>
    <t>C.O.D. PURCHASES - JANUARY 2009</t>
  </si>
  <si>
    <t>Mecical Aid</t>
  </si>
  <si>
    <t>Dr Van Rensburg &amp; Part.</t>
  </si>
  <si>
    <t>Drs Du Buisson, Bruinette</t>
  </si>
  <si>
    <t>Sticker and Sign World</t>
  </si>
  <si>
    <t>Trainng</t>
  </si>
  <si>
    <t>Van Schaik Bookstore</t>
  </si>
  <si>
    <t>Kempton Campus</t>
  </si>
  <si>
    <t>Toyota Corolla Lisence</t>
  </si>
  <si>
    <t>Derick Meds For Eye</t>
  </si>
  <si>
    <t>CJ Williams Pharmacy</t>
  </si>
  <si>
    <t>Telephone</t>
  </si>
  <si>
    <t>Telkom - 013 665 1516</t>
  </si>
  <si>
    <t>C.O.D. PURCHASES - FEBRUARY 2009</t>
  </si>
  <si>
    <t>Builder's Warehouse</t>
  </si>
  <si>
    <t>Delmas Wiskund Sentrum</t>
  </si>
  <si>
    <t>Dr CL Ventre &amp; Associates</t>
  </si>
  <si>
    <t>Aquavie</t>
  </si>
  <si>
    <t>Alex Loux Orthotics &amp; Prosthetics</t>
  </si>
  <si>
    <t>Dr PR Engelbrecht</t>
  </si>
  <si>
    <t>Dr J Mennen</t>
  </si>
  <si>
    <t>Telkom - 665 1516</t>
  </si>
  <si>
    <t>Internet</t>
  </si>
  <si>
    <t>Computer Equip</t>
  </si>
  <si>
    <t>ComXpert International</t>
  </si>
  <si>
    <t>Superstar Electo Plating</t>
  </si>
  <si>
    <t>Quadrant Plastics</t>
  </si>
  <si>
    <t>C.O.D. PURCHASES - MARCH 2009</t>
  </si>
  <si>
    <t>Shoprite Delmas</t>
  </si>
  <si>
    <t>Subcontractors</t>
  </si>
  <si>
    <t>AJG van der Merwe</t>
  </si>
  <si>
    <t>Spec-Savers Secunda</t>
  </si>
  <si>
    <t>Van Zyl Anestesioloe</t>
  </si>
  <si>
    <t>Gauteng Readout Services</t>
  </si>
  <si>
    <t>Delmas Wiskunde Sentrum</t>
  </si>
  <si>
    <t>The Digital Messaging Network</t>
  </si>
  <si>
    <t>Freight</t>
  </si>
  <si>
    <t>Dr WJH Vermaak</t>
  </si>
  <si>
    <t>Imprint PC &amp; Design Tech.</t>
  </si>
  <si>
    <t>C.O.D. PURCHASES - APRIL 2009</t>
  </si>
  <si>
    <t>Dr CL Venter &amp; Ass</t>
  </si>
  <si>
    <t>Security City - Benoni</t>
  </si>
  <si>
    <t>Telkom Topup</t>
  </si>
  <si>
    <t>Danny Meds</t>
  </si>
  <si>
    <t>Tool Center Benoni</t>
  </si>
  <si>
    <t>Delglas</t>
  </si>
  <si>
    <t>Dr Beuidenhout</t>
  </si>
  <si>
    <t>Dr JH Venter</t>
  </si>
  <si>
    <t>SSEM Mthembu</t>
  </si>
  <si>
    <t>Computer Software</t>
  </si>
  <si>
    <t>Medical Expenses</t>
  </si>
  <si>
    <t>Derick Meds</t>
  </si>
  <si>
    <t>Telkom - 013 665 4679</t>
  </si>
  <si>
    <t>Delmas Electric</t>
  </si>
  <si>
    <t>Outdoor Warehouse</t>
  </si>
  <si>
    <t>Gasket Manufacturing</t>
  </si>
  <si>
    <t>C.O.D. PURCHASES - MAY 2009</t>
  </si>
  <si>
    <t>Discount Electrical WH</t>
  </si>
  <si>
    <t>Medi-Clinic - Kloof Hospital</t>
  </si>
  <si>
    <t>Delmas Electrical</t>
  </si>
  <si>
    <t>Medical Expense</t>
  </si>
  <si>
    <t>Danny Medication</t>
  </si>
  <si>
    <t>Alex Louw Orthotics</t>
  </si>
  <si>
    <t>Dr Bezuidenhout &amp; Ass</t>
  </si>
  <si>
    <t>Rely Intracast</t>
  </si>
  <si>
    <t>Imprint PC &amp; Design Technologies</t>
  </si>
  <si>
    <t>Ventersdorp Traffic</t>
  </si>
  <si>
    <t>Bolt &amp; Engineering Dist.</t>
  </si>
  <si>
    <t>Repairs &amp; Maintenance</t>
  </si>
  <si>
    <t>Gauteng Readout Service</t>
  </si>
  <si>
    <t>Dr RB Viljoen</t>
  </si>
  <si>
    <t>Derick Meds - Delmas Apteek</t>
  </si>
  <si>
    <t>Delmas Municipality</t>
  </si>
  <si>
    <t>Leon Loan Account</t>
  </si>
  <si>
    <t>DR WJH Vermaak Incorporated</t>
  </si>
  <si>
    <t>Telkom - 013 665 4641</t>
  </si>
  <si>
    <t>Import &amp; Export</t>
  </si>
  <si>
    <t>Megafreight Services</t>
  </si>
  <si>
    <t>Delmas Autozone</t>
  </si>
  <si>
    <t>Hydracor Hydraulics</t>
  </si>
  <si>
    <t>Telfree Media</t>
  </si>
  <si>
    <t>C.O.D. PURCHASES - JUNE 2009</t>
  </si>
  <si>
    <t>Lichtenburg Guest House</t>
  </si>
  <si>
    <t>Travelling</t>
  </si>
  <si>
    <t>Life Wilgers Pharmacy</t>
  </si>
  <si>
    <t>Dr Hennie Meyer</t>
  </si>
  <si>
    <t>DHL Express</t>
  </si>
  <si>
    <t>Freight &amp; Delivery</t>
  </si>
  <si>
    <t>Motor Expenses</t>
  </si>
  <si>
    <t>Dr Bezuidenhout</t>
  </si>
  <si>
    <t>Handy Man</t>
  </si>
  <si>
    <t>Elco Steel</t>
  </si>
  <si>
    <t>Esteq</t>
  </si>
  <si>
    <t>Brookfield Projects</t>
  </si>
  <si>
    <t>C.O.D. PURCHASES - JULY 2009</t>
  </si>
  <si>
    <t>FMR Industrila</t>
  </si>
  <si>
    <t>Delmas Electric Wholesalers</t>
  </si>
  <si>
    <t>Dr MAJ Visser</t>
  </si>
  <si>
    <t>Dr Van Rensburg, Cohen &amp; Part.</t>
  </si>
  <si>
    <t>Steynbros Drukkers</t>
  </si>
  <si>
    <t xml:space="preserve"> f</t>
  </si>
  <si>
    <t>Van Schaik's Bookstore</t>
  </si>
  <si>
    <t>Pick 'n Pay</t>
  </si>
  <si>
    <t>Dr Bezuidenhout, van Niekerk,</t>
  </si>
  <si>
    <t>Water &amp; Electricity</t>
  </si>
  <si>
    <t>Drs Van Rensburg &amp; Partners</t>
  </si>
  <si>
    <t>Enright Tool &amp; Die Services</t>
  </si>
  <si>
    <t>Delmas Battery</t>
  </si>
  <si>
    <t>C.O.D. PURCHASES - AUGUST 2009</t>
  </si>
  <si>
    <t>KNSP Electro Plating</t>
  </si>
  <si>
    <t>Dr wH Barendrecht</t>
  </si>
  <si>
    <t>Motor Vehicle Repairs</t>
  </si>
  <si>
    <t>Creative Wheels Delmas</t>
  </si>
  <si>
    <t>Dr Philip Spies</t>
  </si>
  <si>
    <t>CE Venter (TimeFreight)</t>
  </si>
  <si>
    <t>Agrinet</t>
  </si>
  <si>
    <t>To be transferred to Premac:</t>
  </si>
  <si>
    <t>Vap SA</t>
  </si>
  <si>
    <t>Dedanju Dieste</t>
  </si>
  <si>
    <t>C.O.D. PURCHASES - SEPTEMBER 2009</t>
  </si>
  <si>
    <t>Sandvik</t>
  </si>
  <si>
    <t>Sprockets and chains</t>
  </si>
  <si>
    <t>Safety Sam</t>
  </si>
  <si>
    <t>Dr WH Barendrecht</t>
  </si>
  <si>
    <t>Mercutech Enterprises</t>
  </si>
  <si>
    <t>Auditing</t>
  </si>
  <si>
    <t>Ambro Sales</t>
  </si>
  <si>
    <t>JN Distributors</t>
  </si>
  <si>
    <t>Afgri-delmas</t>
  </si>
  <si>
    <t>Eloff Freight</t>
  </si>
  <si>
    <t>C.O.D. PURCHASES - OCTOBER 2009</t>
  </si>
  <si>
    <t>Auditor's Fees</t>
  </si>
  <si>
    <t>Petrol</t>
  </si>
  <si>
    <t>July Motors</t>
  </si>
  <si>
    <t>Aztec Spur</t>
  </si>
  <si>
    <t>Travel &amp; Ent</t>
  </si>
  <si>
    <t>Lichtenbiurg Guest house</t>
  </si>
  <si>
    <t>Anti-Crime Gazette</t>
  </si>
  <si>
    <t>Prof Heine van der Walt</t>
  </si>
  <si>
    <t>Drs Du Buisson, Kramer</t>
  </si>
  <si>
    <t>Countrywide G/Box Repairs</t>
  </si>
  <si>
    <t>Rainbow Builders Supplies</t>
  </si>
  <si>
    <t>Dedanju Dientse (NWK20%)</t>
  </si>
  <si>
    <t>Laser Logistics</t>
  </si>
  <si>
    <t>Delmas Medicross</t>
  </si>
  <si>
    <t>Telkom Internet TopUp</t>
  </si>
  <si>
    <t>Gail's 50th Party</t>
  </si>
  <si>
    <t>Koenic Warehouse</t>
  </si>
  <si>
    <t>Life Health Wilgers Hospital</t>
  </si>
  <si>
    <t>Imprint PC &amp; Design Tech</t>
  </si>
  <si>
    <t>C.O.D. PURCHASES - NOVEMBER 2009</t>
  </si>
  <si>
    <t>Travel Exoenses</t>
  </si>
  <si>
    <t>Mercutech</t>
  </si>
  <si>
    <t>Cost of sales</t>
  </si>
  <si>
    <t>Postbox Renewal</t>
  </si>
  <si>
    <t>Postage</t>
  </si>
  <si>
    <t>Dr CE Erasmus</t>
  </si>
  <si>
    <t>Accounting Fees</t>
  </si>
  <si>
    <t>Marais Du Plessis</t>
  </si>
  <si>
    <t>Telkom Internet DSL Topup</t>
  </si>
  <si>
    <t>C.O.D. PURCHASES - DECEMBER 2009</t>
  </si>
  <si>
    <t>(Petty Cash)</t>
  </si>
  <si>
    <t>InfantMed</t>
  </si>
  <si>
    <t>Rosside Press</t>
  </si>
  <si>
    <t>Inlet and Outlet Covers</t>
  </si>
  <si>
    <t>C.O.D. PURCHASES - JANUARY 2010</t>
  </si>
  <si>
    <t>Liquor Value</t>
  </si>
  <si>
    <t>Laser Logistics / Time Freight</t>
  </si>
  <si>
    <t>Dawood &amp; Son</t>
  </si>
  <si>
    <t>CNA Benoni Lakeside</t>
  </si>
  <si>
    <t>Mr Mag Man - Alternator</t>
  </si>
  <si>
    <t>Modern Talking</t>
  </si>
  <si>
    <t>C.O.D. PURCHASES - FEBRUARY 2010</t>
  </si>
  <si>
    <t>Van Schaiks Bookstore</t>
  </si>
  <si>
    <t>Juta &amp; Co</t>
  </si>
  <si>
    <t>Delmas Municiapality</t>
  </si>
  <si>
    <t>Lezmin 1558 bk</t>
  </si>
  <si>
    <t>Delmas Electrical Wholesalers</t>
  </si>
  <si>
    <t>Paid to Danny</t>
  </si>
  <si>
    <t xml:space="preserve">Pick 'n Pay Delmas </t>
  </si>
  <si>
    <t>DSL Topup</t>
  </si>
  <si>
    <t>Omnia</t>
  </si>
  <si>
    <t>Liquor Valu</t>
  </si>
  <si>
    <t xml:space="preserve"> - Items OS</t>
  </si>
  <si>
    <t>C.O.D. PURCHASES - MARCH 2010</t>
  </si>
  <si>
    <t>Delmas Municioality</t>
  </si>
  <si>
    <t>Autozone</t>
  </si>
  <si>
    <t>C.O.D. PURCHASES - APRIL 2010</t>
  </si>
  <si>
    <t>Turbo Fastners</t>
  </si>
  <si>
    <t>Omnia Delmas</t>
  </si>
  <si>
    <t>Payables</t>
  </si>
  <si>
    <t>C.O.D. PURCHASES - MAY 2010</t>
  </si>
  <si>
    <t>Alan Black</t>
  </si>
  <si>
    <t>2010/0521</t>
  </si>
  <si>
    <t>Crown Technologies</t>
  </si>
  <si>
    <t>C.O.D. PURCHASES - JUNE 2010</t>
  </si>
  <si>
    <t>Dr WJ Eloff</t>
  </si>
  <si>
    <t>Mguni Traders cc</t>
  </si>
  <si>
    <t>Mweb</t>
  </si>
  <si>
    <t>C.O.D. PURCHASES - JULY 2010</t>
  </si>
  <si>
    <t>Delmas Municipality - 12 Smit</t>
  </si>
  <si>
    <t>Mike Lockyer</t>
  </si>
  <si>
    <t>broadway Heat Treatment</t>
  </si>
  <si>
    <t>Delmas autozone</t>
  </si>
  <si>
    <t>Oupa Purchases</t>
  </si>
  <si>
    <t>Kalahari - Textbooks</t>
  </si>
  <si>
    <t>Urological Hospital</t>
  </si>
  <si>
    <t>C.O.D. PURCHASES - AUGUST 2010</t>
  </si>
  <si>
    <t>Safety Traders</t>
  </si>
  <si>
    <t>Juiy Motors</t>
  </si>
  <si>
    <t>The Digital Message Network</t>
  </si>
  <si>
    <t>KMG Steel Services</t>
  </si>
  <si>
    <t>Benoni Farmers Supply</t>
  </si>
  <si>
    <t>Delmas Municipality - Plot 58</t>
  </si>
  <si>
    <t>Fhurst Engineering</t>
  </si>
  <si>
    <t>A Rudolph - Tata</t>
  </si>
  <si>
    <t>Sprockets and Chains</t>
  </si>
  <si>
    <t>C.O.D. PURCHASES - OCTOBER 2010</t>
  </si>
  <si>
    <t>C.O.D. PURCHASES - SEPTEMBER 2010</t>
  </si>
  <si>
    <t>Dr JC Brand</t>
  </si>
  <si>
    <t>Drs Springolo &amp; Vangu</t>
  </si>
  <si>
    <t>Ekurhuleni Metro PD</t>
  </si>
  <si>
    <t>Louw Miny &amp; Wilson Physio</t>
  </si>
  <si>
    <t>Iscar SA</t>
  </si>
  <si>
    <t>Delmas Municipailty - 12 Smit</t>
  </si>
  <si>
    <t>Software</t>
  </si>
  <si>
    <t>PrinterTech</t>
  </si>
  <si>
    <t>Dr DJ Nisius Du Plessis</t>
  </si>
  <si>
    <t>Celliers Narkose Dienste</t>
  </si>
  <si>
    <t>VAP SA</t>
  </si>
  <si>
    <t>Travelling Expenses</t>
  </si>
  <si>
    <t>Elgo Inn</t>
  </si>
  <si>
    <t>delmas Midas</t>
  </si>
  <si>
    <t>C.O.D. PURCHASES - NOVEMBER 2010</t>
  </si>
  <si>
    <t>Maizey Plastics</t>
  </si>
  <si>
    <t>Delmas Diesel Injection</t>
  </si>
  <si>
    <t>Safety Trader</t>
  </si>
  <si>
    <t>HP Shop.co.za</t>
  </si>
  <si>
    <t>ER Consulting - Highveld</t>
  </si>
  <si>
    <t>Lido Electrical</t>
  </si>
  <si>
    <t>Dr Bezuidenhout, Vermaak</t>
  </si>
  <si>
    <t>Robus Industrial Products</t>
  </si>
  <si>
    <t>CJ Williams - Danny Meds</t>
  </si>
  <si>
    <t>Travel Expenses</t>
  </si>
  <si>
    <t>Laguna Spur</t>
  </si>
  <si>
    <t>Roger Hardie - Prototypes</t>
  </si>
  <si>
    <t>C.O.D. PURCHASES - DECEMBER 2010</t>
  </si>
  <si>
    <t>Compressor &amp; Engine Eng.</t>
  </si>
  <si>
    <t>Rapid Prototyping</t>
  </si>
  <si>
    <t>Blue Edge Design</t>
  </si>
  <si>
    <t>Highveld bearings</t>
  </si>
  <si>
    <t>C.O.D. PURCHASES - JANUARY 2011</t>
  </si>
  <si>
    <t>Peter James Motors - DLG</t>
  </si>
  <si>
    <t>AGRIGEL Paid PREMAC Accounts:</t>
  </si>
  <si>
    <t>Accountant's Fees</t>
  </si>
  <si>
    <t>ü</t>
  </si>
  <si>
    <t>Cartridge Hyper</t>
  </si>
  <si>
    <t>ChangZhou Enterprises</t>
  </si>
  <si>
    <t>C.O.D. PURCHASES - FEBRUARY 2011</t>
  </si>
  <si>
    <t>TimeFreight</t>
  </si>
  <si>
    <t>Delmas Municipality - 12 Smit St</t>
  </si>
  <si>
    <t>Auditing Fees</t>
  </si>
  <si>
    <t>AHK Motor Spares</t>
  </si>
  <si>
    <t>Dr WMJ Van Vuuren</t>
  </si>
  <si>
    <t>PREMAC Paying AGRIGEL Accounts:</t>
  </si>
  <si>
    <t>AfgriDelmas</t>
  </si>
  <si>
    <t>Jackie Fleetwood</t>
  </si>
  <si>
    <t>Clinton Clinic</t>
  </si>
  <si>
    <t>Dr CP Du Preez</t>
  </si>
  <si>
    <t>JA Rudolph</t>
  </si>
  <si>
    <t>paid over immedicately</t>
  </si>
  <si>
    <t>Changzhou Enterprises</t>
  </si>
  <si>
    <t>Cash withdrawal</t>
  </si>
  <si>
    <t>C.O.D. PURCHASES - MARCH 2011</t>
  </si>
  <si>
    <t>Robert Farrer</t>
  </si>
  <si>
    <t>Delmas Municipality - 12 Smit St1</t>
  </si>
  <si>
    <t>Laser Logisics</t>
  </si>
  <si>
    <t>Bohler Uddeholm</t>
  </si>
  <si>
    <t>Omnia Nutriology</t>
  </si>
  <si>
    <t>DR PM Botha</t>
  </si>
  <si>
    <t>MTN Subscription - Danny</t>
  </si>
  <si>
    <t>Glasfit Springs</t>
  </si>
  <si>
    <t>Afgri Delmas</t>
  </si>
  <si>
    <t>Premier Frieght</t>
  </si>
  <si>
    <t>Ventersdorp Traffic Department</t>
  </si>
  <si>
    <t>KHS Consulting</t>
  </si>
  <si>
    <t>Jucia International</t>
  </si>
  <si>
    <t>????</t>
  </si>
  <si>
    <t>Pick'n Pay</t>
  </si>
  <si>
    <t>C.O.D. PURCHASES - APRIL 2011</t>
  </si>
  <si>
    <t xml:space="preserve"> ****4012</t>
  </si>
  <si>
    <t>Pick 'n Pay + PETTY CASH (R500)</t>
  </si>
  <si>
    <t>Plastamid</t>
  </si>
  <si>
    <t xml:space="preserve"> ****5015</t>
  </si>
  <si>
    <t>Dr Bezuidenhout, Van Niekerk,</t>
  </si>
  <si>
    <t>C.O.D. PURCHASES - MAY 2011</t>
  </si>
  <si>
    <t>Roger Hardie</t>
  </si>
  <si>
    <t>RGC Engineering</t>
  </si>
  <si>
    <t>Ware &amp; Electricity</t>
  </si>
  <si>
    <t>Dr C Okesokun</t>
  </si>
  <si>
    <t>Cellphone</t>
  </si>
  <si>
    <t>Subscriptions</t>
  </si>
  <si>
    <t>DSTv</t>
  </si>
  <si>
    <t>MTN Cellular</t>
  </si>
  <si>
    <t>Dawie De Beer Prokureurs</t>
  </si>
  <si>
    <t>ABS Rapid Prototypes</t>
  </si>
  <si>
    <t>Top CD</t>
  </si>
  <si>
    <t>Water &amp; Eectricity</t>
  </si>
  <si>
    <t>Magnatech</t>
  </si>
  <si>
    <t>C.O.D. PURCHASES - JUNE 2011</t>
  </si>
  <si>
    <t>Water &amp; Utility</t>
  </si>
  <si>
    <t>Clicks</t>
  </si>
  <si>
    <t>UTP Mould + Die</t>
  </si>
  <si>
    <t>Metal and Tool Trade</t>
  </si>
  <si>
    <t>Pick n Pay</t>
  </si>
  <si>
    <t>Delmas Apteek (derick)</t>
  </si>
  <si>
    <t>201106/28</t>
  </si>
  <si>
    <t>C.O.D. PURCHASES - JULY 2011</t>
  </si>
  <si>
    <t>CJ Willams</t>
  </si>
  <si>
    <t>Stander en Vennote</t>
  </si>
  <si>
    <t>Finitron Electronics</t>
  </si>
  <si>
    <t>MTN - Danny</t>
  </si>
  <si>
    <t>MultiChoice - Danny - July</t>
  </si>
  <si>
    <t>MultiChoice - Danny - June</t>
  </si>
  <si>
    <t>CJ Williams - Danny</t>
  </si>
  <si>
    <t>Derick Medication</t>
  </si>
  <si>
    <t>C.O.D. PURCHASES - AUGUST 2011</t>
  </si>
  <si>
    <t>Dr DJ Du Plessis</t>
  </si>
  <si>
    <t>Dr Clement Okesokun</t>
  </si>
  <si>
    <t>Danny Petrol Reinbursement</t>
  </si>
  <si>
    <t>Pick 'n Pay Delmas</t>
  </si>
  <si>
    <t>Castings</t>
  </si>
  <si>
    <t>C.O.D. PURCHASES - SEPTEMBER 2011</t>
  </si>
  <si>
    <t>Water + Electricity</t>
  </si>
  <si>
    <t>Delmas Municipality - Danny</t>
  </si>
  <si>
    <t>Medical Exense</t>
  </si>
  <si>
    <t>D + A Fire Protection</t>
  </si>
  <si>
    <t>Freight + Delivery</t>
  </si>
  <si>
    <t>ç</t>
  </si>
  <si>
    <t>Accounts Payable</t>
  </si>
  <si>
    <t>Micron Technologies</t>
  </si>
  <si>
    <t>UTP Mould and Die</t>
  </si>
  <si>
    <t>Rebel Fruit &amp; Veg</t>
  </si>
  <si>
    <t>Danny Petrol</t>
  </si>
  <si>
    <t>Mnani Implements</t>
  </si>
  <si>
    <t>Seco Tools</t>
  </si>
  <si>
    <t>Les Marais Instituut</t>
  </si>
  <si>
    <t>Clinton Clinic Pharmacy</t>
  </si>
  <si>
    <t>Vulcanic Flame cc</t>
  </si>
  <si>
    <t>Stander &amp; Vennote</t>
  </si>
  <si>
    <t>Dan Meds Reimbursement</t>
  </si>
  <si>
    <t>Clicks - Danny Meds Reimburs.</t>
  </si>
  <si>
    <t>ESTEQ</t>
  </si>
  <si>
    <t>C.O.D. PURCHASES - OCTOBER 2011</t>
  </si>
  <si>
    <t>R 745.45 (R500 cash back)</t>
  </si>
  <si>
    <t>Alta Kloppers</t>
  </si>
  <si>
    <t>Clicks - Dan Meds</t>
  </si>
  <si>
    <t>Makro - LB Savings Card</t>
  </si>
  <si>
    <t>Danny Reimbursement</t>
  </si>
  <si>
    <t>Combined Sales</t>
  </si>
  <si>
    <t>Henry Anniversary</t>
  </si>
  <si>
    <t>Paid</t>
  </si>
  <si>
    <t>Less next invoice</t>
  </si>
  <si>
    <t>Delmas Spar - Nikki</t>
  </si>
  <si>
    <t>Dr C Okesohn</t>
  </si>
  <si>
    <t>Mike's Kitchen</t>
  </si>
  <si>
    <t>Jiffy Print</t>
  </si>
  <si>
    <t xml:space="preserve">Celliers straat Narkose </t>
  </si>
  <si>
    <t>Dr CJ Du Preez</t>
  </si>
  <si>
    <t>C.O.D. PURCHASES - NOVEMBER 2011</t>
  </si>
  <si>
    <t>Vaal Tyre Centre</t>
  </si>
  <si>
    <t>VFS SA</t>
  </si>
  <si>
    <t xml:space="preserve"> ****3126</t>
  </si>
  <si>
    <t>ZAH Radiologiese Trust</t>
  </si>
  <si>
    <t>J Sklaar, B Laider + Ass</t>
  </si>
  <si>
    <t>Chemserve</t>
  </si>
  <si>
    <t>1 Stop Stationary &amp; Gift Shop</t>
  </si>
  <si>
    <t>Dental Care Studio</t>
  </si>
  <si>
    <t>Dr CP Du Preez - Dan CC</t>
  </si>
  <si>
    <t>Clinton Hospital - Dan CC</t>
  </si>
  <si>
    <t>Cartridge Hyper - Nikki</t>
  </si>
  <si>
    <t>Dr CJ Olivier</t>
  </si>
  <si>
    <t>Enright Tool + Die - AGRIGEL</t>
  </si>
  <si>
    <t>è</t>
  </si>
  <si>
    <t>Witwatersrand</t>
  </si>
  <si>
    <t>A De J Hardeware Centre</t>
  </si>
  <si>
    <t>Delmas Supaquick + Thomas Tyres</t>
  </si>
  <si>
    <t>Dr Bezuidenhout, Van Niekerk</t>
  </si>
  <si>
    <t>Henry</t>
  </si>
  <si>
    <t>Dis-chem - Danny Meds</t>
  </si>
  <si>
    <t>Bascol</t>
  </si>
  <si>
    <t>C.O.D. PURCHASES - DECEMBER 2011</t>
  </si>
  <si>
    <t>Mariet Du Plooy Audiologists</t>
  </si>
  <si>
    <t>Dr C Okesokun + Ass</t>
  </si>
  <si>
    <t>Warer &amp; Electricity</t>
  </si>
  <si>
    <t>Checkers Hyper</t>
  </si>
  <si>
    <t>Somta Tools - Danny</t>
  </si>
  <si>
    <t>Clicks Pharmacy - Dan Meds</t>
  </si>
  <si>
    <t>Multichoice - Derick</t>
  </si>
  <si>
    <t>Liquor City</t>
  </si>
  <si>
    <t>Tekkie Town - Nikki</t>
  </si>
  <si>
    <t>Pick 'n Pay - Nikki</t>
  </si>
  <si>
    <t>Hermes Ben</t>
  </si>
  <si>
    <t>Dr JJ Van Dyk</t>
  </si>
  <si>
    <t>WJ Potgieter - Fuel Pump KZTE</t>
  </si>
  <si>
    <t>Nikki Reimbursement</t>
  </si>
  <si>
    <t>Delmas  Apteek - Derick</t>
  </si>
  <si>
    <t>Geyser etc - Danny</t>
  </si>
  <si>
    <t>Kwaliteit Slaghuis</t>
  </si>
  <si>
    <t>C.O.D. PURCHASES - JANUARY 2012</t>
  </si>
  <si>
    <t>Darren Geldenhuys - PC</t>
  </si>
  <si>
    <t>Leon DSTV</t>
  </si>
  <si>
    <t>Leon</t>
  </si>
  <si>
    <t>CTM</t>
  </si>
  <si>
    <t>Ani-Led CNC</t>
  </si>
  <si>
    <t>Delmas Midas - Nikki</t>
  </si>
  <si>
    <t>delmas Spar</t>
  </si>
  <si>
    <t>Spring Manucturers</t>
  </si>
  <si>
    <t>Pretoria Urology Hospital</t>
  </si>
  <si>
    <t>Danny Reimbursement - Nikki</t>
  </si>
  <si>
    <t>Digital Messaging Network (fax)</t>
  </si>
  <si>
    <t>Telfree (Voip phone)</t>
  </si>
  <si>
    <t>Spoor and Fisher</t>
  </si>
  <si>
    <t>Danny Petrol Reimbursement</t>
  </si>
  <si>
    <t>Afgri Delmas - Derick</t>
  </si>
  <si>
    <t>EventX</t>
  </si>
  <si>
    <t>Delmas Apteek - Derick Meds</t>
  </si>
  <si>
    <t>Sasol Delmas - Derick</t>
  </si>
  <si>
    <t>Petrol + Expenses - Danny</t>
  </si>
  <si>
    <t xml:space="preserve"> / ***5063</t>
  </si>
  <si>
    <t>Dr IC Rodseth</t>
  </si>
  <si>
    <t>***5063</t>
  </si>
  <si>
    <t>Shoprite Willow Corner</t>
  </si>
  <si>
    <t>Digital Planet - Nikki</t>
  </si>
  <si>
    <t>DelGlas</t>
  </si>
  <si>
    <t>C.O.D. PURCHASES - FEBRUARY 2012</t>
  </si>
  <si>
    <t>Rebel Mini Market</t>
  </si>
  <si>
    <t>Delmas Apteek - Derick</t>
  </si>
  <si>
    <t>Swiss Tarp and Net</t>
  </si>
  <si>
    <t>Safety Sam Eloff</t>
  </si>
  <si>
    <t>Netram Technologies</t>
  </si>
  <si>
    <t>Donation</t>
  </si>
  <si>
    <t>The Full Gospel Church of God</t>
  </si>
  <si>
    <t>C.O.D. PURCHASES - MARCH 2012</t>
  </si>
  <si>
    <t>Quickbooks</t>
  </si>
  <si>
    <t>C.O.D. PAYMENTS - APRIL 2012</t>
  </si>
  <si>
    <t>Goldquest</t>
  </si>
  <si>
    <t>Der Meds</t>
  </si>
  <si>
    <t>Office</t>
  </si>
  <si>
    <t>Dan - Sasol Delmas</t>
  </si>
  <si>
    <t>BMG Delmas</t>
  </si>
  <si>
    <t>→</t>
  </si>
  <si>
    <t>AGRIGEL CARD</t>
  </si>
  <si>
    <t>REGULAR PAYMENTS</t>
  </si>
  <si>
    <t>Delmas Municipality - 12 Smit Street</t>
  </si>
  <si>
    <t>Wilgers Trauma, Serfontein Kunsmann</t>
  </si>
  <si>
    <t>SARS PAYMENTS</t>
  </si>
  <si>
    <t>VAT</t>
  </si>
  <si>
    <t>DESCRIPTION</t>
  </si>
  <si>
    <t>AGRIGEL CARD PURCHASES</t>
  </si>
  <si>
    <t>Steynbros Printers</t>
  </si>
  <si>
    <t>VFS - Aus Visa</t>
  </si>
  <si>
    <t>Central Circuits</t>
  </si>
  <si>
    <t>Dr CJ Viljoen - Debtpack</t>
  </si>
  <si>
    <t>Sasol Delmas</t>
  </si>
  <si>
    <t>Tollgates to Rustenburg</t>
  </si>
  <si>
    <t>Reimbursed to Danny</t>
  </si>
  <si>
    <t>Boradway Heat Treatment</t>
  </si>
  <si>
    <t>Shoprite - Nikki</t>
  </si>
  <si>
    <t>ACCOUNTS PAYABLE PAYMENTS</t>
  </si>
  <si>
    <t>C.O.D. PAYMENTS - MAY 2012</t>
  </si>
  <si>
    <t>AGRIGEL CARD + EFT</t>
  </si>
  <si>
    <t>dn</t>
  </si>
  <si>
    <t>Reimbursed to Derick :</t>
  </si>
  <si>
    <t>Evander Garage</t>
  </si>
  <si>
    <t>Clicks Pharmacy - Danny</t>
  </si>
  <si>
    <t>Pick n Pay - Nikki</t>
  </si>
  <si>
    <t>Alpha Hardchrome</t>
  </si>
  <si>
    <t>Diotech Ceramics Dental Laboratory</t>
  </si>
  <si>
    <t>Freight and Delivery</t>
  </si>
  <si>
    <t>Denko Electronics</t>
  </si>
  <si>
    <t>Handy Joe's Hardware - Danny</t>
  </si>
  <si>
    <t>201/05/10</t>
  </si>
  <si>
    <t>Co Fees</t>
  </si>
  <si>
    <t>Sasol Delmas - Gail</t>
  </si>
  <si>
    <t>Delmas Spares</t>
  </si>
  <si>
    <t>Ventrade</t>
  </si>
  <si>
    <t>Engineer Fees</t>
  </si>
  <si>
    <t>C.O.D. PAYMENTS - JUNE 2012</t>
  </si>
  <si>
    <t>c</t>
  </si>
  <si>
    <t>Mitabyte</t>
  </si>
  <si>
    <t>CIPC</t>
  </si>
  <si>
    <t>DETAILS</t>
  </si>
  <si>
    <t>PERIOD - 200609</t>
  </si>
  <si>
    <t>Shoprite</t>
  </si>
  <si>
    <t>Quickbooks SA</t>
  </si>
  <si>
    <t>Africa Cares For Life</t>
  </si>
  <si>
    <t>Delwes BP</t>
  </si>
  <si>
    <t>Bearing Man Group Delmas</t>
  </si>
  <si>
    <t>Paid R20K on 2012/06/15  + R13,561.37 on 18/06/2012</t>
  </si>
  <si>
    <t>TOTAL PAYMENTS :</t>
  </si>
  <si>
    <t>Overpaid</t>
  </si>
  <si>
    <t>Drew R3000 + Leon Cash: R338 + EFT: R587</t>
  </si>
  <si>
    <t>Clicks - Dan Meds Refund</t>
  </si>
  <si>
    <t>BP Delwes</t>
  </si>
  <si>
    <t>C.O.D. PAYMENTS - JULY 2012</t>
  </si>
  <si>
    <t>Security City - Dan CC</t>
  </si>
  <si>
    <t>Adendorff Machinery Mart - Dan CC</t>
  </si>
  <si>
    <t>Dr KB Sevior</t>
  </si>
  <si>
    <t>Universal Mould &amp; Die</t>
  </si>
  <si>
    <t>Hydraulic Haulage Sales &amp; Services</t>
  </si>
  <si>
    <t>MiCan Industrial Supplies</t>
  </si>
  <si>
    <t>Shoprite - Gail</t>
  </si>
  <si>
    <t>Clicks Pharmacy - Dan</t>
  </si>
  <si>
    <t>Saint Gobain Abrasives</t>
  </si>
  <si>
    <t>Bearing Man Group - Delmas</t>
  </si>
  <si>
    <t>less 68.22 for Leon PC</t>
  </si>
  <si>
    <t>Bohler Udeholm</t>
  </si>
  <si>
    <t>Celliersstraat Narkose Dienste</t>
  </si>
  <si>
    <t>CJ Williams Pharmacy - Dan</t>
  </si>
  <si>
    <t>Appliance Service Centre</t>
  </si>
  <si>
    <t>C.O.D. PAYMENTS - AUGUST 2012</t>
  </si>
  <si>
    <t>Hydraulic &amp; Haulage Sales &amp; Services</t>
  </si>
  <si>
    <t>Amrosales</t>
  </si>
  <si>
    <t>VAT - 201203 + Penalty</t>
  </si>
  <si>
    <t>VAT - 201203 Interest</t>
  </si>
  <si>
    <t>Professional Fees</t>
  </si>
  <si>
    <t>Dr AC Okesokun</t>
  </si>
  <si>
    <t>Dan Petrol Reimbursement</t>
  </si>
  <si>
    <t>Afrgi Delmas</t>
  </si>
  <si>
    <t>Total Primrose</t>
  </si>
  <si>
    <t>Travel &amp; Ent.</t>
  </si>
  <si>
    <t>Excel</t>
  </si>
  <si>
    <t>Van Der Westhuizen Attorneys</t>
  </si>
  <si>
    <t>Senwes Hoopstad</t>
  </si>
  <si>
    <t>Westvaal Bothaville</t>
  </si>
  <si>
    <t>VAT 201205 + Penalty</t>
  </si>
  <si>
    <t>Clicks Pharmacy - Danny refund</t>
  </si>
  <si>
    <t>Sasol delmas - Danny refund</t>
  </si>
  <si>
    <t>Dr Van Rensburg &amp; Partners</t>
  </si>
  <si>
    <t>Universal Tool and Pattern</t>
  </si>
  <si>
    <t>Gifts</t>
  </si>
  <si>
    <t>Sterns</t>
  </si>
  <si>
    <t>Weld Cut Equipment</t>
  </si>
  <si>
    <t>Delmas Spar - Nikki Refund</t>
  </si>
  <si>
    <t>VAT 201207 + Penalty</t>
  </si>
  <si>
    <t>VAT 201205 Interest</t>
  </si>
  <si>
    <t>VAT 201207 Interest</t>
  </si>
  <si>
    <t>Dr Labuschagne &amp; Vennote</t>
  </si>
  <si>
    <t>Research &amp; Dev.</t>
  </si>
  <si>
    <t>Sasol Dalpark</t>
  </si>
  <si>
    <t>Omnia Group</t>
  </si>
  <si>
    <t>IJ Horowitz</t>
  </si>
  <si>
    <t>C.O.D. PAYMENTS - SEPTEMBER 2012</t>
  </si>
  <si>
    <t>C.O.D. PAYMENTS - OCTOBER 2012</t>
  </si>
  <si>
    <t>Voorwaarts Diensstatie</t>
  </si>
  <si>
    <t>Bothaville Toyota</t>
  </si>
  <si>
    <t>pd 563.96</t>
  </si>
  <si>
    <t>Bohler Steel</t>
  </si>
  <si>
    <t>Clicks Pharmacy</t>
  </si>
  <si>
    <t>Maintenance</t>
  </si>
  <si>
    <t>The Sun Pays - FNB</t>
  </si>
  <si>
    <t>Sasol Delmas - Dan Refund</t>
  </si>
  <si>
    <t>Pick n Pay - Dan Refund</t>
  </si>
  <si>
    <t>Menlo Motors - Dan Refund</t>
  </si>
  <si>
    <t>Tuscany House Cosmetic Dental</t>
  </si>
  <si>
    <t>SARS VAT 201209</t>
  </si>
  <si>
    <t>Pretoria Urology Hospital Pharmacy</t>
  </si>
  <si>
    <t>Delmas Sasol</t>
  </si>
  <si>
    <t>Dr J Reynecke</t>
  </si>
  <si>
    <t>Bearing Man - Delmas</t>
  </si>
  <si>
    <t>Kritzinger S/Station</t>
  </si>
  <si>
    <t>Hose Centre</t>
  </si>
  <si>
    <t>Standard Machine Tools</t>
  </si>
  <si>
    <t>Farmer's Commission</t>
  </si>
  <si>
    <t>Mica delmas</t>
  </si>
  <si>
    <t xml:space="preserve">Bascol </t>
  </si>
  <si>
    <t>C.O.D. PAYMENTS - NOVEMBER 2012</t>
  </si>
  <si>
    <t>TV Tronics - Dan Refund</t>
  </si>
  <si>
    <t>Clicks Pharmacy - Dan Refund</t>
  </si>
  <si>
    <t>Clicks Pharmacy - Nikki Refund</t>
  </si>
  <si>
    <t>CGCSA</t>
  </si>
  <si>
    <t>Post Box Renewal</t>
  </si>
  <si>
    <t>Clicks Pharmacy - Gail Refund</t>
  </si>
  <si>
    <t>Enright Tool &amp; Die Castings</t>
  </si>
  <si>
    <t>Oranje Toyota</t>
  </si>
  <si>
    <t>Fossets Spartan</t>
  </si>
  <si>
    <t>Hoopstad Spar</t>
  </si>
  <si>
    <t>Burquip Jet Park</t>
  </si>
  <si>
    <t>S.I.S. Farming Group</t>
  </si>
  <si>
    <t>Dr Alberts, Bouwer &amp; Jordaan Inc.</t>
  </si>
  <si>
    <t>Toolquip and Allied</t>
  </si>
  <si>
    <t>Engen</t>
  </si>
  <si>
    <t>Bearing Man Delmas</t>
  </si>
  <si>
    <t>SAPO - Dan Refund</t>
  </si>
  <si>
    <t>BP Randhart</t>
  </si>
  <si>
    <t>Dros Silver Lakes</t>
  </si>
  <si>
    <t>Engen Kieserville</t>
  </si>
  <si>
    <t>LDR Precision Retail Services</t>
  </si>
  <si>
    <t>DB Booyens</t>
  </si>
  <si>
    <t>FluidConnecto</t>
  </si>
  <si>
    <t>Genflex</t>
  </si>
  <si>
    <t>C.O.D. PAYMENTS - DECEMBER 2012</t>
  </si>
  <si>
    <t>Dr J Uys</t>
  </si>
  <si>
    <t>SA Radiotech</t>
  </si>
  <si>
    <t>DR AJ Chappell</t>
  </si>
  <si>
    <t>Dr B Janse Van Vuuren</t>
  </si>
  <si>
    <t>Homemark East Rand Mall</t>
  </si>
  <si>
    <t>Elliott and Small</t>
  </si>
  <si>
    <t>Wilmos Motors</t>
  </si>
  <si>
    <t>Hydraulic &amp; Haulage</t>
  </si>
  <si>
    <t>Delmas Sasol - Dan Refund</t>
  </si>
  <si>
    <t>Radiotech</t>
  </si>
  <si>
    <t>Maugene Engineering</t>
  </si>
  <si>
    <t>Office Expenses</t>
  </si>
  <si>
    <t>Telkom SA</t>
  </si>
  <si>
    <t>Pro-hyd Import &amp; Export</t>
  </si>
  <si>
    <t>Dr Van Rensburg and Partners</t>
  </si>
  <si>
    <t>Seflex</t>
  </si>
  <si>
    <t>NuVuision Electronics</t>
  </si>
  <si>
    <t>BP Old Farm</t>
  </si>
  <si>
    <t>Travel &amp; Entertainment</t>
  </si>
  <si>
    <t>Danny O.R. Tambo</t>
  </si>
  <si>
    <t>Kranskop Filling Station</t>
  </si>
  <si>
    <t>C.O.D. PAYMENTS - FEBRUARY 2013</t>
  </si>
  <si>
    <t>C.O.D. PAYMENTS - JANUARY 2013</t>
  </si>
  <si>
    <t>Research &amp; Develop.</t>
  </si>
  <si>
    <t xml:space="preserve">Tuscany House Cosmetic Dental </t>
  </si>
  <si>
    <t>AGRIGEL Income Tax</t>
  </si>
  <si>
    <t>AGRIGEL VAT - 1301</t>
  </si>
  <si>
    <t>AGRIGEL VAT - 2010</t>
  </si>
  <si>
    <t>AGRIGEL VAT - 2011</t>
  </si>
  <si>
    <t>AGRIGEL VAT - 2012</t>
  </si>
  <si>
    <t>C.O.D. PAYMENTS - MARCH 2013</t>
  </si>
  <si>
    <t>Imnani Implements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</si>
  <si>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</si>
  <si>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Parys service Station</t>
  </si>
  <si>
    <t>Printofix</t>
  </si>
  <si>
    <t>Metal + Tool Trade</t>
  </si>
  <si>
    <t>Checkers</t>
  </si>
  <si>
    <t>Hi-fi Corporation</t>
  </si>
  <si>
    <t>C.O.D. PAYMENTS - APRIL 2013</t>
  </si>
  <si>
    <t>CJ Williams Pharmacy - Gail Refund</t>
  </si>
  <si>
    <t>TLT Industrial Supplies</t>
  </si>
  <si>
    <t>ThabaChueu Mining ex SamQuarz</t>
  </si>
  <si>
    <t>C.O.D. PAYMENTS - MAY 2013</t>
  </si>
  <si>
    <t>Motor Expence</t>
  </si>
  <si>
    <t>Toyota Licence Fee</t>
  </si>
  <si>
    <t>Ultra City Kroonstad</t>
  </si>
  <si>
    <t>Ventrade Eighteen</t>
  </si>
  <si>
    <t>Sasol Delmas - dan Refund</t>
  </si>
  <si>
    <t>Dr M Shah - Tuscany House dental</t>
  </si>
  <si>
    <t>Sheet Street</t>
  </si>
  <si>
    <t>Multitrade</t>
  </si>
  <si>
    <t>Two Tomahawks Spur</t>
  </si>
  <si>
    <t>Metal Tool &amp; Trade</t>
  </si>
  <si>
    <t>AVNET Kopp</t>
  </si>
  <si>
    <t>Tops @ Palm Sands</t>
  </si>
  <si>
    <t>Westvaal VW Lichtenburg</t>
  </si>
  <si>
    <t>Electrocomp</t>
  </si>
  <si>
    <t>RS Components</t>
  </si>
  <si>
    <t>Digi-Key Corporation</t>
  </si>
  <si>
    <t>hig</t>
  </si>
  <si>
    <t>C.O.D. PAYMENTS - JUNE 2013</t>
  </si>
  <si>
    <t>Supaswift</t>
  </si>
  <si>
    <t>UPS South Africa</t>
  </si>
  <si>
    <t>Dischem Pharmacy</t>
  </si>
  <si>
    <t>Electronic Design &amp; Manufacture</t>
  </si>
  <si>
    <t>Connector Technology</t>
  </si>
  <si>
    <t>NuVision Electronics</t>
  </si>
  <si>
    <t>Dr Shah - Tuscany Dental Practice</t>
  </si>
  <si>
    <t>Hydstar Engineering</t>
  </si>
  <si>
    <t>Repairs</t>
  </si>
  <si>
    <t>ANI-LED Cnc Electronic Services</t>
  </si>
  <si>
    <t>Maritime Marketing</t>
  </si>
  <si>
    <t>C.O.D. PAYMENTS - JULY 2013</t>
  </si>
  <si>
    <t>Tuscany House Dental Practice</t>
  </si>
  <si>
    <t>Payroll Expenses</t>
  </si>
  <si>
    <t>Delmas Veearts</t>
  </si>
  <si>
    <t>Nuday Graphix</t>
  </si>
  <si>
    <t xml:space="preserve"> ****2420</t>
  </si>
  <si>
    <t>CJ Williams Pharmacy - Dan Refund</t>
  </si>
  <si>
    <t>Derick Toyota Car License</t>
  </si>
  <si>
    <t>VAP</t>
  </si>
  <si>
    <t>Makro - Nikki Refund</t>
  </si>
  <si>
    <t>Dr Koen Radiologists</t>
  </si>
  <si>
    <t>C.O.D. PAYMENTS - AUGUST 2013</t>
  </si>
  <si>
    <t>Hydromobile SA</t>
  </si>
  <si>
    <t>Tuscany Huose Dental Practice</t>
  </si>
  <si>
    <t>Hoeveld Radiology</t>
  </si>
  <si>
    <t>Research and Dev.</t>
  </si>
  <si>
    <t>Finepitch Surface Mount Manufacturing</t>
  </si>
  <si>
    <t>Dr RE Rachmann</t>
  </si>
  <si>
    <t>OL Gustavo</t>
  </si>
  <si>
    <t>Blockhouse 1 Stop</t>
  </si>
  <si>
    <t>Miro Marketing</t>
  </si>
  <si>
    <t>Wes Transvaal</t>
  </si>
  <si>
    <t>C.O.D. PAYMENTS - SEPTEMBER 2013</t>
  </si>
  <si>
    <t>Dr Weir and Partners</t>
  </si>
  <si>
    <t>Drs Du Buisson, Kramer Inc</t>
  </si>
  <si>
    <t>Dr Dyason</t>
  </si>
  <si>
    <t>Delmas Municipailty - 12 Smit Street</t>
  </si>
  <si>
    <t>Delmas Municipailty - Plot 58</t>
  </si>
  <si>
    <t>Delmas Municipailty - 33 Mimosa</t>
  </si>
  <si>
    <t>Dr PH Kritzinger</t>
  </si>
  <si>
    <t>Metal Tool And Trade</t>
  </si>
  <si>
    <t>Danny Motor Battery</t>
  </si>
  <si>
    <t>Delmas Sasol - Dan Reimbursement</t>
  </si>
  <si>
    <t>Hydromobile - Leon</t>
  </si>
  <si>
    <t>Evander Pharmacy</t>
  </si>
  <si>
    <t>Patent Expense</t>
  </si>
  <si>
    <t>Hyflo SA</t>
  </si>
  <si>
    <t>Shell Ultra City</t>
  </si>
  <si>
    <t>PNA</t>
  </si>
  <si>
    <t>C.O.D. PAYMENTS - OCTOBER 2013</t>
  </si>
  <si>
    <t>Omnia - Delmas</t>
  </si>
  <si>
    <t>Dan Reimbursement</t>
  </si>
  <si>
    <t>Bothaville Stop</t>
  </si>
  <si>
    <t>Elgro Inn Hotel</t>
  </si>
  <si>
    <t>Benoni Rubber Stamps</t>
  </si>
  <si>
    <t>Hinterland Hoopstad</t>
  </si>
  <si>
    <t>Cecile's Bloemiste</t>
  </si>
  <si>
    <t>Tuscany House - Dr Shah</t>
  </si>
  <si>
    <t>Wes Trans Farming</t>
  </si>
  <si>
    <t>Virtual Post Office</t>
  </si>
  <si>
    <t>Garsin Engineering</t>
  </si>
  <si>
    <t>PAID INTO WESBANK</t>
  </si>
  <si>
    <t>Payment</t>
  </si>
  <si>
    <t>C.O.D. PAYMENTS - NOVEMBER 2013</t>
  </si>
  <si>
    <t>Repairs + Maint.</t>
  </si>
  <si>
    <t>Ani-LED CNC</t>
  </si>
  <si>
    <t>Advanced Polymers</t>
  </si>
  <si>
    <t>Outovaria</t>
  </si>
  <si>
    <t>Bearing Man Group</t>
  </si>
  <si>
    <t>Flamingo Service Station</t>
  </si>
  <si>
    <t>Game</t>
  </si>
  <si>
    <t>Vodacom Data Bundle</t>
  </si>
  <si>
    <t>Clamping Solutions SA</t>
  </si>
  <si>
    <t>Hystar Engineering</t>
  </si>
  <si>
    <t>Nigel Auto City</t>
  </si>
  <si>
    <t>Dros Lichtenburg</t>
  </si>
  <si>
    <t>Lichtenburg</t>
  </si>
  <si>
    <t xml:space="preserve">NTT Toyota </t>
  </si>
  <si>
    <t>Stealex Steel</t>
  </si>
  <si>
    <t>OR Tambo</t>
  </si>
  <si>
    <t>Clenz</t>
  </si>
  <si>
    <t>Dros Alberton</t>
  </si>
  <si>
    <t>Caltex Filling Station Norval</t>
  </si>
  <si>
    <t>Clicks Pharmacy - Henry Meds</t>
  </si>
  <si>
    <t>Safari Motors</t>
  </si>
  <si>
    <t>Annual Returns</t>
  </si>
  <si>
    <t>Liquor Shop</t>
  </si>
  <si>
    <t>C.O.D. PAYMENTS - DECEMBER 2013</t>
  </si>
  <si>
    <t>C.O.D. PAYMENTS - JANUARY 2014</t>
  </si>
  <si>
    <t>Macsteel</t>
  </si>
  <si>
    <t>Seco</t>
  </si>
  <si>
    <t>Dr RE Rachman</t>
  </si>
  <si>
    <t>Taxes</t>
  </si>
  <si>
    <t>Dan Income Tax Assessment</t>
  </si>
  <si>
    <t>Welcome Filling Station</t>
  </si>
  <si>
    <t xml:space="preserve">Summerfields Convenience </t>
  </si>
  <si>
    <t>C.O.D. PAYMENTS - FEBRUARY 2014</t>
  </si>
  <si>
    <t>CREDIT</t>
  </si>
  <si>
    <t>Hydromobile</t>
  </si>
  <si>
    <t>Dr CA Steyn</t>
  </si>
  <si>
    <t>Sanral</t>
  </si>
  <si>
    <t>Scoop Distribution</t>
  </si>
  <si>
    <t>C.O.D. PAYMENTS - MARCH 2014</t>
  </si>
  <si>
    <t>Hinterland Delmas</t>
  </si>
  <si>
    <t>C.O.D. PAYMENTS - APRIL 2014</t>
  </si>
  <si>
    <t>D Flow Technologies</t>
  </si>
  <si>
    <t>Pharma Logistical Solutions</t>
  </si>
  <si>
    <t>FMR Industrial</t>
  </si>
  <si>
    <t>C.O.D. PAYMENTS - MAY 2014</t>
  </si>
  <si>
    <t>Dial-a-bed</t>
  </si>
  <si>
    <t>Netcare N17 Hospital</t>
  </si>
  <si>
    <t>TNT Express - Admin</t>
  </si>
  <si>
    <t>TNT Express - VAT</t>
  </si>
  <si>
    <t>FedEx Express</t>
  </si>
  <si>
    <t>Sandvik Hard Metals</t>
  </si>
  <si>
    <t>RB Optical</t>
  </si>
  <si>
    <t>Telfree SA</t>
  </si>
  <si>
    <t>Rietkol Veterinary Consulting Room</t>
  </si>
  <si>
    <t>Hoeveld Fire Extinguishers</t>
  </si>
  <si>
    <t>One Stop Stationery Shop</t>
  </si>
  <si>
    <t>C.O.D. PAYMENTS - JUNE 2014</t>
  </si>
  <si>
    <t>Electronic Design and Manufacture</t>
  </si>
  <si>
    <t>Hydraulic and Haulage</t>
  </si>
  <si>
    <t>ZR Tronics</t>
  </si>
  <si>
    <t>OTHER PAYMENTS</t>
  </si>
  <si>
    <t>SARS - PAYE - 201312</t>
  </si>
  <si>
    <t>SARS - PAYE - 201311</t>
  </si>
  <si>
    <t>SARS - PAYE - 201310</t>
  </si>
  <si>
    <t>SARS - PAYE - 201309</t>
  </si>
  <si>
    <t>SARS - PAYE - 201402</t>
  </si>
  <si>
    <t>SARS - PAYE - 201401</t>
  </si>
  <si>
    <t>SARS - PAYE - 201303 Int</t>
  </si>
  <si>
    <t>SARS - PAYE - 201304 Int</t>
  </si>
  <si>
    <t>SARS - PAYE - 201305 Int</t>
  </si>
  <si>
    <t>SARS - PAYE - 201306 Int</t>
  </si>
  <si>
    <t>SARS - PAYE - 201307 Int</t>
  </si>
  <si>
    <t>SARS - PAYE - 201308 Int</t>
  </si>
  <si>
    <t>SARS - PAYE - 201309 Int</t>
  </si>
  <si>
    <t>SARS - PAYE - 201310 Int</t>
  </si>
  <si>
    <t>SARS - PAYE - 201311 Int</t>
  </si>
  <si>
    <t>SARS - PAYE - 201312 Int</t>
  </si>
  <si>
    <t>SARS - PAYE - 201401 Int</t>
  </si>
  <si>
    <t>SARS - PAYE - 201402 Int</t>
  </si>
  <si>
    <t>Fedex Express South Africa</t>
  </si>
  <si>
    <t>Dorothy Booyens</t>
  </si>
  <si>
    <t>Toyota Corolla Insurance - Jan to May</t>
  </si>
  <si>
    <t>Toyota Raider Insurance - Jan to May</t>
  </si>
  <si>
    <t>Tata Telcoline Insurance - Jan to May</t>
  </si>
  <si>
    <t>Beneler Optical</t>
  </si>
  <si>
    <t>SARS - PAYE - 201309 Recon Difference</t>
  </si>
  <si>
    <t>SARS - PAYE - 201310 Recon Difference</t>
  </si>
  <si>
    <t>SARS - PAYE - 201311 Recon Difference</t>
  </si>
  <si>
    <t>Metal, Tool and Trade</t>
  </si>
  <si>
    <t>Supaquick Delmas</t>
  </si>
  <si>
    <t>Bidorbuy</t>
  </si>
  <si>
    <t>Dell Precision</t>
  </si>
  <si>
    <t>Caltex Sunward Services</t>
  </si>
  <si>
    <t>Rand Building Hydraulics</t>
  </si>
  <si>
    <t>Goldquest International</t>
  </si>
  <si>
    <t>C.O.D. PAYMENTS - JULY 2014</t>
  </si>
  <si>
    <t>Dr B Jansen Van Vuuren</t>
  </si>
  <si>
    <t>Final Touch Electro Plating</t>
  </si>
  <si>
    <t>Dr WJH Vermaak Inc</t>
  </si>
  <si>
    <t>Engen Xia-xia</t>
  </si>
  <si>
    <t>Dental Care Studio / H Steynberg</t>
  </si>
  <si>
    <t>EDM Design</t>
  </si>
  <si>
    <t>Avnet-Kopp</t>
  </si>
  <si>
    <t>Deist and Associates Orthotists Inc</t>
  </si>
  <si>
    <t xml:space="preserve">Delmas Electric </t>
  </si>
  <si>
    <t>Plastomark</t>
  </si>
  <si>
    <t>C.O.D. PAYMENTS - AUGUST 2014</t>
  </si>
  <si>
    <t>DHL International</t>
  </si>
  <si>
    <t>Grinding Techniques</t>
  </si>
  <si>
    <t>Discount Electrical</t>
  </si>
  <si>
    <t>Hifi Corp</t>
  </si>
  <si>
    <t>Research &amp; Design</t>
  </si>
  <si>
    <t>Dave's Engineering &amp; Inserts cc</t>
  </si>
  <si>
    <t>MTN Willowbrooke Square</t>
  </si>
  <si>
    <t>Zinchem</t>
  </si>
  <si>
    <t>VAT201 - 201407</t>
  </si>
  <si>
    <t>FSE Lazer Cutting and Bending</t>
  </si>
  <si>
    <t>Delmas Steers</t>
  </si>
  <si>
    <t>Caltex Fuel and Fix</t>
  </si>
  <si>
    <t>Silvason's Hardware</t>
  </si>
  <si>
    <t>AGRIGEL Provisional Tax</t>
  </si>
  <si>
    <t>LB Geldenhuys Provisional Tax</t>
  </si>
  <si>
    <t>DL Geldenhuys Provisional Tax</t>
  </si>
  <si>
    <t>D-Flow Ultrasonic Technology Provider</t>
  </si>
  <si>
    <t>Variohm EuroSensor</t>
  </si>
  <si>
    <t>Creative Wheels / Dunlop Delmas</t>
  </si>
  <si>
    <t>PEP Motor Company Limited</t>
  </si>
  <si>
    <t>M &amp; G Advanced Fuel Injection and Auto</t>
  </si>
  <si>
    <t>UPS SA</t>
  </si>
  <si>
    <t>Nickas Biltong</t>
  </si>
  <si>
    <t>Rietkol Veterinere Spreekamer</t>
  </si>
  <si>
    <t>Steers</t>
  </si>
  <si>
    <t>C.O.D. PAYMENTS - SEPTEMBER 2014</t>
  </si>
  <si>
    <t>Travel &amp; Entertainmt</t>
  </si>
  <si>
    <t>Final Touch Electro Platers</t>
  </si>
  <si>
    <t>Lichtenburg Guest house</t>
  </si>
  <si>
    <t>Auto Den</t>
  </si>
  <si>
    <t>PAYE 201403</t>
  </si>
  <si>
    <t>PAYE 201404</t>
  </si>
  <si>
    <t>PAYE 201405</t>
  </si>
  <si>
    <t>PAYE 201406</t>
  </si>
  <si>
    <t>PAYE 201407</t>
  </si>
  <si>
    <t>PAYE 201408</t>
  </si>
  <si>
    <t>PAYE 201406 Interest</t>
  </si>
  <si>
    <t>PAYE 201407 Interest</t>
  </si>
  <si>
    <t>NCG CAM Solutions Ltd</t>
  </si>
  <si>
    <t>TNT Express Worldwide</t>
  </si>
  <si>
    <t>UPS</t>
  </si>
  <si>
    <t>Elliot &amp; Small</t>
  </si>
  <si>
    <t>Kritzinger Service Station</t>
  </si>
  <si>
    <t>Magmos Motors</t>
  </si>
  <si>
    <t xml:space="preserve">Farmer's Meat </t>
  </si>
  <si>
    <t>Caltex V&amp;A Auto Services</t>
  </si>
  <si>
    <t>One stop Stationary Shop</t>
  </si>
  <si>
    <t>03/09/2014 - Bloemhof Biltong</t>
  </si>
  <si>
    <t>Hi-fi Corp / Bleomhof Biltong</t>
  </si>
  <si>
    <t>Delmas Saad</t>
  </si>
  <si>
    <t>Hoopstad Biltong en Vleis</t>
  </si>
  <si>
    <t>C.O.D. PAYMENTS - OCTOBER 2014</t>
  </si>
  <si>
    <t>NuVision</t>
  </si>
  <si>
    <t>N Verster - TimeFreight</t>
  </si>
  <si>
    <t>THT Tool Machinery</t>
  </si>
  <si>
    <t>Tuscany House Cosmetic Dental Practice</t>
  </si>
  <si>
    <t>Dr Wier and Partner</t>
  </si>
  <si>
    <t>ElectroComp Express</t>
  </si>
  <si>
    <t>Roleen Instruments</t>
  </si>
  <si>
    <t>Parys Service Station</t>
  </si>
  <si>
    <t>D-Flow Technologies</t>
  </si>
  <si>
    <t>Brenncoat</t>
  </si>
  <si>
    <t>SARS EMP - 201409</t>
  </si>
  <si>
    <t>SARS EMP - 201409 Interest</t>
  </si>
  <si>
    <t>Livman Trading</t>
  </si>
  <si>
    <t>Woolworths - Steak 4 Gail bday</t>
  </si>
  <si>
    <t>Makro - Liquor for Gail Bday</t>
  </si>
  <si>
    <t>Genflex Hydraulics</t>
  </si>
  <si>
    <t>C.O.D. PAYMENTS - NOVEMBER 2014</t>
  </si>
  <si>
    <t>GT Electronic Components</t>
  </si>
  <si>
    <t>Zenex Garage</t>
  </si>
  <si>
    <t>Thembelihle Equipment</t>
  </si>
  <si>
    <t>Mican Industrial</t>
  </si>
  <si>
    <t>Du Buisson, Kramer, Inc</t>
  </si>
  <si>
    <t>Enright Tool and Die Services</t>
  </si>
  <si>
    <t>FNB CC</t>
  </si>
  <si>
    <t>Robus Engineering</t>
  </si>
  <si>
    <t xml:space="preserve"> ****6231</t>
  </si>
  <si>
    <t>Isize Engineering</t>
  </si>
  <si>
    <t>Travel &amp; Entertain.</t>
  </si>
  <si>
    <t>Hoopstad Vulstasie</t>
  </si>
  <si>
    <t>Shell Barbara Road</t>
  </si>
  <si>
    <t>Chem Systems</t>
  </si>
  <si>
    <t>f.</t>
  </si>
  <si>
    <t>Japan Auto Trading</t>
  </si>
  <si>
    <t>OK Onderdele</t>
  </si>
  <si>
    <t>Wesmark Hoopstad</t>
  </si>
  <si>
    <t>Checkers Hyper Klerksdorp</t>
  </si>
  <si>
    <t>Kwende Electrical</t>
  </si>
  <si>
    <t>The Handy House</t>
  </si>
  <si>
    <t>PAYE 201410</t>
  </si>
  <si>
    <t>C.O.D. PAYMENTS - DECEMBER 2014</t>
  </si>
  <si>
    <t>ASG</t>
  </si>
  <si>
    <t>CMH East Rand</t>
  </si>
  <si>
    <t>Joubert Schneider Van Heerden Inc</t>
  </si>
  <si>
    <t>Netcare Pretoria East Hospital</t>
  </si>
  <si>
    <t>PAYE - 201411</t>
  </si>
  <si>
    <t>PAYE - 201411 Penalty and interest</t>
  </si>
  <si>
    <t>Vulcanic Flame Profiling</t>
  </si>
  <si>
    <t>Bloemhof</t>
  </si>
  <si>
    <t>Wimpy Potchefstroom</t>
  </si>
  <si>
    <t>Caltex Bothaville</t>
  </si>
  <si>
    <t>Woolworths</t>
  </si>
  <si>
    <t>C.O.D. PAYMENTS - JANUARY 2015</t>
  </si>
  <si>
    <t>VAT 201411</t>
  </si>
  <si>
    <t>LiquorValu</t>
  </si>
  <si>
    <t>PAYMENTS MADE BY FNB CREDIT CARD</t>
  </si>
  <si>
    <t>Andre Faught</t>
  </si>
  <si>
    <t>RF Design</t>
  </si>
  <si>
    <t>Aramex</t>
  </si>
  <si>
    <t>Rehan Langedyk</t>
  </si>
  <si>
    <t>Digikey</t>
  </si>
  <si>
    <t>Zhichengliu - Switch membranes</t>
  </si>
  <si>
    <t>p</t>
  </si>
  <si>
    <t>CSC Johannes</t>
  </si>
  <si>
    <t>Farmer's Meat</t>
  </si>
  <si>
    <t>PAYE 201412</t>
  </si>
  <si>
    <t>Office Expense</t>
  </si>
  <si>
    <t>Virutal Postoffice - Postbox renewal</t>
  </si>
  <si>
    <t>Captain Doregos</t>
  </si>
  <si>
    <t>Godrich Motors</t>
  </si>
  <si>
    <t>TV Tronics</t>
  </si>
  <si>
    <t>C.O.D. PAYMENTS - FEBRUARY 2015</t>
  </si>
  <si>
    <t>Henry Temporary Passport</t>
  </si>
  <si>
    <t>Income Tax</t>
  </si>
  <si>
    <t>PAYE Jan15</t>
  </si>
  <si>
    <t>C.O.D. PAYMENTS - MARCH 2015</t>
  </si>
  <si>
    <t>Telkom - 013 665 1515</t>
  </si>
  <si>
    <t>SARS - VAT201501</t>
  </si>
  <si>
    <t>ID Steels</t>
  </si>
  <si>
    <t xml:space="preserve">Delmas Sasol </t>
  </si>
  <si>
    <t>Delmain Maintenance Services</t>
  </si>
  <si>
    <t>Promotion</t>
  </si>
  <si>
    <t>Bosco Printed Circuits</t>
  </si>
  <si>
    <t>Miro</t>
  </si>
  <si>
    <t>C.O.D. PAYMENTS - APRIL 2015</t>
  </si>
  <si>
    <t>Water &amp; Elctricity</t>
  </si>
  <si>
    <t>Sasol Mackenzie Park</t>
  </si>
  <si>
    <t>SARS EMP 201502</t>
  </si>
  <si>
    <t>SARS EMP 201503</t>
  </si>
  <si>
    <t>Oupa Car License</t>
  </si>
  <si>
    <t>Life Healthcare Pharmacy</t>
  </si>
  <si>
    <t>Erasmusrand Motors</t>
  </si>
  <si>
    <t>Dr HF Pienaar</t>
  </si>
  <si>
    <t>Hicell Delmas</t>
  </si>
  <si>
    <t>C.O.D. PAYMENTS - MAY 2015</t>
  </si>
  <si>
    <t>Freight &amp; delivery</t>
  </si>
  <si>
    <t>PAYMENTS MADE BY SBSA CREDIT CARD</t>
  </si>
  <si>
    <t>NWK Super Service Agency</t>
  </si>
  <si>
    <t>ATM Cash Withdrawal</t>
  </si>
  <si>
    <t>Withdrawal Fee</t>
  </si>
  <si>
    <t xml:space="preserve">UC Mainline </t>
  </si>
  <si>
    <t>Nisela Safaris</t>
  </si>
  <si>
    <t>Finance Charge</t>
  </si>
  <si>
    <t>Total</t>
  </si>
  <si>
    <t>Nisela Safari</t>
  </si>
  <si>
    <t>Gypse</t>
  </si>
  <si>
    <t>20015/01/02</t>
  </si>
  <si>
    <t>Engen Pitstop</t>
  </si>
  <si>
    <t>Mpumalanga Province</t>
  </si>
  <si>
    <t>Smulhoekie</t>
  </si>
  <si>
    <t>Creative Clothing</t>
  </si>
  <si>
    <t>C.O.D. PAYMENTS - JUNE 2015</t>
  </si>
  <si>
    <t>SP Chemicals</t>
  </si>
  <si>
    <t>VAT 201503</t>
  </si>
  <si>
    <t>Wembly Auto Centre</t>
  </si>
  <si>
    <t>Santa Cruz Spur</t>
  </si>
  <si>
    <t>Winkelhaak Vespreiders</t>
  </si>
  <si>
    <t>Membrane Switch Technologies</t>
  </si>
  <si>
    <t xml:space="preserve">Delmas Apteek </t>
  </si>
  <si>
    <t>Dr Horowitz</t>
  </si>
  <si>
    <t>PAYE 201505</t>
  </si>
  <si>
    <t>PAYE 201504</t>
  </si>
  <si>
    <t>Nel's Motors</t>
  </si>
  <si>
    <t>Creative Wheels</t>
  </si>
  <si>
    <t>Cellierstraat Narkose Dienste</t>
  </si>
  <si>
    <t>SAPO</t>
  </si>
  <si>
    <t>Petroport N12</t>
  </si>
  <si>
    <t>Darro Electronics</t>
  </si>
  <si>
    <t>AHK Motorspares</t>
  </si>
  <si>
    <t>Fortuna Motors</t>
  </si>
  <si>
    <t>Welcome Filling station</t>
  </si>
  <si>
    <t>Ultra City</t>
  </si>
  <si>
    <t>C.O.D. PAYMENTS - JULY 2015</t>
  </si>
  <si>
    <t>Machinery</t>
  </si>
  <si>
    <t>Injemo</t>
  </si>
  <si>
    <t>Winkelhaak Verspreiders - CASH</t>
  </si>
  <si>
    <t>The Crazy Store</t>
  </si>
  <si>
    <t>Plastichem</t>
  </si>
  <si>
    <t>Freight &amp; Transport</t>
  </si>
  <si>
    <t>Swallow Machine Moving &amp; Rigging</t>
  </si>
  <si>
    <t>TNT Express - D-Flow import VAT</t>
  </si>
  <si>
    <t>Wiesenhoff Glynwood</t>
  </si>
  <si>
    <t>Clicks pharmacy</t>
  </si>
  <si>
    <t>Magnetech</t>
  </si>
  <si>
    <t xml:space="preserve">Thaba Chueu Mining </t>
  </si>
  <si>
    <t>Sasol Polymers</t>
  </si>
  <si>
    <t>Communica Samrand</t>
  </si>
  <si>
    <t>Netcafe Pta East Hospital</t>
  </si>
  <si>
    <t>Custom Motors</t>
  </si>
  <si>
    <t>BP Glynwood</t>
  </si>
  <si>
    <t>WESBANK CC PAYMENTS</t>
  </si>
  <si>
    <t>Digi-Key</t>
  </si>
  <si>
    <t>C.O.D. PAYMENTS - AUGUST 2015</t>
  </si>
  <si>
    <t>Rietkol Veterinere Spreekkamer</t>
  </si>
  <si>
    <t>Variohm Euro Sensor</t>
  </si>
  <si>
    <t>Caltex</t>
  </si>
  <si>
    <t>Fedex Express</t>
  </si>
  <si>
    <t>OT-Hunan First Sensor</t>
  </si>
  <si>
    <t>ACDC Dynamics</t>
  </si>
  <si>
    <t>SARS-VAT 201505</t>
  </si>
  <si>
    <t>SARS-EMP 201506</t>
  </si>
  <si>
    <t>SARS-EMP 201507</t>
  </si>
  <si>
    <t>44 x svh</t>
  </si>
  <si>
    <t>30 x v75-ci</t>
  </si>
  <si>
    <t>Dr Greta Lange</t>
  </si>
  <si>
    <t>Drs Matisonn, Scott and Tobias</t>
  </si>
  <si>
    <t>Sasol Chemicals</t>
  </si>
  <si>
    <t>Blue Spark Trading</t>
  </si>
  <si>
    <t>Tian Jin Industries - Membranes</t>
  </si>
  <si>
    <t>Just Batteries</t>
  </si>
  <si>
    <t>Performance Colour Systems</t>
  </si>
  <si>
    <t>C.O.D. PAYMENTS - SEPTEMBER 2015</t>
  </si>
  <si>
    <t>Changzhou PEP Motor Company</t>
  </si>
  <si>
    <t>Matrix Nigel</t>
  </si>
  <si>
    <t>Circle Motors</t>
  </si>
  <si>
    <t>Wimpy Fochville</t>
  </si>
  <si>
    <t>Suikerbos Motors</t>
  </si>
  <si>
    <t>Zenex</t>
  </si>
  <si>
    <t>Phoenix Contact</t>
  </si>
  <si>
    <t>SARS - VAT201507</t>
  </si>
  <si>
    <t>SARS - EMP201508</t>
  </si>
  <si>
    <t>Dalpark Diesstasie</t>
  </si>
  <si>
    <t>Dave's Engineering &amp; Inserts</t>
  </si>
  <si>
    <t>Probraze</t>
  </si>
  <si>
    <t>Lancet Labortories</t>
  </si>
  <si>
    <t>AJ Gerd Hydraulics &amp; Engineering</t>
  </si>
  <si>
    <t>TNT Express</t>
  </si>
  <si>
    <t>Dr Rachman Practice</t>
  </si>
  <si>
    <t>C.O.D. PAYMENTS - OCTOBER 2015</t>
  </si>
  <si>
    <t>Three-D Agencies</t>
  </si>
  <si>
    <t>Burger King</t>
  </si>
  <si>
    <t>NCG CAM</t>
  </si>
  <si>
    <t>Turbo Motors</t>
  </si>
  <si>
    <t>Miracle Electrical</t>
  </si>
  <si>
    <t>Grasmere 1 Stop North</t>
  </si>
  <si>
    <t>Brent Oil Carolina</t>
  </si>
  <si>
    <t>BP Winmore</t>
  </si>
  <si>
    <t>ACDC Longmeadow</t>
  </si>
  <si>
    <t>Vaal 1 Stop West</t>
  </si>
  <si>
    <t>Liquor Valu Delmas</t>
  </si>
  <si>
    <t>Total Goudkop</t>
  </si>
  <si>
    <t>Trubo Fasteners</t>
  </si>
  <si>
    <t>Fasteners Market Introduction</t>
  </si>
  <si>
    <t>Dan Saturday Lunch</t>
  </si>
  <si>
    <t>Metal &amp; Tool Trade</t>
  </si>
  <si>
    <t>Speeks Motors</t>
  </si>
  <si>
    <t>SARS EMP 201509</t>
  </si>
  <si>
    <t>SARS VAT 201509</t>
  </si>
  <si>
    <t>Switches International</t>
  </si>
  <si>
    <t xml:space="preserve"> ****6798</t>
  </si>
  <si>
    <t>VKB Frankfort</t>
  </si>
  <si>
    <t>BP Hillside</t>
  </si>
  <si>
    <t>Fomiss Service Station</t>
  </si>
  <si>
    <t>Wimpy</t>
  </si>
  <si>
    <t>Vaal 1 Stop</t>
  </si>
  <si>
    <t>Ag Spray Africa</t>
  </si>
  <si>
    <t>Repairs &amp; Maint</t>
  </si>
  <si>
    <t>Research &amp; Dev</t>
  </si>
  <si>
    <t>C.O.D. PAYMENTS - NOVEMBER 2015</t>
  </si>
  <si>
    <t>Deugro</t>
  </si>
  <si>
    <t>Villiers</t>
  </si>
  <si>
    <t>VKB frankfort</t>
  </si>
  <si>
    <t>Discount</t>
  </si>
  <si>
    <t>Game Boksburg</t>
  </si>
  <si>
    <t>Kroonvaal Wimpy</t>
  </si>
  <si>
    <t>Userve Plastic Machinery</t>
  </si>
  <si>
    <t>Leon PC</t>
  </si>
  <si>
    <t>C.O.D. PAYMENTS - DECEMBER 2015</t>
  </si>
  <si>
    <t>Multirade Distributors</t>
  </si>
  <si>
    <t>N17 Sasol</t>
  </si>
  <si>
    <t>Mnani Implments</t>
  </si>
  <si>
    <t>Estol Beleggings</t>
  </si>
  <si>
    <t>Pick n Pay Delmas</t>
  </si>
  <si>
    <t>Dakota Motors</t>
  </si>
  <si>
    <t>S&amp;E Vulstasie</t>
  </si>
  <si>
    <t>Meganisasie Christiana</t>
  </si>
  <si>
    <t>Travle &amp; Entertain.</t>
  </si>
  <si>
    <t>Amstore</t>
  </si>
  <si>
    <t>Other</t>
  </si>
  <si>
    <t>CIPC Annual Return</t>
  </si>
  <si>
    <t>Blockhouse 1 Stop North</t>
  </si>
  <si>
    <t>Blockhouse 1 Stop North - Wimpy</t>
  </si>
  <si>
    <t>C.O.D. PAYMENTS - JANUARY 2016</t>
  </si>
  <si>
    <t xml:space="preserve">Consumables </t>
  </si>
  <si>
    <t>S Kleynhans</t>
  </si>
  <si>
    <t>Dr PJ Muller</t>
  </si>
  <si>
    <t>Dr Fanie Du Plessis</t>
  </si>
  <si>
    <t>Wiesenhof Glynwood</t>
  </si>
  <si>
    <t>Dr N Vermaak - Dental Care Studio</t>
  </si>
  <si>
    <t>Dr Conidaris and Partners</t>
  </si>
  <si>
    <t>LB Geldenhuys Income Tax</t>
  </si>
  <si>
    <t>Wetnose Animal Rescue Clinic</t>
  </si>
  <si>
    <t>Hecker Nursery</t>
  </si>
  <si>
    <t>Tata Brakpan</t>
  </si>
  <si>
    <t>Dr D Nolte</t>
  </si>
  <si>
    <t>SAPO - Postbox renewal</t>
  </si>
  <si>
    <t>Bid or Buy</t>
  </si>
  <si>
    <t>C.O.D. PAYMENTS - FEBRUARY 2016</t>
  </si>
  <si>
    <t>Wimpy Carolina</t>
  </si>
  <si>
    <t>C.O.D. PAYMENTS - MARCH 2016</t>
  </si>
  <si>
    <t>Marketing</t>
  </si>
  <si>
    <t>Grain SA</t>
  </si>
  <si>
    <t>Menlo Motors</t>
  </si>
  <si>
    <t>Wesbank CC + Dan BlueBean</t>
  </si>
  <si>
    <t>fnb</t>
  </si>
  <si>
    <t>bb</t>
  </si>
  <si>
    <t>reimbursed</t>
  </si>
  <si>
    <t>Diamond Investments</t>
  </si>
  <si>
    <t>Engen Dalparl</t>
  </si>
  <si>
    <t>Pep Delmas</t>
  </si>
  <si>
    <t>ã</t>
  </si>
  <si>
    <t>C.O.D. PAYMENTS - APRIL 2016</t>
  </si>
  <si>
    <t>Debonairs Delmas</t>
  </si>
  <si>
    <t>Delmas Spar - BB</t>
  </si>
  <si>
    <t>Total Carolina</t>
  </si>
  <si>
    <t>REIMBURSED</t>
  </si>
  <si>
    <t>BP Zambezi</t>
  </si>
  <si>
    <t>Delmas Municipality - 33 Mimosa</t>
  </si>
  <si>
    <t>North West University</t>
  </si>
  <si>
    <t>Fastway</t>
  </si>
  <si>
    <t>MArketing</t>
  </si>
  <si>
    <t>Shoprite - BB</t>
  </si>
  <si>
    <t>E10 Petroleum Fourway</t>
  </si>
  <si>
    <t>Trappers Trading</t>
  </si>
  <si>
    <t>AquaVie</t>
  </si>
  <si>
    <t>Reseach &amp; Dev.</t>
  </si>
  <si>
    <t>Perfect Water Piet Retief</t>
  </si>
  <si>
    <t>Total T-Junction / Diamond Investments</t>
  </si>
  <si>
    <t>Tekkie Town Woodlands</t>
  </si>
  <si>
    <t>PnP Clothing Woodlans</t>
  </si>
  <si>
    <t>Steers Varsity</t>
  </si>
  <si>
    <t>Game Woodlands</t>
  </si>
  <si>
    <t>Delmas Licenses &amp; Reg</t>
  </si>
  <si>
    <t>Plankton</t>
  </si>
  <si>
    <t>Dan BB</t>
  </si>
  <si>
    <t>reimbursed 05/05/2016</t>
  </si>
  <si>
    <t>REIMBURSED 05/05/2016</t>
  </si>
  <si>
    <t>One Stop Stationery</t>
  </si>
  <si>
    <t>Total T-Junction</t>
  </si>
  <si>
    <t>Sasol Lambton</t>
  </si>
  <si>
    <t>5th Avenue Convenience Centre</t>
  </si>
  <si>
    <t>Travel &amp; Entertan.</t>
  </si>
  <si>
    <t>Montana Spur</t>
  </si>
  <si>
    <t>C.O.D. PAYMENTS - MAY 2016</t>
  </si>
  <si>
    <t>Fifth Avenue Motors</t>
  </si>
  <si>
    <t>C.O.D. PAYMENTS - JUNE 2016</t>
  </si>
  <si>
    <t xml:space="preserve">Marketing </t>
  </si>
  <si>
    <t>Delmas Lisensies</t>
  </si>
  <si>
    <t>JY Motors</t>
  </si>
  <si>
    <t>Hydromobile  (Leon PC)</t>
  </si>
  <si>
    <t>Tuscany Dental Practice</t>
  </si>
  <si>
    <t>BP Delmas Wes</t>
  </si>
  <si>
    <t>VAP South Africa</t>
  </si>
  <si>
    <t>Matsway Steel</t>
  </si>
  <si>
    <t>Mjuda's Total T-Junction</t>
  </si>
  <si>
    <t>C.O.D. PAYMENTS - JULY 2016</t>
  </si>
  <si>
    <t>Drs Matisonn, Scott &amp; Tobias Inc</t>
  </si>
  <si>
    <t>TW Profile Services</t>
  </si>
  <si>
    <t>Discovery Health</t>
  </si>
  <si>
    <t>Amadwala Trading</t>
  </si>
  <si>
    <t>C.O.D. PAYMENTS - AUGUST 2016</t>
  </si>
  <si>
    <t>Fright &amp; Delivery</t>
  </si>
  <si>
    <t>Reggies Petrol</t>
  </si>
  <si>
    <t>Debonaris Delmas</t>
  </si>
  <si>
    <t>D-Flo wTechnologies</t>
  </si>
  <si>
    <t>Fuelarama</t>
  </si>
  <si>
    <t>Incledon</t>
  </si>
  <si>
    <t>Dr Pretorius Hogg</t>
  </si>
  <si>
    <t>CNDO limited - CHINA</t>
  </si>
  <si>
    <t>Hua Xing PCBA Limited - CHINA</t>
  </si>
  <si>
    <t>Omnia Fertilizer</t>
  </si>
  <si>
    <t>Royale International</t>
  </si>
  <si>
    <t>20016/08/23</t>
  </si>
  <si>
    <t>Sasol McKenzie Park</t>
  </si>
  <si>
    <t>C.O.D. PAYMENTS - SEPTEMBER 2016</t>
  </si>
  <si>
    <t>John Oliver Licenses</t>
  </si>
  <si>
    <t>Hinterland</t>
  </si>
  <si>
    <t>Homemark</t>
  </si>
  <si>
    <t>Abijah - Cruser Battery</t>
  </si>
  <si>
    <t>Ekurhuleni Metro Police Department</t>
  </si>
  <si>
    <t>Finepitch Surface Mount</t>
  </si>
  <si>
    <t>Userve</t>
  </si>
  <si>
    <t>SARS EMP201 - 201510</t>
  </si>
  <si>
    <t>Hua Xing PCBA Limited</t>
  </si>
  <si>
    <t>Mican Industrial Supplies</t>
  </si>
  <si>
    <t>Staff Uniforms</t>
  </si>
  <si>
    <t>Pep Store</t>
  </si>
  <si>
    <t>Sasol Delmas - Dan Reimbursement</t>
  </si>
  <si>
    <t>Sasol Delmas - Der</t>
  </si>
  <si>
    <t xml:space="preserve">Sasol Delmas </t>
  </si>
  <si>
    <t>Fifth Avenue Convenience Centre</t>
  </si>
  <si>
    <t>C.O.D. PAYMENTS - OCTOBER 2016</t>
  </si>
  <si>
    <t>CJ Wlliams Pharmacy</t>
  </si>
  <si>
    <t>Pick n pay</t>
  </si>
  <si>
    <t>Bothaville 1 Stop</t>
  </si>
  <si>
    <t>SARS PAYE 201511</t>
  </si>
  <si>
    <t>SARS PAYE 201512</t>
  </si>
  <si>
    <t>SARS PAYE 201601</t>
  </si>
  <si>
    <t>SARS PAYE 201602</t>
  </si>
  <si>
    <t>SARS PAYE 201603</t>
  </si>
  <si>
    <t>Universal Clips</t>
  </si>
  <si>
    <t>SARS VAT 201511</t>
  </si>
  <si>
    <t>SARS PAYE 201604</t>
  </si>
  <si>
    <t>SARS PAYE 201605</t>
  </si>
  <si>
    <t>SARS PAYE 201606</t>
  </si>
  <si>
    <t>SARS PAYE 201607</t>
  </si>
  <si>
    <t>SARS</t>
  </si>
  <si>
    <t>Hinterland delmas</t>
  </si>
  <si>
    <t>Aberdare Cables</t>
  </si>
  <si>
    <t>SARS PAYE 201608</t>
  </si>
  <si>
    <t>SARS PAYE 201609</t>
  </si>
  <si>
    <t>LOAN REPAYMENTS</t>
  </si>
  <si>
    <t>J Geldenhuys</t>
  </si>
  <si>
    <t>SARS VAT 201601</t>
  </si>
  <si>
    <t>SARS VAT 201603</t>
  </si>
  <si>
    <t>SARS VAT 201605</t>
  </si>
  <si>
    <t>SARS VAT 201607</t>
  </si>
  <si>
    <t>Rietkol Veternere Spreekkamer</t>
  </si>
  <si>
    <t>Victor Khanye Mun - 12 Smit Street</t>
  </si>
  <si>
    <t>Victor Khanye Mun - Plot 58</t>
  </si>
  <si>
    <t>Drs Conidaris and Partners</t>
  </si>
  <si>
    <t>DL Geldenhuys</t>
  </si>
  <si>
    <t>Shell Delmas</t>
  </si>
  <si>
    <t>UniClips</t>
  </si>
  <si>
    <t>Liza / Derick Meds</t>
  </si>
  <si>
    <t>Juliana</t>
  </si>
  <si>
    <t>C.O.D. PAYMENTS - NOVEMBER 2016</t>
  </si>
  <si>
    <t>Petropoort N12</t>
  </si>
  <si>
    <t xml:space="preserve">Makro </t>
  </si>
  <si>
    <t>BP Tom Jones</t>
  </si>
  <si>
    <t>Samrand Service Station</t>
  </si>
  <si>
    <t>CJ Barnard en Seuns</t>
  </si>
  <si>
    <t>Wesmark Hertzogville</t>
  </si>
  <si>
    <t>Atlas Oil &amp; Chemical Delmas</t>
  </si>
  <si>
    <t>Dr B Jacobs</t>
  </si>
  <si>
    <t>Sasol Northmead</t>
  </si>
  <si>
    <t>AHK Motorspares Delmas</t>
  </si>
  <si>
    <t>t</t>
  </si>
  <si>
    <t>SARS PAYE 201610</t>
  </si>
  <si>
    <t>SARS PAYE 201404</t>
  </si>
  <si>
    <t>SARS PAYE 201502</t>
  </si>
  <si>
    <t>Postnet Delmas</t>
  </si>
  <si>
    <t>Pick n Pay Hoopstad</t>
  </si>
  <si>
    <t>Steers Bailiepark</t>
  </si>
  <si>
    <t>Total Fourways</t>
  </si>
  <si>
    <t>Black Ginger</t>
  </si>
  <si>
    <t>Grand Prix Motors</t>
  </si>
  <si>
    <t>Auto Sentrum Hertzogville</t>
  </si>
  <si>
    <t>C.O.D. PAYMENTS - DECEMBER 2016</t>
  </si>
  <si>
    <t>SARS VAT 201609</t>
  </si>
  <si>
    <t>D-Flow Technology</t>
  </si>
  <si>
    <t>Sherwood Gardens Animal Clinic</t>
  </si>
  <si>
    <t>Caltex Anzac</t>
  </si>
  <si>
    <t>Top Print</t>
  </si>
  <si>
    <t>Victor Khanye Mun - 33 Mimosa Cres</t>
  </si>
  <si>
    <t>SARS PAYE 201611</t>
  </si>
  <si>
    <t>CJ Van Niekerk</t>
  </si>
  <si>
    <t>Atlas Oil - Euro Lubricants</t>
  </si>
  <si>
    <t>Total Atlas Road</t>
  </si>
  <si>
    <t>C.O.D. PAYMENTS - JANUARY 2017</t>
  </si>
  <si>
    <t>Travel &amp; Enter.</t>
  </si>
  <si>
    <t>SARS VAT 201611</t>
  </si>
  <si>
    <t>Ekurhuleni Metro Police (paid by Nikki)</t>
  </si>
  <si>
    <t>SARS PAYE 201612</t>
  </si>
  <si>
    <t xml:space="preserve">SA Hunters and Game Conservation </t>
  </si>
  <si>
    <t>Guns &amp; Ammo Trading</t>
  </si>
  <si>
    <t>Spec Savers Rynfield</t>
  </si>
  <si>
    <t>Total Kampus</t>
  </si>
  <si>
    <t>C.O.D. PAYMENTS - FEBRUARY 2017</t>
  </si>
  <si>
    <t>Clicks Willowbrooke</t>
  </si>
  <si>
    <t>BWH Strubensvalley</t>
  </si>
  <si>
    <t>BP DelmwasWes</t>
  </si>
  <si>
    <t>SARS PAYE 201701</t>
  </si>
  <si>
    <t>SARS VAT 201701</t>
  </si>
  <si>
    <t>Dizzy Enterprises</t>
  </si>
  <si>
    <t>Trio Specialized Welding</t>
  </si>
  <si>
    <t>C.O.D. PAYMENTS - MARCH 2017</t>
  </si>
  <si>
    <t>Caltex V&amp;A</t>
  </si>
  <si>
    <t>The Sun Pays</t>
  </si>
  <si>
    <t>SARS PAYE 201702</t>
  </si>
  <si>
    <t>Drs Van Rensburg and Partners</t>
  </si>
  <si>
    <t>RS Compnents</t>
  </si>
  <si>
    <t>Atlas Oil</t>
  </si>
  <si>
    <t>2017/03/251</t>
  </si>
  <si>
    <t>C.O.D. PAYMENTS - APRIL 2017</t>
  </si>
  <si>
    <t>SARS PAYE 201703</t>
  </si>
  <si>
    <t>SARS VAT 201703</t>
  </si>
  <si>
    <t>Metal Tool and Trade</t>
  </si>
  <si>
    <t>C.O.D. PAYMENTS - MAY 2017</t>
  </si>
  <si>
    <t>Kyriacou</t>
  </si>
  <si>
    <t>Dot B Clothing</t>
  </si>
  <si>
    <t>Farmer's Meat Market</t>
  </si>
  <si>
    <t>1 Stop Stationery</t>
  </si>
  <si>
    <t>WESBANK CARD</t>
  </si>
  <si>
    <t>MJ Potgieter / USB Chargers</t>
  </si>
  <si>
    <t>CIPC - Agrigel AR</t>
  </si>
  <si>
    <t>Victor Khanye LM - Prepaid Meter</t>
  </si>
  <si>
    <t>Victor Khanye LM - Prepaid Meters</t>
  </si>
  <si>
    <t>Electricity @ Factory</t>
  </si>
  <si>
    <t>Electricity @ Homes</t>
  </si>
  <si>
    <t>Minuteman Press</t>
  </si>
  <si>
    <t>Oilgro Atlas Road</t>
  </si>
  <si>
    <t>Spar St Michaels</t>
  </si>
  <si>
    <t>Gys Leerwerke</t>
  </si>
  <si>
    <t>C.O.D. PAYMENTS - JUNE 2017</t>
  </si>
  <si>
    <t>Electricity</t>
  </si>
  <si>
    <t>VKLM - Plot 58</t>
  </si>
  <si>
    <t>Gforce Fire</t>
  </si>
  <si>
    <t>VKLM - 12 Smit Street</t>
  </si>
  <si>
    <t>PnP: Plot 58</t>
  </si>
  <si>
    <t>Bergman Ross and Partners</t>
  </si>
  <si>
    <t>Licenses</t>
  </si>
  <si>
    <t>Delmas Lisensies &amp; Registrasies</t>
  </si>
  <si>
    <t>PnP: 33 Mimosa Crescent</t>
  </si>
  <si>
    <t>Dr Pretorius and Hogg</t>
  </si>
  <si>
    <t>Aco Castings</t>
  </si>
  <si>
    <t>Dr Bezuidenhout, Van Niekerk &amp; Vennote</t>
  </si>
  <si>
    <t>Online Nikki: Plot 58</t>
  </si>
  <si>
    <t>Boshoek Engen Garage</t>
  </si>
  <si>
    <t>Dr BJ Jacobs</t>
  </si>
  <si>
    <t>Dave's Engineering and Inserts</t>
  </si>
  <si>
    <t>C.O.D. PAYMENTS - JULY 2017</t>
  </si>
  <si>
    <t>Bidorbuy - Oupa glasses</t>
  </si>
  <si>
    <t>Jet Park Fuel Station</t>
  </si>
  <si>
    <t>Pretoria MR Trust</t>
  </si>
  <si>
    <t>Dalpark Engen</t>
  </si>
  <si>
    <t>SARS PAYE 201704</t>
  </si>
  <si>
    <t>SARS PAYE 201705</t>
  </si>
  <si>
    <t>Plot 58 - Nikki online</t>
  </si>
  <si>
    <t>Caltex Bapsfontein</t>
  </si>
  <si>
    <t>HiCell Delmas</t>
  </si>
  <si>
    <t>Technical + General Distribution</t>
  </si>
  <si>
    <t>Hinteraland Delmas</t>
  </si>
  <si>
    <t>GAJ Joubert</t>
  </si>
  <si>
    <t>Pick N Pay</t>
  </si>
  <si>
    <t>C.O.D. PAYMENTS - AUGUST 2017</t>
  </si>
  <si>
    <t>Nikki Online - Plot 58</t>
  </si>
  <si>
    <t>World Challenge Expeditions  Ltd</t>
  </si>
  <si>
    <t>Pick n Pay - Oupa Funeral</t>
  </si>
  <si>
    <t>33 Mimosa Crescent</t>
  </si>
  <si>
    <t>Mouser Electronics</t>
  </si>
  <si>
    <t>GT Electronics</t>
  </si>
  <si>
    <t>Rev J Hofmeyr</t>
  </si>
  <si>
    <t>Plot 58</t>
  </si>
  <si>
    <t>D&amp;M Begrafnis en Krematorium Groep</t>
  </si>
  <si>
    <t>Fine</t>
  </si>
  <si>
    <t>Msukaligwa Municipality</t>
  </si>
  <si>
    <t>Garstfontein Filling Station</t>
  </si>
  <si>
    <t>SARS VAT 2017 Interest</t>
  </si>
  <si>
    <t>SARS VAT 201705</t>
  </si>
  <si>
    <t>SARS PAYE 201706</t>
  </si>
  <si>
    <t>SARS PAYE 201707</t>
  </si>
  <si>
    <t>Hunan Firstrate Sensor</t>
  </si>
  <si>
    <t>Go Go Automatic</t>
  </si>
  <si>
    <t>SARS VAT 201707</t>
  </si>
  <si>
    <t>SARS:</t>
  </si>
  <si>
    <t>SARS VAT 2016 Interest</t>
  </si>
  <si>
    <t>SARS PAYE Interest 2016</t>
  </si>
  <si>
    <t>SARS PAYE Interest 2017</t>
  </si>
  <si>
    <t>SARS PAYE Shortfalls 2017</t>
  </si>
  <si>
    <t>Ruan Louw Orthopeadic Services</t>
  </si>
  <si>
    <t>Dr MH Opperman</t>
  </si>
  <si>
    <t>Pick n Pay + Electricity</t>
  </si>
  <si>
    <t>Tyre Mart Vrede</t>
  </si>
  <si>
    <t>C.O.D. PAYMENTS - SEPTEMBER 2017</t>
  </si>
  <si>
    <t>Voltex</t>
  </si>
  <si>
    <t>ARB Meadowdale</t>
  </si>
  <si>
    <t>Kerkstraat Dierekliniek</t>
  </si>
  <si>
    <t xml:space="preserve">D&amp;M Begrafnis &amp; Krematorium </t>
  </si>
  <si>
    <t>Medshield Medical Scheme</t>
  </si>
  <si>
    <t>Voltex Electrical</t>
  </si>
  <si>
    <t>SARS PAYE 201708</t>
  </si>
  <si>
    <t>Garstkloof Filling Station</t>
  </si>
  <si>
    <t>Gruley Enterprises</t>
  </si>
  <si>
    <t>DIY Electronics</t>
  </si>
  <si>
    <t>Thaba Chueu Mining</t>
  </si>
  <si>
    <t>Rand Engineering / Jacques Duvenage</t>
  </si>
  <si>
    <t>Delmas Saad en Produkte</t>
  </si>
  <si>
    <t>C.O.D. PAYMENTS - OCTOBER 2017</t>
  </si>
  <si>
    <t>Pretorius &amp; Hogg</t>
  </si>
  <si>
    <t>Laser Logistics TA TimeFreight</t>
  </si>
  <si>
    <t>SARS PAYE 201709</t>
  </si>
  <si>
    <t>JD Hydraulics</t>
  </si>
  <si>
    <t>Hnterland Delmas</t>
  </si>
  <si>
    <t>Hi-Q Hoopstad</t>
  </si>
  <si>
    <t>Dosco Hydraulics</t>
  </si>
  <si>
    <t>Uni-Clips</t>
  </si>
  <si>
    <t>Roadside Truck Stop</t>
  </si>
  <si>
    <t>Controlled Irrigation</t>
  </si>
  <si>
    <t>Delmas Onerdele</t>
  </si>
  <si>
    <t>Joseph Petrol</t>
  </si>
  <si>
    <t>Auto Sentrum</t>
  </si>
  <si>
    <t>Cheecky Chick</t>
  </si>
  <si>
    <t>Puma Energy</t>
  </si>
  <si>
    <t xml:space="preserve">Rinsa </t>
  </si>
  <si>
    <t>Boshoek Engen</t>
  </si>
  <si>
    <t>C.O.D. PAYMENTS - NOVEMBER 2017</t>
  </si>
  <si>
    <t>SARS PAYE 201710</t>
  </si>
  <si>
    <t>Jacques Duvenage</t>
  </si>
  <si>
    <t>Bergman and Ross Radiologists</t>
  </si>
  <si>
    <t>Hydaulic &amp; Haulage</t>
  </si>
  <si>
    <t>Delmas Traffic Department</t>
  </si>
  <si>
    <t>Dr Danie Nolte</t>
  </si>
  <si>
    <t>Labour Law / Rephethile Projects</t>
  </si>
  <si>
    <t>SARS VAT 201709</t>
  </si>
  <si>
    <t>PAYMENTS MADE BY WESBANK CREDIT CARD</t>
  </si>
  <si>
    <t>CNTD Electric Technology</t>
  </si>
  <si>
    <t>TO BE REIMBURSED</t>
  </si>
  <si>
    <t>RE Ilott</t>
  </si>
  <si>
    <t>Davkon Industrial Supplies</t>
  </si>
  <si>
    <t>Fourways Motors</t>
  </si>
  <si>
    <t>Dr Mariekie Cilliers Audiology</t>
  </si>
  <si>
    <t>SARS PAYE 201712</t>
  </si>
  <si>
    <t>TNT</t>
  </si>
  <si>
    <t>Vaal Total</t>
  </si>
  <si>
    <t>Wesmark Migdol</t>
  </si>
  <si>
    <t>SuidWes Delmas</t>
  </si>
  <si>
    <t>Tecsareco Boksburg</t>
  </si>
  <si>
    <t>C.O.D. PAYMENTS - DECEMBER 2017</t>
  </si>
  <si>
    <t>Hydrauli &amp; Haulage</t>
  </si>
  <si>
    <t>Final Touch Electro-platers</t>
  </si>
  <si>
    <t>SARS PAYE 201711</t>
  </si>
  <si>
    <t>Plot 58 - Nikki Online</t>
  </si>
  <si>
    <t>DR MM Cilliers Audiologist</t>
  </si>
  <si>
    <t>L4M Meat / Majestic Trading</t>
  </si>
  <si>
    <t>A0414404</t>
  </si>
  <si>
    <t>A0414335</t>
  </si>
  <si>
    <t>Varco Unpaid Invoices</t>
  </si>
  <si>
    <t>Sasol Ballie Park</t>
  </si>
  <si>
    <t>Sasol Ravenswood</t>
  </si>
  <si>
    <t>C.O.D. PAYMENTS - JANUARY 2018</t>
  </si>
  <si>
    <t xml:space="preserve">Petrol </t>
  </si>
  <si>
    <t>The Watch &amp; Tool Shop</t>
  </si>
  <si>
    <t>Spar Bothaville</t>
  </si>
  <si>
    <t>Duplicate?</t>
  </si>
  <si>
    <t>Caltex Nuffield</t>
  </si>
  <si>
    <t>DR WJH Vermaak</t>
  </si>
  <si>
    <t>Wingate Brake &amp; Clutch</t>
  </si>
  <si>
    <t>Life Glynnwood Hospital</t>
  </si>
  <si>
    <t>Postal</t>
  </si>
  <si>
    <t>Post box Renewal</t>
  </si>
  <si>
    <t>SA Jagters Vereeniging</t>
  </si>
  <si>
    <t>C.O.D. PAYMENTS - FEBRUARY 2018</t>
  </si>
  <si>
    <t>SARS PAYE 201801</t>
  </si>
  <si>
    <t>Medical expenses</t>
  </si>
  <si>
    <t>Dr WM Jansen van Vuuren</t>
  </si>
  <si>
    <t>victor Khanye Mun - 12 Smit Street</t>
  </si>
  <si>
    <t>SARS VAT 201801</t>
  </si>
  <si>
    <t>Takealot.com</t>
  </si>
  <si>
    <t>Seers PetroPort</t>
  </si>
  <si>
    <t>Booster Brake</t>
  </si>
  <si>
    <t>C.O.D. PAYMENTS - MARCH 2018</t>
  </si>
  <si>
    <t>Wesmark Delmas</t>
  </si>
  <si>
    <t>Total Klipfontein</t>
  </si>
  <si>
    <t>Casseldale Filling station</t>
  </si>
  <si>
    <t>DSTV</t>
  </si>
  <si>
    <t>Dr MM Cilliers Audiologists</t>
  </si>
  <si>
    <t>SARS PAYE 201802</t>
  </si>
  <si>
    <t>Autoway Industry</t>
  </si>
  <si>
    <t>Ontbytsake</t>
  </si>
  <si>
    <t>Xtreme Gate Motors</t>
  </si>
  <si>
    <t>Dr H Pienaar</t>
  </si>
  <si>
    <t xml:space="preserve">Bohler Uddehom </t>
  </si>
  <si>
    <t>C.O.D. PAYMENTS - APRIL 2018</t>
  </si>
  <si>
    <t>SARS VAT 201803</t>
  </si>
  <si>
    <t>SARS PAYE 201803</t>
  </si>
  <si>
    <t>Hound Tagon</t>
  </si>
  <si>
    <t>CJ William's Pharmacy</t>
  </si>
  <si>
    <t>BP Sujee Motors</t>
  </si>
  <si>
    <t>Subscription</t>
  </si>
  <si>
    <t>CNDO Limited</t>
  </si>
  <si>
    <t>UPS SCS</t>
  </si>
  <si>
    <t>Optimum Physique</t>
  </si>
  <si>
    <t>Ontbyksake</t>
  </si>
  <si>
    <t>Lisences</t>
  </si>
  <si>
    <t>Vehicle License</t>
  </si>
  <si>
    <t>Delmas SupaQuick</t>
  </si>
  <si>
    <t>C.O.D. PAYMENTS - MAY 2018</t>
  </si>
  <si>
    <t>Menzies</t>
  </si>
  <si>
    <t>Outreach Import &amp; Export</t>
  </si>
  <si>
    <t>Be-Sure Engineering</t>
  </si>
  <si>
    <t>SARS PAYE 201804</t>
  </si>
  <si>
    <t>Chamdor</t>
  </si>
  <si>
    <t>Fedex</t>
  </si>
  <si>
    <t>Mican Industrial Products</t>
  </si>
  <si>
    <t>Dave's Inserts and Engineering</t>
  </si>
  <si>
    <t>Northdene Builders Warehouse</t>
  </si>
  <si>
    <t>Bothaville Spar</t>
  </si>
  <si>
    <t>Puma Energy Bothaville</t>
  </si>
  <si>
    <t>Hinterland Nampo</t>
  </si>
  <si>
    <t>Petropoort Magalies</t>
  </si>
  <si>
    <t>Hangzhou Neoden</t>
  </si>
  <si>
    <t>C.O.D. PAYMENTS - JUNE 2018</t>
  </si>
  <si>
    <t>SARS PAYE 201805</t>
  </si>
  <si>
    <t>Nuvision Electronics</t>
  </si>
  <si>
    <t>UPS SCS South Africa</t>
  </si>
  <si>
    <t>Schmolz &amp; Bickenbach</t>
  </si>
  <si>
    <t>DTSv</t>
  </si>
  <si>
    <t>Parker Store</t>
  </si>
  <si>
    <t>Dr HJ Strydom</t>
  </si>
  <si>
    <t>PCB Way</t>
  </si>
  <si>
    <t>Alex Autoway</t>
  </si>
  <si>
    <t>Huan Li / Merry Li</t>
  </si>
  <si>
    <t>PayPal</t>
  </si>
  <si>
    <t>AliExpress</t>
  </si>
  <si>
    <t>Wanghui</t>
  </si>
  <si>
    <t>Amazon Marketplace</t>
  </si>
  <si>
    <t>Baolei</t>
  </si>
  <si>
    <t>Jaycor International</t>
  </si>
  <si>
    <t>Discount Electrical Services</t>
  </si>
  <si>
    <t>Voltex East Rand</t>
  </si>
  <si>
    <t>Rhodes Filling Station</t>
  </si>
  <si>
    <t>Bearng Man Group</t>
  </si>
  <si>
    <t>Bearing Mand Group</t>
  </si>
  <si>
    <t>C.O.D. PAYMENTS - JULY 2018</t>
  </si>
  <si>
    <t>Wesmark</t>
  </si>
  <si>
    <t>Hughes</t>
  </si>
  <si>
    <t>Dave's Inserts &amp; Engineering</t>
  </si>
  <si>
    <t>Longmeadow 1 Stop</t>
  </si>
  <si>
    <t>Freight &amp; Travel</t>
  </si>
  <si>
    <t>Kinde Hydraulics</t>
  </si>
  <si>
    <t>QI Logistics</t>
  </si>
  <si>
    <t>DelmasSpar</t>
  </si>
  <si>
    <t>Steers Petroport</t>
  </si>
  <si>
    <t>Ermelo Toyota</t>
  </si>
  <si>
    <t>Westpack Lifestyle</t>
  </si>
  <si>
    <t>Kroonvaal 1 Stop</t>
  </si>
  <si>
    <t>Caltex Impala Motors</t>
  </si>
  <si>
    <t>C.O.D. PAYMENTS - AUGUST 2018</t>
  </si>
  <si>
    <t>Freight &amp; Delviery</t>
  </si>
  <si>
    <t>Makro - Dan BB - Brush cutter</t>
  </si>
  <si>
    <t>SARS - VAT 201711</t>
  </si>
  <si>
    <t>SARS PAYE 201806</t>
  </si>
  <si>
    <t>SARS PAYE 201807</t>
  </si>
  <si>
    <t>SARS VAT 201805</t>
  </si>
  <si>
    <t>SARS VAT 201807</t>
  </si>
  <si>
    <t>Techmet</t>
  </si>
  <si>
    <t>Huan Li - WesternUnion</t>
  </si>
  <si>
    <t>Viva Dent</t>
  </si>
  <si>
    <t xml:space="preserve">Mican Industrial </t>
  </si>
  <si>
    <t>Cash Wthdrawal - Plot 58</t>
  </si>
  <si>
    <t>Takkie Pistorius Occupational Ther.</t>
  </si>
  <si>
    <t>MME Bester - Pumps</t>
  </si>
  <si>
    <t>CJ Wiliiams Pharmacy</t>
  </si>
  <si>
    <t>Spar</t>
  </si>
  <si>
    <t>Afripower / Hytec</t>
  </si>
  <si>
    <t>C.O.D. PAYMENTS - SEPTEMBER 2018</t>
  </si>
  <si>
    <t>Changzhou PEP Industries</t>
  </si>
  <si>
    <t>Sasol McKenzie Parl</t>
  </si>
  <si>
    <t>Uniclips</t>
  </si>
  <si>
    <t>TianJin Industry - Membranes</t>
  </si>
  <si>
    <t>Membrane Switch Technology</t>
  </si>
  <si>
    <t>DNR Profiles</t>
  </si>
  <si>
    <t>Yoco</t>
  </si>
  <si>
    <t>C.O.D. PAYMENTS - OCTOBER 2018</t>
  </si>
  <si>
    <t>Manani Implements</t>
  </si>
  <si>
    <t>Pilanesburg Motors</t>
  </si>
  <si>
    <t>Rand Engineering / J Duvenage</t>
  </si>
  <si>
    <t>Garstkloof Engen</t>
  </si>
  <si>
    <t>Dr MJ Opperman</t>
  </si>
  <si>
    <t>Atlas Oil and Chemical Delmas</t>
  </si>
  <si>
    <t>Jacques Duvenage / Rand Engineer.</t>
  </si>
  <si>
    <t>Dr Bezuidehout &amp; Partners</t>
  </si>
  <si>
    <t>IJ Horowitz Optometrists</t>
  </si>
  <si>
    <t>Dan CC - High Duty Castings</t>
  </si>
  <si>
    <t>Dan CC - Paypal Huwei + Transfer Fee</t>
  </si>
  <si>
    <t>Total N12</t>
  </si>
  <si>
    <t>Sasol Piet Retief</t>
  </si>
  <si>
    <t>Total Ermelo</t>
  </si>
  <si>
    <t>BP Safarituine Dienstasie</t>
  </si>
  <si>
    <t>C.O.D. PAYMENTS - NOVEMBER 2018</t>
  </si>
  <si>
    <t>COIDA</t>
  </si>
  <si>
    <t>Rand Mutual</t>
  </si>
  <si>
    <t>Dan CC - Digikey</t>
  </si>
  <si>
    <t>Be Sure Engineering</t>
  </si>
  <si>
    <t>Davkon Industrial</t>
  </si>
  <si>
    <t>Spring Manufactturers of SA</t>
  </si>
  <si>
    <t>Atlas Oil Delmas</t>
  </si>
  <si>
    <t>Lanet Laboratories</t>
  </si>
  <si>
    <t>Celliersstraat Narkose Dienstes</t>
  </si>
  <si>
    <t>C.O.D. PAYMENTS - FEBRUARY 2019</t>
  </si>
  <si>
    <t>The Courier Guy</t>
  </si>
  <si>
    <t>Danie Nolte</t>
  </si>
  <si>
    <t>SARS PAYE 201808</t>
  </si>
  <si>
    <t>C.O.D. PAYMENTS - MARCH 2019</t>
  </si>
  <si>
    <t>DStv</t>
  </si>
  <si>
    <t>TNT Expresss</t>
  </si>
  <si>
    <t>SARS VAT 201809</t>
  </si>
  <si>
    <t>SARS VAT 201811</t>
  </si>
  <si>
    <t>Dosco Hydraulics MP</t>
  </si>
  <si>
    <t>SARS VAT 201901</t>
  </si>
  <si>
    <t>SARS PAYE 201902</t>
  </si>
  <si>
    <t>SARS PAYE 201901</t>
  </si>
  <si>
    <t>SARS PAYE 201809</t>
  </si>
  <si>
    <t>SARS PAYE 201810</t>
  </si>
  <si>
    <t>SARS PAYE 201811</t>
  </si>
  <si>
    <t>SARS PAYE 201812</t>
  </si>
  <si>
    <t>PAYMENTS MADE BY DAN CREDIT CARD</t>
  </si>
  <si>
    <t>C.O.D. PAYMENTS - APRIL 2019</t>
  </si>
  <si>
    <t>ChemSystems</t>
  </si>
  <si>
    <t>Robert Farrer (Dan reimburse)</t>
  </si>
  <si>
    <t>Rand Mutual Assurance</t>
  </si>
  <si>
    <t>Labour Law Consulting</t>
  </si>
  <si>
    <t>IJ Horowitz Optometrist</t>
  </si>
  <si>
    <t>Dr F French</t>
  </si>
  <si>
    <t>GPG Community Safety</t>
  </si>
  <si>
    <t>Debonairs</t>
  </si>
  <si>
    <t>Jacques Karsten</t>
  </si>
  <si>
    <t>Victor Khanye LM - 33 Mimosa (Dan CC)</t>
  </si>
  <si>
    <t>Dr R Olivier / Midvaal Dental</t>
  </si>
  <si>
    <t>Wadeville</t>
  </si>
  <si>
    <t>Dr Bezuidenhout &amp; Kie</t>
  </si>
  <si>
    <t>The Rose Forecourt</t>
  </si>
  <si>
    <t>NPNG Dental</t>
  </si>
  <si>
    <t>Broaway Heat Treatment Services</t>
  </si>
  <si>
    <t>Maksimum Alarms</t>
  </si>
  <si>
    <t>Pickn Pay</t>
  </si>
  <si>
    <t>Dr Elize Olivier</t>
  </si>
  <si>
    <t>Mancamane</t>
  </si>
  <si>
    <t>Life Wilgers</t>
  </si>
  <si>
    <t>SA Hunters</t>
  </si>
  <si>
    <t>Jiangsu Setton</t>
  </si>
  <si>
    <t>Delmas spar</t>
  </si>
  <si>
    <t>MSK Stationery</t>
  </si>
  <si>
    <t>He Miao Ying</t>
  </si>
  <si>
    <t>SARS PAYE 201903</t>
  </si>
  <si>
    <t>SARS VAT 201903</t>
  </si>
  <si>
    <t>International and electronic transfer fees</t>
  </si>
  <si>
    <t>Bank Fees</t>
  </si>
  <si>
    <t>PCB Way (Dan reimburse)</t>
  </si>
  <si>
    <t>Dr HJ Strydom (Dan reimburse)</t>
  </si>
  <si>
    <t>Iscar</t>
  </si>
  <si>
    <t>South African Post Office</t>
  </si>
  <si>
    <t>ZEP / Maizey Plastics</t>
  </si>
  <si>
    <t>Mnani Imlements</t>
  </si>
  <si>
    <t xml:space="preserve"> ****7431</t>
  </si>
  <si>
    <t>Bultfontein Hotel</t>
  </si>
  <si>
    <t>Engen Evening Star</t>
  </si>
  <si>
    <t>N1 Vaal</t>
  </si>
  <si>
    <t>Clicks Willowbrook</t>
  </si>
  <si>
    <t>Cixi Wanjie</t>
  </si>
  <si>
    <t>C.O.D. PAYMENTS - JANUARY 2019</t>
  </si>
  <si>
    <t>Drs Bloch and Partners</t>
  </si>
  <si>
    <t>Dr Van Der Jagt</t>
  </si>
  <si>
    <t>SARS PAYE 201904</t>
  </si>
  <si>
    <t>C.O.D. PAYMENTS - MAY 2019</t>
  </si>
  <si>
    <t>Repairs and Maint.</t>
  </si>
  <si>
    <t>Afgri Grootvlei</t>
  </si>
  <si>
    <t>Chemfit / Plastamid</t>
  </si>
  <si>
    <t>Drs Bloch &amp; Partners</t>
  </si>
  <si>
    <t>C.O.D. PAYMENTS - JUNE 2019</t>
  </si>
  <si>
    <t>Victor Khanye Mun - 33 Mimosa</t>
  </si>
  <si>
    <t>Dr Bezuidenhout, Van Niekerk &amp; Part.</t>
  </si>
  <si>
    <t>SARS VAT 201905</t>
  </si>
  <si>
    <t>SARS PAYE 201905</t>
  </si>
  <si>
    <t>Jacquees Karsten - Dell Computer</t>
  </si>
  <si>
    <t>Dr SE Rose</t>
  </si>
  <si>
    <t>Dr R Olivier</t>
  </si>
  <si>
    <t>Bohler / Voest Alpine</t>
  </si>
  <si>
    <t>Dr Conidaris &amp; Partners</t>
  </si>
  <si>
    <t>North West Community Safety</t>
  </si>
  <si>
    <t>Kappa Engineering</t>
  </si>
  <si>
    <t>SARS PAYE 201906</t>
  </si>
  <si>
    <t>C.O.D. PAYMENTS - JULY 2019</t>
  </si>
  <si>
    <t>Prof vd Jagt</t>
  </si>
  <si>
    <t>Jeanne Venske - Sunnen</t>
  </si>
  <si>
    <t>Pat Hinde</t>
  </si>
  <si>
    <t>Sharp Logistics</t>
  </si>
  <si>
    <t>Schmolz  Bickenbach</t>
  </si>
  <si>
    <t>JLCPCB - $578.09</t>
  </si>
  <si>
    <t>Afripower</t>
  </si>
  <si>
    <t>Axiom Hydraulics - Leon Reimburse</t>
  </si>
  <si>
    <t>KRM Plastic</t>
  </si>
  <si>
    <t>C.O.D. PAYMENTS - AUGUST 2019</t>
  </si>
  <si>
    <t>Subcontractor</t>
  </si>
  <si>
    <t>L Geldenhuys</t>
  </si>
  <si>
    <t>Jacques Duvenage / Rand Engineering</t>
  </si>
  <si>
    <t>Unique Builder</t>
  </si>
  <si>
    <t>JLC PCB</t>
  </si>
  <si>
    <t>LCSC Electronic</t>
  </si>
  <si>
    <t>Banggood Hong Kong</t>
  </si>
  <si>
    <t>Alibaba</t>
  </si>
  <si>
    <t>Paypal - Mongkok</t>
  </si>
  <si>
    <t>Paypal - Yachew</t>
  </si>
  <si>
    <t>JCL PCB</t>
  </si>
  <si>
    <t>LCSC Electronics</t>
  </si>
  <si>
    <t>MP Glass Workds</t>
  </si>
  <si>
    <t>Shell Hoopstad</t>
  </si>
  <si>
    <t>Bothaville Apteek</t>
  </si>
  <si>
    <t>Bolt and Engineering</t>
  </si>
  <si>
    <t>Plankton - Nampo</t>
  </si>
  <si>
    <t>Atlas Oik &amp; Chemical</t>
  </si>
  <si>
    <t>Makro Carnival</t>
  </si>
  <si>
    <t>SARS PAYE 201907</t>
  </si>
  <si>
    <t>Freight &amp; Deliveryt</t>
  </si>
  <si>
    <t>EngenVaal 1</t>
  </si>
  <si>
    <t>Delmas Autoxone</t>
  </si>
  <si>
    <t>Pick n Pay - returned VEK</t>
  </si>
  <si>
    <t>BJ Malale Swazi foods</t>
  </si>
  <si>
    <t>Clicks - Nikki Reimburse</t>
  </si>
  <si>
    <t>Takealot TV Bracket - Nikki Reimburse</t>
  </si>
  <si>
    <t>SARS VAT 201907</t>
  </si>
  <si>
    <t>Huan Li - Amex / Western Union</t>
  </si>
  <si>
    <t>C.O.D. PAYMENTS - SEPTEMBER 2019</t>
  </si>
  <si>
    <t>Delmsa Saad</t>
  </si>
  <si>
    <t>Consolidation and Wholsale Cargo</t>
  </si>
  <si>
    <t>Dave's Engineering</t>
  </si>
  <si>
    <t>SARS EMP 201908</t>
  </si>
  <si>
    <t>SARS EMP 201909</t>
  </si>
  <si>
    <t>C.O.D. PAYMENTS - OCTOBER 2019</t>
  </si>
  <si>
    <t>Fuel</t>
  </si>
  <si>
    <t>Spar Vrede</t>
  </si>
  <si>
    <t>Engen Vaal 1 Stop</t>
  </si>
  <si>
    <t>MBT Fuel</t>
  </si>
  <si>
    <t>Datnis East</t>
  </si>
  <si>
    <t>Unique Buidler</t>
  </si>
  <si>
    <t>Shell Vulstasie</t>
  </si>
  <si>
    <t>Total Potchefstroom</t>
  </si>
  <si>
    <t>Alibaba - $168.02</t>
  </si>
  <si>
    <t>Alibaba - $386.07</t>
  </si>
  <si>
    <t>Alibaba - $561.08</t>
  </si>
  <si>
    <t>Alibaba - $1403.21</t>
  </si>
  <si>
    <t>JLCPCB - $79.91</t>
  </si>
  <si>
    <t>JLCPCB - $14.50</t>
  </si>
  <si>
    <t>Diligent Inc - $377.60</t>
  </si>
  <si>
    <t>Paypal - Chenhuilin</t>
  </si>
  <si>
    <t>LCSC Electronic - $66.15</t>
  </si>
  <si>
    <t>LCSC Elecronic - $78.91</t>
  </si>
  <si>
    <t>Carletonville Motors</t>
  </si>
  <si>
    <t>Axiom Hydraulics</t>
  </si>
  <si>
    <t>Afri Power</t>
  </si>
  <si>
    <t>K90 Service Station</t>
  </si>
  <si>
    <t>SARS VAT 201909</t>
  </si>
  <si>
    <t>CGM - Dan Reimburse</t>
  </si>
  <si>
    <t>Changzhou Aitefasi Tools</t>
  </si>
  <si>
    <t>Wilge Plaza</t>
  </si>
  <si>
    <t>De Hoek Plaza</t>
  </si>
  <si>
    <t>Licensing</t>
  </si>
  <si>
    <t>Telfex Plastics</t>
  </si>
  <si>
    <t>Farmers Meat Market</t>
  </si>
  <si>
    <t>Dr D Adler</t>
  </si>
  <si>
    <t>Be-sure Engineering</t>
  </si>
  <si>
    <t>C.O.D. PAYMENTS - NOVEMBER 2019</t>
  </si>
  <si>
    <t>SARS PAYE 201910</t>
  </si>
  <si>
    <t>2210 Aircons</t>
  </si>
  <si>
    <t>Benoni Shell</t>
  </si>
  <si>
    <t>AHK Delmas</t>
  </si>
  <si>
    <t>Delmas Kersmark</t>
  </si>
  <si>
    <t>Inksaver</t>
  </si>
  <si>
    <t>The Flame Restaurant</t>
  </si>
  <si>
    <t>F&amp;S Filling Station</t>
  </si>
  <si>
    <t>Van's BHV</t>
  </si>
  <si>
    <t>Toll &amp; Parking</t>
  </si>
  <si>
    <t>Vrede Spar</t>
  </si>
  <si>
    <t>Fourway Kwikspar</t>
  </si>
  <si>
    <t xml:space="preserve">Davkon </t>
  </si>
  <si>
    <t>RETURNED</t>
  </si>
  <si>
    <t xml:space="preserve"> ****6231 / 5400 / 7987</t>
  </si>
  <si>
    <t>Engen DJ Motors</t>
  </si>
  <si>
    <t>Lakedene S/C</t>
  </si>
  <si>
    <t>C.O.D. PAYMENTS - DECEMBER 2019</t>
  </si>
  <si>
    <t>SARS PAYE 201911</t>
  </si>
  <si>
    <t xml:space="preserve"> ****6231 / 5400 / 7987 / 4683</t>
  </si>
  <si>
    <t>Atlas Oil and Chemical</t>
  </si>
  <si>
    <t>Creative Wheels, Dunlop</t>
  </si>
  <si>
    <t>De Hoek Toll Plaza</t>
  </si>
  <si>
    <t>Middelburg Plaza</t>
  </si>
  <si>
    <t>Norman's HArdware</t>
  </si>
  <si>
    <t>Total Potch</t>
  </si>
  <si>
    <t>Voorwars Diensstasie</t>
  </si>
  <si>
    <t>MBT</t>
  </si>
  <si>
    <t>Createit Signs</t>
  </si>
  <si>
    <t>Roccomammas Potchefstroom</t>
  </si>
  <si>
    <t>Pep</t>
  </si>
  <si>
    <t>N1 grasmere</t>
  </si>
  <si>
    <t>Buildit Mercurt</t>
  </si>
  <si>
    <t>Engen Vaal</t>
  </si>
  <si>
    <t>Takealot.com - CCTV</t>
  </si>
  <si>
    <t>VKLM - 33 Mimosa</t>
  </si>
  <si>
    <t>SARS VAT 201911</t>
  </si>
  <si>
    <t>Theo Roux - Lamb</t>
  </si>
  <si>
    <t>SARS PAYE 201912</t>
  </si>
  <si>
    <t>C.O.D. PAYMENTS - JANUARY 2020</t>
  </si>
  <si>
    <t>Dischem Roodepoort</t>
  </si>
  <si>
    <t>Digikey Electronics</t>
  </si>
  <si>
    <t>LCSC PCB - $109.66</t>
  </si>
  <si>
    <t>JLC PCB - $148.93</t>
  </si>
  <si>
    <t>Takealot.com - UPS + battery</t>
  </si>
  <si>
    <t>Mr Panda</t>
  </si>
  <si>
    <t>Overland</t>
  </si>
  <si>
    <t>Hot Pot Paints</t>
  </si>
  <si>
    <t>Crazy store</t>
  </si>
  <si>
    <t>Discount Electrical Wholesales</t>
  </si>
  <si>
    <t>Waltons</t>
  </si>
  <si>
    <t>LD Geldenhuys</t>
  </si>
  <si>
    <t>C.O.D. PAYMENTS - FEBRUARY 2020</t>
  </si>
  <si>
    <t>Ani-led CNC Electronic Services</t>
  </si>
  <si>
    <t>Ivan J Horowitz Optometrists</t>
  </si>
  <si>
    <t>Magmos Hardware</t>
  </si>
  <si>
    <t>Mancamane Trading</t>
  </si>
  <si>
    <t>The fireplace</t>
  </si>
  <si>
    <t>2020/31</t>
  </si>
  <si>
    <t>Aliexpress - $49.19</t>
  </si>
  <si>
    <t>Demas Spar</t>
  </si>
  <si>
    <t>Jean-Marie Nienaber</t>
  </si>
  <si>
    <t>Retecon Service</t>
  </si>
  <si>
    <t>2020/002/15</t>
  </si>
  <si>
    <t>Repairs &amp; Main</t>
  </si>
  <si>
    <t>Model Auto Electrician</t>
  </si>
  <si>
    <t>C.O.D. PAYMENTS - MARCH 2020</t>
  </si>
  <si>
    <t>BMGGroup</t>
  </si>
  <si>
    <t>Victor Khanye LM - Plot 58</t>
  </si>
  <si>
    <t>Varco Industrial Supplies</t>
  </si>
  <si>
    <t>Vehicle Expense</t>
  </si>
  <si>
    <t>Delmas Lisensies en Registrasie</t>
  </si>
  <si>
    <t>C.O.D. PAYMENTS - APRIL 2020</t>
  </si>
  <si>
    <t>Universal Tool &amp; Die</t>
  </si>
  <si>
    <t>C.O.D. PAYMENTS - MAY 2020</t>
  </si>
  <si>
    <t>Dot B Clothing Manufacturers</t>
  </si>
  <si>
    <t>Jacques Karsten - Westpak etc</t>
  </si>
  <si>
    <t>SARS EMP 202001</t>
  </si>
  <si>
    <t>SARS EMP 202002</t>
  </si>
  <si>
    <t>SARS EMP 202003</t>
  </si>
  <si>
    <t>SARS EMP 202004</t>
  </si>
  <si>
    <t>SARS VAT 202001</t>
  </si>
  <si>
    <t>SARS VAT 202003</t>
  </si>
  <si>
    <t>Toll</t>
  </si>
  <si>
    <t>N2 Grasmeere</t>
  </si>
  <si>
    <t>N1 Grasmere</t>
  </si>
  <si>
    <t>Centurion Systems</t>
  </si>
  <si>
    <t>Meat Mecca</t>
  </si>
  <si>
    <t>Robert Farrrer</t>
  </si>
  <si>
    <t>Norman's Hardwaer</t>
  </si>
  <si>
    <t>Hobbytronics</t>
  </si>
  <si>
    <t>C.O.D. PAYMENTS - JUNE 2020</t>
  </si>
  <si>
    <t>Pargo</t>
  </si>
  <si>
    <t>Grand Prix Models</t>
  </si>
  <si>
    <t>PAYMENTS MADE BY DAN BLUEBEAN CREDIT CARD</t>
  </si>
  <si>
    <t>DL Geldenhuys Salary</t>
  </si>
  <si>
    <t>LB Geldenhuys Salary</t>
  </si>
  <si>
    <t>The Courier Guy Prepaid Account</t>
  </si>
  <si>
    <t>Payment Fees</t>
  </si>
  <si>
    <t>SARS EMP 202005</t>
  </si>
  <si>
    <t>SARS VAT 202005</t>
  </si>
  <si>
    <t>Facebook Ads</t>
  </si>
  <si>
    <t>Model Auto Electricians</t>
  </si>
  <si>
    <t>Bargain Muhammed</t>
  </si>
  <si>
    <t>C.O.D. PAYMENTS - JULY 2020</t>
  </si>
  <si>
    <t>Micro Robotics</t>
  </si>
  <si>
    <t>rf</t>
  </si>
  <si>
    <t>SARS EMP 202006</t>
  </si>
  <si>
    <t>InkSaver</t>
  </si>
  <si>
    <t>Fedex South Africa</t>
  </si>
  <si>
    <t>Atlas Cable Supplies</t>
  </si>
  <si>
    <t>ThabaChueu Mining</t>
  </si>
  <si>
    <t>Sasol Balie Park</t>
  </si>
  <si>
    <t xml:space="preserve">Checkers </t>
  </si>
  <si>
    <t>Total Petroport N12</t>
  </si>
  <si>
    <t>Primrose Fireplace</t>
  </si>
  <si>
    <t>Sasol Mckenzie Park</t>
  </si>
  <si>
    <t>The Fireplace</t>
  </si>
  <si>
    <t>Potch Truck</t>
  </si>
  <si>
    <t>ACDC Boksburg</t>
  </si>
  <si>
    <t>C.O.D. PAYMENTS - AUGUST 2020</t>
  </si>
  <si>
    <t>Impala Bolt and Nut</t>
  </si>
  <si>
    <t>Dr DN Hannl</t>
  </si>
  <si>
    <t>Dr JW Germishuys</t>
  </si>
  <si>
    <t>AECI - ChemSystems</t>
  </si>
  <si>
    <t>Rietkol Vet</t>
  </si>
  <si>
    <t>Victor Khanye Local Muinicipality</t>
  </si>
  <si>
    <t>MP Glass Works</t>
  </si>
  <si>
    <t>SARS PAYE 202007</t>
  </si>
  <si>
    <t>Plot 58 Electricity</t>
  </si>
  <si>
    <t>JLC PCB - $165.30</t>
  </si>
  <si>
    <t>JLC PCB - $198.74</t>
  </si>
  <si>
    <t>JLC PCB - $28.48</t>
  </si>
  <si>
    <t>LCSC - $971.41</t>
  </si>
  <si>
    <t>JLC PCB - $46.10</t>
  </si>
  <si>
    <t>Voorbegin Wild Boerdery &amp; Lodge</t>
  </si>
  <si>
    <t xml:space="preserve">Pick n Pay </t>
  </si>
  <si>
    <t>Delmas Pharmacy</t>
  </si>
  <si>
    <t>Harris Arc</t>
  </si>
  <si>
    <t>C.O.D. PAYMENTS - SEPTEMBER 2020</t>
  </si>
  <si>
    <t>EM East Rand</t>
  </si>
  <si>
    <t>Sasol Bailie Park</t>
  </si>
  <si>
    <t>Krispy Fried</t>
  </si>
  <si>
    <t>AECI Chemicals</t>
  </si>
  <si>
    <t>Telkom - Ouma Airtime</t>
  </si>
  <si>
    <t>Leon CC Refund - Hydromobile</t>
  </si>
  <si>
    <t>Dan BB Refund - Robert Farrer</t>
  </si>
  <si>
    <t>Dan BB Refund - Jacques Duvenage</t>
  </si>
  <si>
    <t>SARS VAT 202007</t>
  </si>
  <si>
    <t>SARS PAYE 202008</t>
  </si>
  <si>
    <t>Afisol</t>
  </si>
  <si>
    <t>Engen Wilgers</t>
  </si>
  <si>
    <t>Engen Potchefstroom</t>
  </si>
  <si>
    <t>RMA - COIDA 2020</t>
  </si>
  <si>
    <t>Akter General</t>
  </si>
  <si>
    <t>Subway Motors</t>
  </si>
  <si>
    <t>Hiway Café</t>
  </si>
  <si>
    <t>Bunyan Service Station</t>
  </si>
  <si>
    <t>Delmas Steers/Debonairs</t>
  </si>
  <si>
    <t>ACDC Express Boksburg</t>
  </si>
  <si>
    <t>ACDC Express Bokbsurg</t>
  </si>
  <si>
    <t>C.O.D. PAYMENTS - OCTOBER 2020</t>
  </si>
  <si>
    <t>SARS PAYE 202009</t>
  </si>
  <si>
    <t>Total Petroport</t>
  </si>
  <si>
    <t>Middelburg</t>
  </si>
  <si>
    <t>Fishaways Key Largo</t>
  </si>
  <si>
    <t>Matrix</t>
  </si>
  <si>
    <t>Postnet</t>
  </si>
  <si>
    <t>Safari</t>
  </si>
  <si>
    <t>Manpower Labour</t>
  </si>
  <si>
    <t>RN Industrial Supplies</t>
  </si>
  <si>
    <t>Optimum Health</t>
  </si>
  <si>
    <t>Dan Reimburse - Sasol Delmas</t>
  </si>
  <si>
    <t>Dan &amp; Gail Reimburse - Clicks Pharmacy</t>
  </si>
  <si>
    <t>SARS PAYE 202002</t>
  </si>
  <si>
    <t>SARS EMP501</t>
  </si>
  <si>
    <t>Hinterland                      - R 197.69</t>
  </si>
  <si>
    <t xml:space="preserve">Hinterland  - Henry Refund </t>
  </si>
  <si>
    <t>Clicks Phamracy</t>
  </si>
  <si>
    <t>i</t>
  </si>
  <si>
    <t>C.O.D. PAYMENTS - NOVEMBER 2020</t>
  </si>
  <si>
    <t>Multittrade Distributors</t>
  </si>
  <si>
    <t>Dan BB - Dave Parts</t>
  </si>
  <si>
    <t>Datnis East Cape</t>
  </si>
  <si>
    <t>Joubert Coetzee Incorporated</t>
  </si>
  <si>
    <t>JLCPCB - $40.13</t>
  </si>
  <si>
    <t>Engen Bethlehem</t>
  </si>
  <si>
    <t>Caltex AJ Motors</t>
  </si>
  <si>
    <t>Total Primrose Motors</t>
  </si>
  <si>
    <t>Controlled Surface Technologies</t>
  </si>
  <si>
    <t>Vanspares</t>
  </si>
  <si>
    <t>Desert General</t>
  </si>
  <si>
    <t>Standard Home Loans</t>
  </si>
  <si>
    <t>American Snack</t>
  </si>
  <si>
    <t>KFC Potch</t>
  </si>
  <si>
    <t>Sasol Delmas (Dan refund)</t>
  </si>
  <si>
    <t>Norman's Hardware (Henry refund)</t>
  </si>
  <si>
    <t>Motor Expnese: Repair</t>
  </si>
  <si>
    <t>Water Pump Group</t>
  </si>
  <si>
    <t>RN Industrial</t>
  </si>
  <si>
    <t>Caltex Canal Crossing</t>
  </si>
  <si>
    <t>Jacques Delport</t>
  </si>
  <si>
    <t xml:space="preserve">Kommandodrift </t>
  </si>
  <si>
    <t>Waterpump Group</t>
  </si>
  <si>
    <t>Water and Electricity</t>
  </si>
  <si>
    <t>SARS VAT 202009</t>
  </si>
  <si>
    <t>SARS PAYE 202010</t>
  </si>
  <si>
    <t>Desert General Trading</t>
  </si>
  <si>
    <t>Sasol Baillie Park</t>
  </si>
  <si>
    <t>Hydromobile (Jacques Refund)</t>
  </si>
  <si>
    <t>C.O.D. PAYMENTS - DECEMBER 2020</t>
  </si>
  <si>
    <t>Clicks Pharmacy (Dan refund)</t>
  </si>
  <si>
    <t>Shell</t>
  </si>
  <si>
    <t>Rinsa</t>
  </si>
  <si>
    <t>Chris Londt</t>
  </si>
  <si>
    <t>Buildit</t>
  </si>
  <si>
    <t>Tyres at Bloem</t>
  </si>
  <si>
    <t>Lidas</t>
  </si>
  <si>
    <t>Boa Vista Café</t>
  </si>
  <si>
    <t>Bitline</t>
  </si>
  <si>
    <t>Fuelrite</t>
  </si>
  <si>
    <t>Elko Implements</t>
  </si>
  <si>
    <t>BHBW SA</t>
  </si>
  <si>
    <t>Zerich Trading</t>
  </si>
  <si>
    <t>Potch Truck Inn</t>
  </si>
  <si>
    <t>Sasol Delmas (Dan Refund)</t>
  </si>
  <si>
    <t>C-Boards</t>
  </si>
  <si>
    <t>Healthcare Group (Nikki Refund)</t>
  </si>
  <si>
    <t>Dr HF Pienaar (Nikki Refund)</t>
  </si>
  <si>
    <t>Atlas Oil and Chemicals</t>
  </si>
  <si>
    <t>C.O.D. PAYMENTS - JANUARY 2021</t>
  </si>
  <si>
    <t>Q4 Diesel Depot</t>
  </si>
  <si>
    <t>Kommandodrif</t>
  </si>
  <si>
    <t>Total Vaal</t>
  </si>
  <si>
    <t>Leon Refund - Dunlop</t>
  </si>
  <si>
    <t>Leon Refund - Sasol</t>
  </si>
  <si>
    <t>Leon Refund - Vodacom</t>
  </si>
  <si>
    <t>Leon Refund - Axiom Hydraulics</t>
  </si>
  <si>
    <t>Leon Refund - Lorraine Hydraulics</t>
  </si>
  <si>
    <t>SARS PAYE 202011</t>
  </si>
  <si>
    <t>SARS PAYE 202012</t>
  </si>
  <si>
    <t>SARS VAT 202011</t>
  </si>
  <si>
    <t>Benoni Vet Animal Hospital</t>
  </si>
  <si>
    <t>Nikki Refund - Matrix Warehouse</t>
  </si>
  <si>
    <t>Nikki Refund - Rietkol Veterinere</t>
  </si>
  <si>
    <t>Eco Laser</t>
  </si>
  <si>
    <t>SARS PAYE 202101</t>
  </si>
  <si>
    <t>Uniwisp</t>
  </si>
  <si>
    <t>C.O.D. PAYMENTS - FEBRUARY 2021</t>
  </si>
  <si>
    <t>Dan Refund - Sasol Delmas</t>
  </si>
  <si>
    <t>C.O.D. PAYMENTS - MARCH 2021</t>
  </si>
  <si>
    <t>Wesmark Bloem</t>
  </si>
  <si>
    <t>Diamond Route</t>
  </si>
  <si>
    <t>Spar Bloemhof</t>
  </si>
  <si>
    <t>PotchTruck Inn</t>
  </si>
  <si>
    <t>Diamond Route Trading</t>
  </si>
  <si>
    <t>Meliza Monique</t>
  </si>
  <si>
    <t>Sasol  Delmas</t>
  </si>
  <si>
    <t>The Fireplace Roadhouse</t>
  </si>
  <si>
    <t>SARS PAYE 202102</t>
  </si>
  <si>
    <t>SARS VAT 202101</t>
  </si>
  <si>
    <t>Coleman Firearm Motivations</t>
  </si>
  <si>
    <t>Agri Delmas</t>
  </si>
  <si>
    <t>JD Hydraulics (Henry Refund)</t>
  </si>
  <si>
    <t>Nikki Refund - Dr HF Pienaar</t>
  </si>
  <si>
    <t>DAN REFUND</t>
  </si>
  <si>
    <t>Waterpan Caltex</t>
  </si>
  <si>
    <t>HENRY REFUND</t>
  </si>
  <si>
    <t>Redflank</t>
  </si>
  <si>
    <t>Marketing Expense</t>
  </si>
  <si>
    <t>Sasol Mckenzie</t>
  </si>
  <si>
    <t>LEON REFUND</t>
  </si>
  <si>
    <t>BMG</t>
  </si>
  <si>
    <t>Geluksbult Skape - P V Niekerk</t>
  </si>
  <si>
    <t>Frankfort Rybaan</t>
  </si>
  <si>
    <t>Vall 1 Stop</t>
  </si>
  <si>
    <t>SARS PAYE 202103</t>
  </si>
  <si>
    <t>C.O.D. PAYMENTS - APRIL 2021</t>
  </si>
  <si>
    <t>Celliersstraat Narkose</t>
  </si>
  <si>
    <t>THT Tool &amp; Machinery</t>
  </si>
  <si>
    <t>Kamsholo Bushveld Safari</t>
  </si>
  <si>
    <t>Gosforth East Plaza</t>
  </si>
  <si>
    <t>Elben Precision</t>
  </si>
  <si>
    <t>N2 Vaal</t>
  </si>
  <si>
    <t>COIDA 2021-2022</t>
  </si>
  <si>
    <t>Victor Khanye Local Municipality</t>
  </si>
  <si>
    <t>Takealot.com - Bravecto (Nikki refund)</t>
  </si>
  <si>
    <t>C.O.D. PAYMENTS - MAY 2021</t>
  </si>
  <si>
    <t>Research &amp; Development</t>
  </si>
  <si>
    <t>SARS PAYE 202104</t>
  </si>
  <si>
    <t>Overland Liquors</t>
  </si>
  <si>
    <t>Rocomamas</t>
  </si>
  <si>
    <t>One stop Stationery</t>
  </si>
  <si>
    <t>Midas</t>
  </si>
  <si>
    <t>Grand Bazaar</t>
  </si>
  <si>
    <t>SARS VAT 202103</t>
  </si>
  <si>
    <t>JLCPCB - $144.99</t>
  </si>
  <si>
    <t>Swazi Revenue Authority</t>
  </si>
  <si>
    <t>MP Glassworks</t>
  </si>
  <si>
    <t>C.O.D. PAYMENTS - JUNE 2021</t>
  </si>
  <si>
    <t>OFFICE EXPENSES</t>
  </si>
  <si>
    <t>MATRIX WILLOWBROOKE</t>
  </si>
  <si>
    <t>MNANI IMPLEMENTS</t>
  </si>
  <si>
    <t>COST OF SALES</t>
  </si>
  <si>
    <t>CIMPA IMPALA BOLT</t>
  </si>
  <si>
    <t>UNIVERSAL CLIPS</t>
  </si>
  <si>
    <t>AFRISOL</t>
  </si>
  <si>
    <t>UNIQUE BUILDER</t>
  </si>
  <si>
    <t>HYDROMOBILE</t>
  </si>
  <si>
    <t>HOSE CENTRE</t>
  </si>
  <si>
    <t>NORMANS HARDWARE</t>
  </si>
  <si>
    <t>BROADWAY HEAT TREATMENT</t>
  </si>
  <si>
    <t>MEDICAL EXPENSES</t>
  </si>
  <si>
    <t>SPEC SAVERS</t>
  </si>
  <si>
    <t>CB PNEUMATICS</t>
  </si>
  <si>
    <t>CLICKS WILLOWBROOKE</t>
  </si>
  <si>
    <t>TRAVEL</t>
  </si>
  <si>
    <t>N1 VAAL</t>
  </si>
  <si>
    <t>C.O.D. PAYMENTS - JULY 2021</t>
  </si>
  <si>
    <t>DELMAS ELECTRICAL</t>
  </si>
  <si>
    <t>PETROL</t>
  </si>
  <si>
    <t>SALSOL DELMAS</t>
  </si>
  <si>
    <t>AFGRI DELMAS</t>
  </si>
  <si>
    <t>CONSUMABLES</t>
  </si>
  <si>
    <t>SPAR DELMAS</t>
  </si>
  <si>
    <t>DEBONAIRS KEY</t>
  </si>
  <si>
    <t>EXEL</t>
  </si>
  <si>
    <t>CJ WILLIAMS</t>
  </si>
  <si>
    <t>ACCOUNTING FEE</t>
  </si>
  <si>
    <t>BRILJANTE BOEKHOU</t>
  </si>
  <si>
    <t>SARS EMP201</t>
  </si>
  <si>
    <t>PAYE</t>
  </si>
  <si>
    <t>WORKMENS COMP</t>
  </si>
  <si>
    <t>RMA</t>
  </si>
  <si>
    <t>RESEARCH &amp; DEVELOP</t>
  </si>
  <si>
    <t>ROBERT FARRAR</t>
  </si>
  <si>
    <t>COMBINED SALES</t>
  </si>
  <si>
    <t>HIGHVELD BEARINGS</t>
  </si>
  <si>
    <t>VARCO</t>
  </si>
  <si>
    <t>SECURITY</t>
  </si>
  <si>
    <t>MAKSIMUM ALARMS</t>
  </si>
  <si>
    <t>ADVANCED POLYMERS</t>
  </si>
  <si>
    <t>LIVMAN TRADING</t>
  </si>
  <si>
    <t>AUDITING FEES</t>
  </si>
  <si>
    <t>STANDER &amp; VENNOTE</t>
  </si>
  <si>
    <t>SPAR EXPRESS</t>
  </si>
  <si>
    <t>PAYROLL EXPENSE</t>
  </si>
  <si>
    <t>SASOL DELMAS - JAMES LOAN</t>
  </si>
  <si>
    <t>DELMAS SAAD &amp; PRODUKTE</t>
  </si>
  <si>
    <t>CLEANING &amp; TEAS</t>
  </si>
  <si>
    <t>SMULHOEKIE</t>
  </si>
  <si>
    <t>DELMAS SPAR</t>
  </si>
  <si>
    <t>JD HYDRAULICS</t>
  </si>
  <si>
    <t>SASOL DELMAS</t>
  </si>
  <si>
    <t>TEFLEX PLASTICS</t>
  </si>
  <si>
    <t>CC</t>
  </si>
  <si>
    <t>BC</t>
  </si>
  <si>
    <t>TOLL</t>
  </si>
  <si>
    <t>DE HOEK PLAZA</t>
  </si>
  <si>
    <t>PICK N PAY</t>
  </si>
  <si>
    <t>PVT</t>
  </si>
  <si>
    <t>DELMAS DISCOUNT HARDWARE</t>
  </si>
  <si>
    <t>TRAVEL &amp; ACCOM</t>
  </si>
  <si>
    <t>THE FIREPLACE ROADHOUSE</t>
  </si>
  <si>
    <t>R AND A CELLULAR</t>
  </si>
  <si>
    <t>VAAL 1 STOP WEST</t>
  </si>
  <si>
    <t>BLINKWATER FILLING STATION</t>
  </si>
  <si>
    <t>MIDDELBURG PLAZA</t>
  </si>
  <si>
    <t>AMERICAN SNACK SUPERMARKET GAS</t>
  </si>
  <si>
    <t>EFT</t>
  </si>
  <si>
    <t>BE-SURE ENGINEERING</t>
  </si>
  <si>
    <t>HYDRAULIC &amp; HAULAGE</t>
  </si>
  <si>
    <t>TGD - TECHNICAL &amp; GENERAL DISTR</t>
  </si>
  <si>
    <t>SWISS STEEL</t>
  </si>
  <si>
    <t>MOTOR VEHICLE REPAIR</t>
  </si>
  <si>
    <t>CREATIVE WHEELS</t>
  </si>
  <si>
    <t>CHIROPRACTIC OPTIMUM</t>
  </si>
  <si>
    <t>HVB BEARINGS</t>
  </si>
  <si>
    <t>X</t>
  </si>
  <si>
    <t>CAFETERIA</t>
  </si>
  <si>
    <t>VODASHOP</t>
  </si>
  <si>
    <t>TELEPHONE</t>
  </si>
  <si>
    <t>MICAN</t>
  </si>
  <si>
    <t>METAL &amp; TOOL TRADE</t>
  </si>
  <si>
    <t>RACHMANN INGELYF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</si>
</sst>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R&quot;\ #,##0.00;&quot;R&quot;\ \-#,##0.00"/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</numFmts>
  <fonts count="58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sz val="9"/>
      <color indexed="57"/>
      <name val="Arial"/>
      <family val="2"/>
    </font>
    <font>
      <b/>
      <sz val="10"/>
      <color indexed="10"/>
      <name val="Wingdings"/>
      <charset val="2"/>
    </font>
    <font>
      <i/>
      <u/>
      <sz val="9"/>
      <name val="Arial"/>
      <family val="2"/>
    </font>
    <font>
      <b/>
      <sz val="10"/>
      <name val="Arial"/>
      <family val="2"/>
    </font>
    <font>
      <sz val="10"/>
      <name val="Wingdings"/>
      <charset val="2"/>
    </font>
    <font>
      <b/>
      <sz val="10"/>
      <name val="Wingdings"/>
      <charset val="2"/>
    </font>
    <font>
      <sz val="9"/>
      <color rgb="FFFF0000"/>
      <name val="Arial"/>
      <family val="2"/>
    </font>
    <font>
      <b/>
      <sz val="10"/>
      <color indexed="10"/>
      <name val="Calibri"/>
      <family val="2"/>
    </font>
    <font>
      <b/>
      <i/>
      <sz val="12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2"/>
      <color theme="0" tint="-0.499984740745262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i/>
      <u/>
      <sz val="10"/>
      <name val="Arial"/>
      <family val="2"/>
    </font>
    <font>
      <b/>
      <sz val="22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7030A0"/>
      <name val="Wingdings"/>
      <charset val="2"/>
    </font>
    <font>
      <sz val="10"/>
      <name val="Arial"/>
      <family val="2"/>
    </font>
    <font>
      <i/>
      <sz val="12"/>
      <name val="Arial"/>
      <family val="2"/>
    </font>
    <font>
      <sz val="10"/>
      <color rgb="FFFF0000"/>
      <name val="Wingdings"/>
      <charset val="2"/>
    </font>
    <font>
      <b/>
      <i/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FF0000"/>
      <name val="Wingdings"/>
      <charset val="2"/>
    </font>
    <font>
      <b/>
      <i/>
      <u/>
      <sz val="11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i/>
      <sz val="9"/>
      <color rgb="FFFF0000"/>
      <name val="Arial"/>
      <family val="2"/>
    </font>
    <font>
      <sz val="9"/>
      <color rgb="FF00B0F0"/>
      <name val="Arial"/>
      <family val="2"/>
    </font>
    <font>
      <u/>
      <sz val="10"/>
      <color theme="10"/>
      <name val="Arial"/>
      <family val="2"/>
    </font>
    <font>
      <b/>
      <i/>
      <sz val="12"/>
      <name val="Arial"/>
      <family val="2"/>
    </font>
    <font>
      <b/>
      <sz val="10"/>
      <color rgb="FFFF0000"/>
      <name val="Wingdings"/>
      <charset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89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0" fillId="0" borderId="10" xfId="0" applyNumberFormat="1" applyBorder="1" applyAlignment="1">
      <alignment vertical="center"/>
    </xf>
    <xf numFmtId="44" fontId="0" fillId="0" borderId="11" xfId="0" applyNumberFormat="1" applyBorder="1" applyAlignment="1">
      <alignment vertical="center"/>
    </xf>
    <xf numFmtId="44" fontId="0" fillId="0" borderId="12" xfId="0" applyNumberFormat="1" applyBorder="1" applyAlignment="1">
      <alignment vertical="center"/>
    </xf>
    <xf numFmtId="44" fontId="0" fillId="0" borderId="13" xfId="0" applyNumberForma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4" fontId="0" fillId="0" borderId="19" xfId="0" applyNumberForma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44" fontId="0" fillId="0" borderId="0" xfId="1" applyFont="1" applyAlignment="1">
      <alignment vertical="center"/>
    </xf>
    <xf numFmtId="44" fontId="0" fillId="0" borderId="24" xfId="1" applyFont="1" applyBorder="1" applyAlignment="1">
      <alignment vertical="center"/>
    </xf>
    <xf numFmtId="44" fontId="0" fillId="0" borderId="25" xfId="1" applyFont="1" applyBorder="1" applyAlignment="1">
      <alignment vertical="center"/>
    </xf>
    <xf numFmtId="44" fontId="3" fillId="0" borderId="20" xfId="1" applyFont="1" applyBorder="1" applyAlignment="1">
      <alignment horizontal="center" vertical="center"/>
    </xf>
    <xf numFmtId="44" fontId="0" fillId="0" borderId="13" xfId="1" applyFont="1" applyBorder="1" applyAlignment="1">
      <alignment vertical="center"/>
    </xf>
    <xf numFmtId="44" fontId="0" fillId="0" borderId="26" xfId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44" fontId="0" fillId="0" borderId="27" xfId="1" applyFont="1" applyBorder="1" applyAlignment="1">
      <alignment vertical="center"/>
    </xf>
    <xf numFmtId="44" fontId="3" fillId="0" borderId="28" xfId="1" applyFont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0" fillId="0" borderId="9" xfId="1" applyFont="1" applyBorder="1" applyAlignment="1">
      <alignment vertical="center"/>
    </xf>
    <xf numFmtId="44" fontId="0" fillId="0" borderId="20" xfId="1" applyFont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44" fontId="9" fillId="0" borderId="19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4" fontId="9" fillId="0" borderId="1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9" fillId="0" borderId="11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4" fontId="9" fillId="0" borderId="1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4" fontId="9" fillId="0" borderId="12" xfId="0" applyNumberFormat="1" applyFont="1" applyFill="1" applyBorder="1" applyAlignment="1">
      <alignment vertical="center"/>
    </xf>
    <xf numFmtId="44" fontId="9" fillId="0" borderId="13" xfId="0" applyNumberFormat="1" applyFont="1" applyBorder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center"/>
    </xf>
    <xf numFmtId="44" fontId="9" fillId="0" borderId="12" xfId="0" applyNumberFormat="1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44" fontId="9" fillId="0" borderId="3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4" fontId="10" fillId="0" borderId="0" xfId="1" applyFont="1" applyAlignment="1">
      <alignment vertical="center"/>
    </xf>
    <xf numFmtId="44" fontId="9" fillId="0" borderId="30" xfId="1" applyFont="1" applyBorder="1" applyAlignment="1">
      <alignment vertical="center"/>
    </xf>
    <xf numFmtId="44" fontId="9" fillId="0" borderId="13" xfId="1" applyFont="1" applyBorder="1" applyAlignment="1">
      <alignment vertical="center"/>
    </xf>
    <xf numFmtId="44" fontId="9" fillId="0" borderId="0" xfId="1" applyFont="1" applyAlignment="1">
      <alignment vertical="center"/>
    </xf>
    <xf numFmtId="44" fontId="10" fillId="0" borderId="0" xfId="1" applyFont="1"/>
    <xf numFmtId="0" fontId="8" fillId="0" borderId="0" xfId="0" applyFont="1" applyAlignment="1">
      <alignment horizontal="center" vertical="center"/>
    </xf>
    <xf numFmtId="44" fontId="0" fillId="0" borderId="0" xfId="1" applyFont="1"/>
    <xf numFmtId="44" fontId="9" fillId="0" borderId="11" xfId="1" applyFont="1" applyBorder="1" applyAlignment="1">
      <alignment vertical="center"/>
    </xf>
    <xf numFmtId="44" fontId="9" fillId="0" borderId="12" xfId="1" applyFont="1" applyBorder="1" applyAlignment="1">
      <alignment vertical="center"/>
    </xf>
    <xf numFmtId="0" fontId="9" fillId="0" borderId="0" xfId="0" applyFont="1" applyAlignment="1">
      <alignment horizontal="center"/>
    </xf>
    <xf numFmtId="44" fontId="9" fillId="0" borderId="0" xfId="1" applyFont="1"/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14" fontId="9" fillId="0" borderId="1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4" fontId="9" fillId="0" borderId="13" xfId="0" applyNumberFormat="1" applyFont="1" applyBorder="1"/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44" fontId="9" fillId="0" borderId="34" xfId="0" applyNumberFormat="1" applyFont="1" applyBorder="1" applyAlignment="1">
      <alignment vertical="center"/>
    </xf>
    <xf numFmtId="44" fontId="9" fillId="0" borderId="19" xfId="1" applyFont="1" applyBorder="1" applyAlignment="1">
      <alignment vertical="center"/>
    </xf>
    <xf numFmtId="44" fontId="9" fillId="0" borderId="10" xfId="1" applyFont="1" applyBorder="1" applyAlignment="1">
      <alignment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" fontId="0" fillId="0" borderId="17" xfId="0" applyNumberForma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14" fontId="9" fillId="0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44" fontId="9" fillId="0" borderId="10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4" fontId="9" fillId="0" borderId="11" xfId="1" applyFont="1" applyBorder="1" applyAlignment="1">
      <alignment horizontal="left" vertical="center"/>
    </xf>
    <xf numFmtId="44" fontId="9" fillId="0" borderId="19" xfId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4" fontId="9" fillId="0" borderId="10" xfId="1" applyFont="1" applyFill="1" applyBorder="1" applyAlignment="1">
      <alignment horizontal="left" vertical="center"/>
    </xf>
    <xf numFmtId="14" fontId="9" fillId="0" borderId="32" xfId="0" applyNumberFormat="1" applyFont="1" applyBorder="1" applyAlignment="1">
      <alignment horizontal="center" vertical="center"/>
    </xf>
    <xf numFmtId="44" fontId="9" fillId="0" borderId="34" xfId="1" applyFont="1" applyBorder="1" applyAlignment="1">
      <alignment vertical="center"/>
    </xf>
    <xf numFmtId="0" fontId="9" fillId="0" borderId="36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4" fontId="9" fillId="0" borderId="37" xfId="1" applyFont="1" applyBorder="1" applyAlignment="1">
      <alignment horizontal="center" vertical="center"/>
    </xf>
    <xf numFmtId="44" fontId="9" fillId="0" borderId="37" xfId="1" applyFont="1" applyBorder="1" applyAlignment="1">
      <alignment horizontal="left" vertical="center"/>
    </xf>
    <xf numFmtId="44" fontId="9" fillId="0" borderId="34" xfId="1" applyFont="1" applyBorder="1" applyAlignment="1">
      <alignment horizontal="left" vertical="center"/>
    </xf>
    <xf numFmtId="44" fontId="9" fillId="0" borderId="12" xfId="1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44" fontId="1" fillId="0" borderId="0" xfId="1" applyAlignment="1">
      <alignment vertical="center"/>
    </xf>
    <xf numFmtId="44" fontId="1" fillId="0" borderId="27" xfId="1" applyBorder="1" applyAlignment="1">
      <alignment vertical="center"/>
    </xf>
    <xf numFmtId="44" fontId="1" fillId="0" borderId="24" xfId="1" applyBorder="1" applyAlignment="1">
      <alignment vertical="center"/>
    </xf>
    <xf numFmtId="44" fontId="1" fillId="0" borderId="25" xfId="1" applyBorder="1" applyAlignment="1">
      <alignment vertical="center"/>
    </xf>
    <xf numFmtId="44" fontId="1" fillId="0" borderId="26" xfId="1" applyBorder="1" applyAlignment="1">
      <alignment vertical="center"/>
    </xf>
    <xf numFmtId="44" fontId="1" fillId="0" borderId="13" xfId="1" applyBorder="1" applyAlignment="1">
      <alignment vertical="center"/>
    </xf>
    <xf numFmtId="0" fontId="16" fillId="0" borderId="0" xfId="0" applyFont="1" applyAlignment="1">
      <alignment horizontal="center" vertical="center"/>
    </xf>
    <xf numFmtId="44" fontId="9" fillId="0" borderId="37" xfId="1" applyFont="1" applyBorder="1" applyAlignment="1">
      <alignment vertical="center"/>
    </xf>
    <xf numFmtId="44" fontId="5" fillId="0" borderId="38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4" fontId="9" fillId="0" borderId="0" xfId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4" fontId="9" fillId="0" borderId="11" xfId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4" fontId="9" fillId="0" borderId="10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14" fontId="0" fillId="0" borderId="0" xfId="0" applyNumberFormat="1"/>
    <xf numFmtId="44" fontId="0" fillId="0" borderId="41" xfId="1" applyFont="1" applyBorder="1"/>
    <xf numFmtId="0" fontId="17" fillId="0" borderId="0" xfId="0" applyFont="1"/>
    <xf numFmtId="0" fontId="9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5" xfId="0" applyNumberFormat="1" applyFont="1" applyBorder="1" applyAlignment="1">
      <alignment horizontal="center" vertical="center"/>
    </xf>
    <xf numFmtId="14" fontId="9" fillId="0" borderId="43" xfId="0" applyNumberFormat="1" applyFont="1" applyBorder="1" applyAlignment="1">
      <alignment horizontal="center" vertical="center"/>
    </xf>
    <xf numFmtId="14" fontId="9" fillId="0" borderId="46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48" xfId="0" applyFont="1" applyBorder="1" applyAlignment="1">
      <alignment horizontal="center" vertical="center"/>
    </xf>
    <xf numFmtId="44" fontId="1" fillId="0" borderId="0" xfId="1"/>
    <xf numFmtId="49" fontId="9" fillId="0" borderId="2" xfId="0" applyNumberFormat="1" applyFont="1" applyBorder="1" applyAlignment="1">
      <alignment horizontal="center" vertical="center"/>
    </xf>
    <xf numFmtId="14" fontId="9" fillId="0" borderId="48" xfId="0" applyNumberFormat="1" applyFont="1" applyBorder="1" applyAlignment="1">
      <alignment horizontal="center" vertical="center"/>
    </xf>
    <xf numFmtId="44" fontId="9" fillId="0" borderId="12" xfId="1" applyFont="1" applyBorder="1" applyAlignment="1">
      <alignment horizontal="center" vertical="center"/>
    </xf>
    <xf numFmtId="14" fontId="9" fillId="0" borderId="47" xfId="0" applyNumberFormat="1" applyFont="1" applyBorder="1" applyAlignment="1">
      <alignment horizontal="center" vertical="center"/>
    </xf>
    <xf numFmtId="44" fontId="9" fillId="0" borderId="31" xfId="1" applyFont="1" applyBorder="1" applyAlignment="1">
      <alignment vertical="center"/>
    </xf>
    <xf numFmtId="44" fontId="9" fillId="0" borderId="31" xfId="1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44" fontId="9" fillId="0" borderId="19" xfId="1" applyFont="1" applyBorder="1" applyAlignment="1">
      <alignment horizontal="center" vertical="center"/>
    </xf>
    <xf numFmtId="44" fontId="9" fillId="0" borderId="31" xfId="1" applyFont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14" fontId="9" fillId="0" borderId="32" xfId="0" applyNumberFormat="1" applyFont="1" applyBorder="1" applyAlignment="1">
      <alignment vertical="center"/>
    </xf>
    <xf numFmtId="44" fontId="9" fillId="0" borderId="11" xfId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14" fontId="9" fillId="0" borderId="7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4" fontId="9" fillId="0" borderId="9" xfId="1" applyFont="1" applyBorder="1" applyAlignment="1">
      <alignment horizontal="left" vertical="center"/>
    </xf>
    <xf numFmtId="14" fontId="9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/>
    </xf>
    <xf numFmtId="0" fontId="9" fillId="0" borderId="46" xfId="0" applyFont="1" applyBorder="1" applyAlignment="1">
      <alignment horizontal="left" vertical="center"/>
    </xf>
    <xf numFmtId="44" fontId="3" fillId="0" borderId="34" xfId="1" applyFont="1" applyBorder="1" applyAlignment="1">
      <alignment horizontal="left" vertical="center"/>
    </xf>
    <xf numFmtId="44" fontId="3" fillId="0" borderId="34" xfId="1" applyFont="1" applyBorder="1" applyAlignment="1">
      <alignment vertical="center"/>
    </xf>
    <xf numFmtId="0" fontId="18" fillId="0" borderId="0" xfId="0" applyFont="1"/>
    <xf numFmtId="0" fontId="9" fillId="0" borderId="33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44" fontId="19" fillId="0" borderId="34" xfId="1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4" fontId="1" fillId="0" borderId="51" xfId="1" applyBorder="1"/>
    <xf numFmtId="14" fontId="0" fillId="0" borderId="0" xfId="0" applyNumberFormat="1" applyBorder="1"/>
    <xf numFmtId="0" fontId="1" fillId="0" borderId="0" xfId="0" applyFont="1" applyBorder="1" applyAlignment="1">
      <alignment horizontal="left"/>
    </xf>
    <xf numFmtId="44" fontId="1" fillId="0" borderId="0" xfId="1" applyBorder="1"/>
    <xf numFmtId="0" fontId="0" fillId="0" borderId="0" xfId="0" applyBorder="1" applyAlignment="1">
      <alignment horizontal="left"/>
    </xf>
    <xf numFmtId="0" fontId="4" fillId="0" borderId="38" xfId="0" applyFont="1" applyBorder="1" applyAlignment="1">
      <alignment horizontal="center" vertical="center"/>
    </xf>
    <xf numFmtId="14" fontId="0" fillId="0" borderId="41" xfId="0" applyNumberFormat="1" applyBorder="1"/>
    <xf numFmtId="0" fontId="4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5" fillId="0" borderId="3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1" xfId="0" applyBorder="1"/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44" fontId="0" fillId="0" borderId="0" xfId="0" applyNumberFormat="1"/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4" fontId="25" fillId="0" borderId="34" xfId="1" applyFont="1" applyBorder="1" applyAlignment="1">
      <alignment horizontal="left" vertical="center"/>
    </xf>
    <xf numFmtId="0" fontId="5" fillId="0" borderId="5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52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44" fontId="9" fillId="0" borderId="55" xfId="1" applyFont="1" applyBorder="1" applyAlignment="1">
      <alignment vertical="center"/>
    </xf>
    <xf numFmtId="0" fontId="5" fillId="0" borderId="5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quotePrefix="1" applyFont="1" applyAlignment="1">
      <alignment horizontal="right"/>
    </xf>
    <xf numFmtId="0" fontId="30" fillId="0" borderId="3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quotePrefix="1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14" fontId="9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4" fontId="30" fillId="0" borderId="0" xfId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44" fontId="37" fillId="0" borderId="0" xfId="1" applyFont="1" applyBorder="1" applyAlignment="1">
      <alignment horizontal="center" vertical="center"/>
    </xf>
    <xf numFmtId="166" fontId="35" fillId="0" borderId="0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14" fontId="30" fillId="0" borderId="38" xfId="0" applyNumberFormat="1" applyFont="1" applyBorder="1" applyAlignment="1">
      <alignment vertical="center"/>
    </xf>
    <xf numFmtId="14" fontId="30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0" fontId="38" fillId="0" borderId="0" xfId="0" applyFont="1" applyBorder="1"/>
    <xf numFmtId="0" fontId="5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44" fontId="9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4" fontId="39" fillId="0" borderId="34" xfId="1" applyFont="1" applyBorder="1" applyAlignment="1">
      <alignment horizontal="left" vertic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4" fontId="3" fillId="0" borderId="37" xfId="1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44" fontId="31" fillId="0" borderId="0" xfId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44" fontId="25" fillId="0" borderId="0" xfId="1" applyFont="1" applyBorder="1" applyAlignment="1">
      <alignment horizontal="left" vertical="center"/>
    </xf>
    <xf numFmtId="44" fontId="9" fillId="0" borderId="0" xfId="1" applyFont="1" applyBorder="1" applyAlignment="1">
      <alignment horizontal="center" vertical="center"/>
    </xf>
    <xf numFmtId="44" fontId="1" fillId="0" borderId="0" xfId="1" applyAlignment="1">
      <alignment horizontal="center" vertical="center"/>
    </xf>
    <xf numFmtId="0" fontId="27" fillId="0" borderId="0" xfId="0" quotePrefix="1" applyFont="1" applyAlignment="1">
      <alignment horizontal="center"/>
    </xf>
    <xf numFmtId="44" fontId="25" fillId="0" borderId="0" xfId="1" applyFont="1" applyBorder="1" applyAlignment="1">
      <alignment horizontal="center" vertical="center"/>
    </xf>
    <xf numFmtId="44" fontId="1" fillId="0" borderId="0" xfId="1" applyAlignment="1">
      <alignment horizontal="center"/>
    </xf>
    <xf numFmtId="165" fontId="9" fillId="0" borderId="0" xfId="2" applyFont="1" applyAlignment="1">
      <alignment horizontal="center" vertical="center"/>
    </xf>
    <xf numFmtId="165" fontId="1" fillId="0" borderId="0" xfId="2" applyFont="1" applyAlignment="1">
      <alignment vertical="center"/>
    </xf>
    <xf numFmtId="165" fontId="42" fillId="0" borderId="0" xfId="2" applyFont="1" applyAlignment="1">
      <alignment vertical="center"/>
    </xf>
    <xf numFmtId="165" fontId="9" fillId="0" borderId="0" xfId="2" applyFont="1" applyAlignment="1">
      <alignment vertical="center"/>
    </xf>
    <xf numFmtId="165" fontId="1" fillId="0" borderId="0" xfId="2" applyFont="1"/>
    <xf numFmtId="165" fontId="25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14" fontId="9" fillId="0" borderId="32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44" fontId="9" fillId="0" borderId="34" xfId="1" applyFont="1" applyFill="1" applyBorder="1" applyAlignment="1">
      <alignment horizontal="left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44" fontId="9" fillId="0" borderId="59" xfId="1" applyFont="1" applyBorder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1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44" fontId="9" fillId="0" borderId="16" xfId="1" applyFont="1" applyBorder="1" applyAlignment="1">
      <alignment horizontal="left" vertical="center"/>
    </xf>
    <xf numFmtId="44" fontId="31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4" fontId="31" fillId="0" borderId="0" xfId="1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3" fillId="0" borderId="0" xfId="0" applyFont="1"/>
    <xf numFmtId="0" fontId="35" fillId="0" borderId="0" xfId="0" applyFont="1"/>
    <xf numFmtId="2" fontId="9" fillId="0" borderId="0" xfId="0" applyNumberFormat="1" applyFont="1" applyBorder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44" fontId="22" fillId="0" borderId="0" xfId="0" applyNumberFormat="1" applyFont="1" applyAlignment="1">
      <alignment horizontal="center"/>
    </xf>
    <xf numFmtId="44" fontId="9" fillId="0" borderId="60" xfId="1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2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32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22" fillId="0" borderId="0" xfId="0" applyFont="1"/>
    <xf numFmtId="44" fontId="25" fillId="0" borderId="37" xfId="1" applyFont="1" applyBorder="1" applyAlignment="1">
      <alignment horizontal="left" vertical="center"/>
    </xf>
    <xf numFmtId="44" fontId="25" fillId="0" borderId="11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16" xfId="1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4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45" fillId="0" borderId="34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55" xfId="1" applyFont="1" applyBorder="1" applyAlignment="1">
      <alignment horizontal="left" vertical="center"/>
    </xf>
    <xf numFmtId="44" fontId="9" fillId="0" borderId="34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44" fontId="0" fillId="0" borderId="61" xfId="0" applyNumberFormat="1" applyBorder="1"/>
    <xf numFmtId="44" fontId="9" fillId="0" borderId="61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30" xfId="1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44" fontId="1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4" fontId="9" fillId="0" borderId="62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9" fillId="0" borderId="62" xfId="1" applyFont="1" applyBorder="1" applyAlignment="1">
      <alignment horizontal="left" vertical="center"/>
    </xf>
    <xf numFmtId="44" fontId="9" fillId="0" borderId="9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/>
    </xf>
    <xf numFmtId="44" fontId="9" fillId="0" borderId="19" xfId="1" applyFont="1" applyBorder="1" applyAlignment="1">
      <alignment horizontal="left" vertical="center"/>
    </xf>
    <xf numFmtId="44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63" xfId="1" applyFont="1" applyBorder="1" applyAlignment="1">
      <alignment horizontal="left" vertical="center"/>
    </xf>
    <xf numFmtId="44" fontId="9" fillId="0" borderId="64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65" xfId="1" applyFont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44" fontId="5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right" vertical="center"/>
    </xf>
    <xf numFmtId="44" fontId="9" fillId="0" borderId="55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3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9" fillId="0" borderId="11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4" fontId="9" fillId="0" borderId="30" xfId="1" applyFont="1" applyFill="1" applyBorder="1" applyAlignment="1">
      <alignment horizontal="left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44" fontId="53" fillId="0" borderId="34" xfId="1" applyFont="1" applyBorder="1" applyAlignment="1">
      <alignment horizontal="left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4" fillId="0" borderId="0" xfId="3" applyAlignment="1">
      <alignment horizontal="left" vertical="center"/>
    </xf>
    <xf numFmtId="44" fontId="8" fillId="0" borderId="0" xfId="0" applyNumberFormat="1" applyFont="1" applyBorder="1" applyAlignment="1">
      <alignment vertical="center"/>
    </xf>
    <xf numFmtId="0" fontId="25" fillId="0" borderId="3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44" fontId="9" fillId="0" borderId="13" xfId="1" applyFont="1" applyBorder="1" applyAlignment="1">
      <alignment horizontal="left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30" fillId="0" borderId="0" xfId="1" applyFont="1" applyBorder="1" applyAlignment="1">
      <alignment horizontal="left" vertical="center"/>
    </xf>
    <xf numFmtId="44" fontId="3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44" fontId="9" fillId="2" borderId="11" xfId="1" applyFont="1" applyFill="1" applyBorder="1" applyAlignment="1">
      <alignment horizontal="center" vertical="center"/>
    </xf>
    <xf numFmtId="44" fontId="25" fillId="0" borderId="34" xfId="1" applyFont="1" applyFill="1" applyBorder="1" applyAlignment="1">
      <alignment horizontal="left" vertical="center"/>
    </xf>
    <xf numFmtId="44" fontId="9" fillId="0" borderId="19" xfId="1" applyFont="1" applyFill="1" applyBorder="1" applyAlignment="1">
      <alignment horizontal="center" vertical="center"/>
    </xf>
    <xf numFmtId="44" fontId="9" fillId="0" borderId="10" xfId="1" applyFont="1" applyFill="1" applyBorder="1" applyAlignment="1">
      <alignment horizontal="center" vertical="center"/>
    </xf>
    <xf numFmtId="44" fontId="9" fillId="0" borderId="11" xfId="1" applyFont="1" applyFill="1" applyBorder="1" applyAlignment="1">
      <alignment horizontal="center" vertical="center"/>
    </xf>
    <xf numFmtId="44" fontId="1" fillId="0" borderId="0" xfId="1" applyFont="1" applyAlignment="1">
      <alignment vertical="center"/>
    </xf>
    <xf numFmtId="0" fontId="55" fillId="0" borderId="0" xfId="0" quotePrefix="1" applyFont="1" applyAlignment="1">
      <alignment horizontal="right"/>
    </xf>
    <xf numFmtId="0" fontId="55" fillId="0" borderId="0" xfId="0" quotePrefix="1" applyFont="1" applyAlignment="1">
      <alignment horizontal="right" vertical="center"/>
    </xf>
    <xf numFmtId="44" fontId="1" fillId="0" borderId="0" xfId="1" applyFont="1"/>
    <xf numFmtId="0" fontId="2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4" fontId="9" fillId="0" borderId="37" xfId="1" applyFont="1" applyFill="1" applyBorder="1" applyAlignment="1">
      <alignment horizontal="left" vertical="center"/>
    </xf>
    <xf numFmtId="44" fontId="9" fillId="0" borderId="12" xfId="1" applyFont="1" applyFill="1" applyBorder="1" applyAlignment="1">
      <alignment horizontal="left" vertical="center"/>
    </xf>
    <xf numFmtId="44" fontId="3" fillId="0" borderId="9" xfId="1" applyFont="1" applyFill="1" applyBorder="1" applyAlignment="1">
      <alignment horizontal="center" vertical="center"/>
    </xf>
    <xf numFmtId="44" fontId="9" fillId="0" borderId="13" xfId="1" applyFont="1" applyFill="1" applyBorder="1" applyAlignment="1">
      <alignment vertical="center"/>
    </xf>
    <xf numFmtId="44" fontId="1" fillId="0" borderId="0" xfId="1" applyFont="1" applyFill="1" applyAlignment="1">
      <alignment vertical="center"/>
    </xf>
    <xf numFmtId="0" fontId="55" fillId="0" borderId="0" xfId="0" quotePrefix="1" applyFont="1" applyFill="1" applyAlignment="1">
      <alignment horizontal="right" vertical="center"/>
    </xf>
    <xf numFmtId="44" fontId="1" fillId="0" borderId="0" xfId="1" applyFont="1" applyFill="1"/>
    <xf numFmtId="14" fontId="9" fillId="0" borderId="4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4" fontId="25" fillId="0" borderId="11" xfId="1" applyFont="1" applyFill="1" applyBorder="1" applyAlignment="1">
      <alignment horizontal="left" vertical="center"/>
    </xf>
    <xf numFmtId="44" fontId="25" fillId="0" borderId="12" xfId="1" applyFont="1" applyBorder="1" applyAlignment="1">
      <alignment horizontal="left" vertical="center"/>
    </xf>
    <xf numFmtId="44" fontId="25" fillId="0" borderId="11" xfId="1" applyFont="1" applyBorder="1" applyAlignment="1">
      <alignment horizontal="center" vertical="center"/>
    </xf>
    <xf numFmtId="44" fontId="25" fillId="0" borderId="55" xfId="1" applyFont="1" applyBorder="1" applyAlignment="1">
      <alignment horizontal="center" vertical="center"/>
    </xf>
    <xf numFmtId="44" fontId="25" fillId="0" borderId="37" xfId="1" applyFont="1" applyFill="1" applyBorder="1" applyAlignment="1">
      <alignment horizontal="left" vertical="center"/>
    </xf>
    <xf numFmtId="44" fontId="25" fillId="0" borderId="12" xfId="1" applyFont="1" applyFill="1" applyBorder="1" applyAlignment="1">
      <alignment horizontal="left" vertical="center"/>
    </xf>
    <xf numFmtId="44" fontId="25" fillId="0" borderId="19" xfId="1" applyFont="1" applyBorder="1" applyAlignment="1">
      <alignment horizontal="center" vertical="center"/>
    </xf>
    <xf numFmtId="44" fontId="25" fillId="0" borderId="12" xfId="1" applyFont="1" applyBorder="1" applyAlignment="1">
      <alignment horizontal="center" vertical="center"/>
    </xf>
    <xf numFmtId="44" fontId="25" fillId="0" borderId="10" xfId="1" applyFont="1" applyFill="1" applyBorder="1" applyAlignment="1">
      <alignment horizontal="center" vertical="center"/>
    </xf>
    <xf numFmtId="44" fontId="25" fillId="0" borderId="11" xfId="1" applyFont="1" applyFill="1" applyBorder="1" applyAlignment="1">
      <alignment horizontal="center" vertical="center"/>
    </xf>
    <xf numFmtId="44" fontId="25" fillId="0" borderId="12" xfId="1" applyFont="1" applyFill="1" applyBorder="1" applyAlignment="1">
      <alignment horizontal="center" vertical="center"/>
    </xf>
    <xf numFmtId="44" fontId="25" fillId="0" borderId="10" xfId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44" fontId="25" fillId="0" borderId="34" xfId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3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7" fontId="0" fillId="0" borderId="0" xfId="0" applyNumberFormat="1"/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0" fillId="0" borderId="33" xfId="0" applyFont="1" applyBorder="1" applyAlignment="1">
      <alignment horizontal="left" vertical="center"/>
    </xf>
    <xf numFmtId="44" fontId="30" fillId="0" borderId="34" xfId="1" applyFont="1" applyBorder="1" applyAlignment="1">
      <alignment horizontal="left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44" fontId="9" fillId="0" borderId="40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4" fontId="9" fillId="0" borderId="4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7" fontId="5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0" fillId="0" borderId="0" xfId="0" applyNumberFormat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14" fontId="30" fillId="0" borderId="22" xfId="0" applyNumberFormat="1" applyFont="1" applyBorder="1" applyAlignment="1">
      <alignment horizontal="center" vertical="center"/>
    </xf>
    <xf numFmtId="14" fontId="30" fillId="0" borderId="39" xfId="0" applyNumberFormat="1" applyFont="1" applyBorder="1" applyAlignment="1">
      <alignment horizontal="center" vertical="center"/>
    </xf>
    <xf numFmtId="14" fontId="30" fillId="0" borderId="57" xfId="0" applyNumberFormat="1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44" fontId="31" fillId="0" borderId="28" xfId="1" applyFont="1" applyBorder="1" applyAlignment="1">
      <alignment horizontal="center" vertical="center"/>
    </xf>
    <xf numFmtId="44" fontId="31" fillId="0" borderId="13" xfId="1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44" fontId="31" fillId="0" borderId="58" xfId="1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9" fillId="0" borderId="39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14" fontId="52" fillId="0" borderId="23" xfId="0" applyNumberFormat="1" applyFont="1" applyBorder="1" applyAlignment="1">
      <alignment horizontal="center" vertical="center"/>
    </xf>
    <xf numFmtId="14" fontId="52" fillId="0" borderId="47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96" Type="http://schemas.openxmlformats.org/officeDocument/2006/relationships/worksheet" Target="worksheets/sheet196.xml"/><Relationship Id="rId200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tyles" Target="styles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9015617194118"/>
          <c:y val="5.208350994028707E-2"/>
          <c:w val="0.67971589304719915"/>
          <c:h val="0.81944722306051654"/>
        </c:manualLayout>
      </c:layout>
      <c:lineChart>
        <c:grouping val="standard"/>
        <c:varyColors val="0"/>
        <c:ser>
          <c:idx val="0"/>
          <c:order val="0"/>
          <c:tx>
            <c:v>PREMAC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'C.O.D 2005'!$A$6:$A$17</c:f>
              <c:strCache>
                <c:ptCount val="12"/>
                <c:pt idx="0">
                  <c:v>Mar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'C.O.D 2005'!$B$6:$B$17</c:f>
              <c:numCache>
                <c:formatCode>_("R"* #,##0.00_);_("R"* \(#,##0.00\);_("R"* "-"??_);_(@_)</c:formatCode>
                <c:ptCount val="12"/>
                <c:pt idx="0">
                  <c:v>29665.8</c:v>
                </c:pt>
                <c:pt idx="1">
                  <c:v>32584.54</c:v>
                </c:pt>
                <c:pt idx="2">
                  <c:v>26511.649999999998</c:v>
                </c:pt>
                <c:pt idx="3">
                  <c:v>11907.099999999999</c:v>
                </c:pt>
                <c:pt idx="4">
                  <c:v>5785.49</c:v>
                </c:pt>
                <c:pt idx="5">
                  <c:v>15779.029999999999</c:v>
                </c:pt>
                <c:pt idx="6">
                  <c:v>5410.25</c:v>
                </c:pt>
                <c:pt idx="7">
                  <c:v>5762.26</c:v>
                </c:pt>
                <c:pt idx="8">
                  <c:v>18784.829999999998</c:v>
                </c:pt>
                <c:pt idx="9">
                  <c:v>8992.39</c:v>
                </c:pt>
                <c:pt idx="10">
                  <c:v>12757.12</c:v>
                </c:pt>
                <c:pt idx="11">
                  <c:v>8312.7599999999984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3E-4D3A-A68F-83518CF1AAEC}"/>
            </c:ext>
          </c:extLst>
        </c:ser>
        <c:ser>
          <c:idx val="1"/>
          <c:order val="1"/>
          <c:tx>
            <c:v>AGRIGEL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'C.O.D 2005'!$E$6:$E$17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3460.1100000000006</c:v>
                </c:pt>
                <c:pt idx="3">
                  <c:v>571.31999999999994</c:v>
                </c:pt>
                <c:pt idx="4">
                  <c:v>51829.35</c:v>
                </c:pt>
                <c:pt idx="5">
                  <c:v>0</c:v>
                </c:pt>
                <c:pt idx="6">
                  <c:v>31247.07</c:v>
                </c:pt>
                <c:pt idx="7">
                  <c:v>24725.920000000006</c:v>
                </c:pt>
                <c:pt idx="8">
                  <c:v>23340.720000000001</c:v>
                </c:pt>
                <c:pt idx="9">
                  <c:v>19158.270000000004</c:v>
                </c:pt>
                <c:pt idx="10">
                  <c:v>6335.1900000000005</c:v>
                </c:pt>
                <c:pt idx="11">
                  <c:v>2742.07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3E-4D3A-A68F-83518CF1AAEC}"/>
            </c:ext>
          </c:extLst>
        </c:ser>
        <c:ser>
          <c:idx val="2"/>
          <c:order val="2"/>
          <c:tx>
            <c:v>TOTAL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'C.O.D 2005'!$G$6:$G$17</c:f>
              <c:numCache>
                <c:formatCode>_("R"* #,##0.00_);_("R"* \(#,##0.00\);_("R"* "-"??_);_(@_)</c:formatCode>
                <c:ptCount val="12"/>
                <c:pt idx="0">
                  <c:v>29665.8</c:v>
                </c:pt>
                <c:pt idx="1">
                  <c:v>32584.54</c:v>
                </c:pt>
                <c:pt idx="2">
                  <c:v>29971.759999999998</c:v>
                </c:pt>
                <c:pt idx="3">
                  <c:v>12478.419999999998</c:v>
                </c:pt>
                <c:pt idx="4">
                  <c:v>57614.84</c:v>
                </c:pt>
                <c:pt idx="5">
                  <c:v>15779.029999999999</c:v>
                </c:pt>
                <c:pt idx="6">
                  <c:v>36657.32</c:v>
                </c:pt>
                <c:pt idx="7">
                  <c:v>30488.180000000008</c:v>
                </c:pt>
                <c:pt idx="8">
                  <c:v>42125.55</c:v>
                </c:pt>
                <c:pt idx="9">
                  <c:v>28150.660000000003</c:v>
                </c:pt>
                <c:pt idx="10">
                  <c:v>19092.310000000001</c:v>
                </c:pt>
                <c:pt idx="11">
                  <c:v>11054.829999999998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93E-4D3A-A68F-83518CF1A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86400"/>
        <c:axId val="124488320"/>
      </c:lineChart>
      <c:catAx>
        <c:axId val="12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8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6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74096076068782"/>
          <c:y val="0.75347477398658502"/>
          <c:w val="0.15836317613323247"/>
          <c:h val="0.23611184018664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9015617194118"/>
          <c:y val="5.208350994028707E-2"/>
          <c:w val="0.67971589304719915"/>
          <c:h val="0.81944722306051654"/>
        </c:manualLayout>
      </c:layout>
      <c:lineChart>
        <c:grouping val="standard"/>
        <c:varyColors val="0"/>
        <c:ser>
          <c:idx val="0"/>
          <c:order val="0"/>
          <c:tx>
            <c:v>PREMAC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'C.O.D 2006'!$A$6:$A$17</c:f>
              <c:strCache>
                <c:ptCount val="12"/>
                <c:pt idx="0">
                  <c:v>Mar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'C.O.D 2006'!$B$6:$B$17</c:f>
              <c:numCache>
                <c:formatCode>_("R"* #,##0.00_);_("R"* \(#,##0.00\);_("R"* "-"??_);_(@_)</c:formatCode>
                <c:ptCount val="12"/>
                <c:pt idx="0">
                  <c:v>12455.29</c:v>
                </c:pt>
                <c:pt idx="1">
                  <c:v>34425.100000000006</c:v>
                </c:pt>
                <c:pt idx="2">
                  <c:v>21844.92</c:v>
                </c:pt>
                <c:pt idx="3">
                  <c:v>36721.093999999997</c:v>
                </c:pt>
                <c:pt idx="4">
                  <c:v>16663</c:v>
                </c:pt>
                <c:pt idx="5">
                  <c:v>41735.219999999994</c:v>
                </c:pt>
                <c:pt idx="6">
                  <c:v>20041.57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8C-43FF-ACDA-A1780D39340D}"/>
            </c:ext>
          </c:extLst>
        </c:ser>
        <c:ser>
          <c:idx val="1"/>
          <c:order val="1"/>
          <c:tx>
            <c:v>AGRIGEL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'C.O.D 2006'!$E$6:$E$17</c:f>
              <c:numCache>
                <c:formatCode>_("R"* #,##0.00_);_("R"* \(#,##0.00\);_("R"* "-"??_);_(@_)</c:formatCode>
                <c:ptCount val="12"/>
                <c:pt idx="0">
                  <c:v>1850</c:v>
                </c:pt>
                <c:pt idx="1">
                  <c:v>0</c:v>
                </c:pt>
                <c:pt idx="2">
                  <c:v>327.84</c:v>
                </c:pt>
                <c:pt idx="3">
                  <c:v>2284.15</c:v>
                </c:pt>
                <c:pt idx="4">
                  <c:v>0</c:v>
                </c:pt>
                <c:pt idx="5">
                  <c:v>0</c:v>
                </c:pt>
                <c:pt idx="6">
                  <c:v>2410.6799999999998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8C-43FF-ACDA-A1780D39340D}"/>
            </c:ext>
          </c:extLst>
        </c:ser>
        <c:ser>
          <c:idx val="2"/>
          <c:order val="2"/>
          <c:tx>
            <c:v>TOTAL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'C.O.D 2006'!$G$6:$G$17</c:f>
              <c:numCache>
                <c:formatCode>_("R"* #,##0.00_);_("R"* \(#,##0.00\);_("R"* "-"??_);_(@_)</c:formatCode>
                <c:ptCount val="12"/>
                <c:pt idx="0">
                  <c:v>14305.29</c:v>
                </c:pt>
                <c:pt idx="1">
                  <c:v>34425.100000000006</c:v>
                </c:pt>
                <c:pt idx="2">
                  <c:v>22172.76</c:v>
                </c:pt>
                <c:pt idx="3">
                  <c:v>39005.243999999999</c:v>
                </c:pt>
                <c:pt idx="4">
                  <c:v>16663</c:v>
                </c:pt>
                <c:pt idx="5">
                  <c:v>41735.219999999994</c:v>
                </c:pt>
                <c:pt idx="6">
                  <c:v>22452.25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8C-43FF-ACDA-A1780D393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11296"/>
        <c:axId val="125113472"/>
      </c:lineChart>
      <c:catAx>
        <c:axId val="1251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1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11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74096076068782"/>
          <c:y val="0.75347477398658502"/>
          <c:w val="0.15836317613323247"/>
          <c:h val="0.23611184018664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76200</xdr:rowOff>
    </xdr:from>
    <xdr:to>
      <xdr:col>6</xdr:col>
      <xdr:colOff>1181100</xdr:colOff>
      <xdr:row>35</xdr:row>
      <xdr:rowOff>66675</xdr:rowOff>
    </xdr:to>
    <xdr:graphicFrame macro="">
      <xdr:nvGraphicFramePr>
        <xdr:cNvPr id="1039" name="Chart 1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76200</xdr:rowOff>
    </xdr:from>
    <xdr:to>
      <xdr:col>6</xdr:col>
      <xdr:colOff>1181100</xdr:colOff>
      <xdr:row>35</xdr:row>
      <xdr:rowOff>66675</xdr:rowOff>
    </xdr:to>
    <xdr:graphicFrame macro="">
      <xdr:nvGraphicFramePr>
        <xdr:cNvPr id="2063" name="Chart 1">
          <a:extLst>
            <a:ext uri="{FF2B5EF4-FFF2-40B4-BE49-F238E27FC236}">
              <a16:creationId xmlns="" xmlns:a16="http://schemas.microsoft.com/office/drawing/2014/main" id="{00000000-0008-0000-0D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8"/>
  <sheetViews>
    <sheetView workbookViewId="0">
      <selection activeCell="A10" sqref="A10"/>
    </sheetView>
  </sheetViews>
  <sheetFormatPr defaultColWidth="8.85546875" defaultRowHeight="12.75" x14ac:dyDescent="0.2"/>
  <cols>
    <col min="1" max="1" width="7.7109375" style="1" customWidth="1"/>
    <col min="2" max="2" width="18.28515625" style="1" customWidth="1"/>
    <col min="3" max="3" width="5.7109375" style="1" customWidth="1"/>
    <col min="4" max="4" width="7.7109375" style="1" customWidth="1"/>
    <col min="5" max="5" width="18.28515625" style="37" customWidth="1"/>
    <col min="6" max="6" width="5.7109375" style="1" customWidth="1"/>
    <col min="7" max="7" width="18.28515625" style="37" customWidth="1"/>
    <col min="8" max="8" width="8.85546875" style="1" customWidth="1"/>
    <col min="9" max="9" width="12" style="1" customWidth="1"/>
    <col min="10" max="16384" width="8.85546875" style="1"/>
  </cols>
  <sheetData>
    <row r="1" spans="1:7" ht="18" customHeight="1" x14ac:dyDescent="0.2">
      <c r="A1" s="864" t="s">
        <v>122</v>
      </c>
      <c r="B1" s="864"/>
      <c r="C1" s="864"/>
      <c r="D1" s="864"/>
      <c r="E1" s="864"/>
      <c r="F1" s="864"/>
      <c r="G1" s="864"/>
    </row>
    <row r="2" spans="1:7" ht="6" customHeight="1" x14ac:dyDescent="0.2">
      <c r="A2" s="34"/>
      <c r="B2" s="34"/>
      <c r="C2" s="34"/>
      <c r="D2" s="34"/>
    </row>
    <row r="3" spans="1:7" ht="18" customHeight="1" x14ac:dyDescent="0.2">
      <c r="A3" s="863" t="s">
        <v>119</v>
      </c>
      <c r="B3" s="863"/>
      <c r="C3" s="34"/>
      <c r="D3" s="863" t="s">
        <v>121</v>
      </c>
      <c r="E3" s="863"/>
      <c r="G3" s="46" t="s">
        <v>39</v>
      </c>
    </row>
    <row r="4" spans="1:7" ht="6" customHeight="1" thickBot="1" x14ac:dyDescent="0.25"/>
    <row r="5" spans="1:7" ht="13.5" thickBot="1" x14ac:dyDescent="0.25">
      <c r="B5" s="23" t="s">
        <v>39</v>
      </c>
      <c r="E5" s="40" t="s">
        <v>39</v>
      </c>
      <c r="G5" s="45" t="s">
        <v>39</v>
      </c>
    </row>
    <row r="6" spans="1:7" x14ac:dyDescent="0.2">
      <c r="A6" s="24" t="s">
        <v>28</v>
      </c>
      <c r="B6" s="22">
        <f>'March ''05'!C29</f>
        <v>29665.8</v>
      </c>
      <c r="D6" s="24" t="s">
        <v>28</v>
      </c>
      <c r="E6" s="44">
        <f>'March ''05'!I7</f>
        <v>0</v>
      </c>
      <c r="G6" s="38">
        <f t="shared" ref="G6:G17" si="0">B6+E6</f>
        <v>29665.8</v>
      </c>
    </row>
    <row r="7" spans="1:7" x14ac:dyDescent="0.2">
      <c r="A7" s="25" t="s">
        <v>27</v>
      </c>
      <c r="B7" s="14">
        <f>'April ''05'!C24</f>
        <v>32584.54</v>
      </c>
      <c r="D7" s="25" t="s">
        <v>27</v>
      </c>
      <c r="E7" s="39">
        <f>'April ''05'!I7</f>
        <v>0</v>
      </c>
      <c r="G7" s="39">
        <f t="shared" si="0"/>
        <v>32584.54</v>
      </c>
    </row>
    <row r="8" spans="1:7" x14ac:dyDescent="0.2">
      <c r="A8" s="25" t="s">
        <v>29</v>
      </c>
      <c r="B8" s="14">
        <f>'May ''05'!C20</f>
        <v>26511.649999999998</v>
      </c>
      <c r="D8" s="25" t="s">
        <v>29</v>
      </c>
      <c r="E8" s="39">
        <f>'May ''05'!I11</f>
        <v>3460.1100000000006</v>
      </c>
      <c r="G8" s="39">
        <f t="shared" si="0"/>
        <v>29971.759999999998</v>
      </c>
    </row>
    <row r="9" spans="1:7" x14ac:dyDescent="0.2">
      <c r="A9" s="25" t="s">
        <v>30</v>
      </c>
      <c r="B9" s="14">
        <f>'June ''05'!C15</f>
        <v>11907.099999999999</v>
      </c>
      <c r="D9" s="25" t="s">
        <v>30</v>
      </c>
      <c r="E9" s="39">
        <f>'June ''05'!I8</f>
        <v>571.31999999999994</v>
      </c>
      <c r="G9" s="39">
        <f t="shared" si="0"/>
        <v>12478.419999999998</v>
      </c>
    </row>
    <row r="10" spans="1:7" x14ac:dyDescent="0.2">
      <c r="A10" s="25" t="s">
        <v>31</v>
      </c>
      <c r="B10" s="14">
        <f>'July ''05'!C14</f>
        <v>5785.49</v>
      </c>
      <c r="D10" s="25" t="s">
        <v>31</v>
      </c>
      <c r="E10" s="39">
        <f>'July ''05'!I17</f>
        <v>51829.35</v>
      </c>
      <c r="G10" s="39">
        <f t="shared" si="0"/>
        <v>57614.84</v>
      </c>
    </row>
    <row r="11" spans="1:7" x14ac:dyDescent="0.2">
      <c r="A11" s="25" t="s">
        <v>32</v>
      </c>
      <c r="B11" s="14">
        <f>'Aug ''05'!C23</f>
        <v>15779.029999999999</v>
      </c>
      <c r="D11" s="25" t="s">
        <v>32</v>
      </c>
      <c r="E11" s="39">
        <f>'Aug ''05'!I7</f>
        <v>0</v>
      </c>
      <c r="G11" s="39">
        <f t="shared" si="0"/>
        <v>15779.029999999999</v>
      </c>
    </row>
    <row r="12" spans="1:7" x14ac:dyDescent="0.2">
      <c r="A12" s="25" t="s">
        <v>33</v>
      </c>
      <c r="B12" s="14">
        <f>'Sep ''05'!C25</f>
        <v>5410.25</v>
      </c>
      <c r="D12" s="25" t="s">
        <v>33</v>
      </c>
      <c r="E12" s="39">
        <f>'Sep ''05'!I23</f>
        <v>31247.07</v>
      </c>
      <c r="G12" s="39">
        <f t="shared" si="0"/>
        <v>36657.32</v>
      </c>
    </row>
    <row r="13" spans="1:7" x14ac:dyDescent="0.2">
      <c r="A13" s="25" t="s">
        <v>34</v>
      </c>
      <c r="B13" s="14">
        <f>'Oct ''05'!C18</f>
        <v>5762.26</v>
      </c>
      <c r="D13" s="25" t="s">
        <v>34</v>
      </c>
      <c r="E13" s="39">
        <f>'Oct ''05'!I21</f>
        <v>24725.920000000006</v>
      </c>
      <c r="G13" s="39">
        <f t="shared" si="0"/>
        <v>30488.180000000008</v>
      </c>
    </row>
    <row r="14" spans="1:7" x14ac:dyDescent="0.2">
      <c r="A14" s="25" t="s">
        <v>35</v>
      </c>
      <c r="B14" s="14">
        <f>'Nov ''05'!C27</f>
        <v>18784.829999999998</v>
      </c>
      <c r="D14" s="25" t="s">
        <v>35</v>
      </c>
      <c r="E14" s="39">
        <f>'Nov ''05'!H13</f>
        <v>23340.720000000001</v>
      </c>
      <c r="G14" s="39">
        <f t="shared" si="0"/>
        <v>42125.55</v>
      </c>
    </row>
    <row r="15" spans="1:7" x14ac:dyDescent="0.2">
      <c r="A15" s="25" t="s">
        <v>36</v>
      </c>
      <c r="B15" s="14">
        <f>'Dec ''05'!C24</f>
        <v>8992.39</v>
      </c>
      <c r="D15" s="25" t="s">
        <v>36</v>
      </c>
      <c r="E15" s="39">
        <f>'Dec ''05'!I24</f>
        <v>19158.270000000004</v>
      </c>
      <c r="G15" s="39">
        <f t="shared" si="0"/>
        <v>28150.660000000003</v>
      </c>
    </row>
    <row r="16" spans="1:7" x14ac:dyDescent="0.2">
      <c r="A16" s="25" t="s">
        <v>37</v>
      </c>
      <c r="B16" s="14">
        <f>'Jan ''06'!C20</f>
        <v>12757.12</v>
      </c>
      <c r="D16" s="25" t="s">
        <v>37</v>
      </c>
      <c r="E16" s="39">
        <f>'Jan ''06'!H20</f>
        <v>6335.1900000000005</v>
      </c>
      <c r="G16" s="39">
        <f t="shared" si="0"/>
        <v>19092.310000000001</v>
      </c>
    </row>
    <row r="17" spans="1:9" ht="13.5" thickBot="1" x14ac:dyDescent="0.25">
      <c r="A17" s="26" t="s">
        <v>38</v>
      </c>
      <c r="B17" s="15">
        <f>'Feb ''06'!C19</f>
        <v>8312.7599999999984</v>
      </c>
      <c r="D17" s="26" t="s">
        <v>38</v>
      </c>
      <c r="E17" s="42">
        <f>'Feb ''06'!H19</f>
        <v>2742.07</v>
      </c>
      <c r="G17" s="42">
        <f t="shared" si="0"/>
        <v>11054.829999999998</v>
      </c>
    </row>
    <row r="18" spans="1:9" ht="13.5" thickBot="1" x14ac:dyDescent="0.25">
      <c r="B18" s="16">
        <f>SUM(B6:B17)</f>
        <v>182253.21999999997</v>
      </c>
      <c r="E18" s="41">
        <f>SUM(E6:E17)</f>
        <v>163410.02000000002</v>
      </c>
      <c r="G18" s="41">
        <f>SUM(G6:G17)</f>
        <v>345663.24</v>
      </c>
      <c r="I18" s="43">
        <f>SUM(B18:E18)</f>
        <v>345663.24</v>
      </c>
    </row>
  </sheetData>
  <mergeCells count="3">
    <mergeCell ref="A3:B3"/>
    <mergeCell ref="D3:E3"/>
    <mergeCell ref="A1:G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8"/>
  <sheetViews>
    <sheetView topLeftCell="A4" workbookViewId="0">
      <selection activeCell="B14" sqref="B14"/>
    </sheetView>
  </sheetViews>
  <sheetFormatPr defaultRowHeight="12.75" x14ac:dyDescent="0.2"/>
  <cols>
    <col min="2" max="2" width="20.28515625" customWidth="1"/>
    <col min="3" max="3" width="11" customWidth="1"/>
    <col min="4" max="4" width="2.28515625" style="98" customWidth="1"/>
    <col min="5" max="5" width="1.28515625" customWidth="1"/>
    <col min="6" max="6" width="9.85546875" customWidth="1"/>
    <col min="7" max="7" width="21.5703125" customWidth="1"/>
    <col min="8" max="8" width="11" bestFit="1" customWidth="1"/>
    <col min="9" max="9" width="2.5703125" style="98" customWidth="1"/>
  </cols>
  <sheetData>
    <row r="1" spans="1:9" s="1" customFormat="1" ht="17.45" customHeight="1" x14ac:dyDescent="0.2">
      <c r="A1" s="863" t="s">
        <v>109</v>
      </c>
      <c r="B1" s="863"/>
      <c r="C1" s="863"/>
      <c r="D1" s="863"/>
      <c r="E1" s="863"/>
      <c r="F1" s="863"/>
      <c r="G1" s="863"/>
      <c r="H1" s="863"/>
      <c r="I1" s="863"/>
    </row>
    <row r="2" spans="1:9" s="1" customFormat="1" ht="5.45" customHeight="1" x14ac:dyDescent="0.2">
      <c r="A2" s="2"/>
      <c r="D2" s="33"/>
      <c r="I2" s="33"/>
    </row>
    <row r="3" spans="1:9" s="1" customFormat="1" ht="17.45" customHeight="1" x14ac:dyDescent="0.2">
      <c r="A3" s="863" t="s">
        <v>119</v>
      </c>
      <c r="B3" s="863"/>
      <c r="C3" s="863"/>
      <c r="D3" s="863"/>
      <c r="F3" s="865" t="s">
        <v>121</v>
      </c>
      <c r="G3" s="865"/>
      <c r="H3" s="865"/>
      <c r="I3" s="865"/>
    </row>
    <row r="4" spans="1:9" s="1" customFormat="1" ht="7.9" customHeight="1" thickBot="1" x14ac:dyDescent="0.25">
      <c r="D4" s="33"/>
      <c r="I4" s="33"/>
    </row>
    <row r="5" spans="1:9" s="3" customFormat="1" thickBot="1" x14ac:dyDescent="0.25">
      <c r="A5" s="17" t="s">
        <v>1</v>
      </c>
      <c r="B5" s="18" t="s">
        <v>2</v>
      </c>
      <c r="C5" s="19" t="s">
        <v>3</v>
      </c>
      <c r="D5" s="33"/>
      <c r="F5" s="17" t="s">
        <v>1</v>
      </c>
      <c r="G5" s="18" t="s">
        <v>2</v>
      </c>
      <c r="H5" s="19" t="s">
        <v>3</v>
      </c>
      <c r="I5" s="33"/>
    </row>
    <row r="6" spans="1:9" s="56" customFormat="1" ht="12" x14ac:dyDescent="0.2">
      <c r="A6" s="53" t="s">
        <v>174</v>
      </c>
      <c r="B6" s="54" t="s">
        <v>175</v>
      </c>
      <c r="C6" s="55">
        <v>181.72</v>
      </c>
      <c r="D6" s="27" t="s">
        <v>138</v>
      </c>
      <c r="F6" s="53" t="s">
        <v>174</v>
      </c>
      <c r="G6" s="54" t="s">
        <v>176</v>
      </c>
      <c r="H6" s="55">
        <v>6183.36</v>
      </c>
      <c r="I6" s="27" t="s">
        <v>138</v>
      </c>
    </row>
    <row r="7" spans="1:9" s="56" customFormat="1" ht="12" x14ac:dyDescent="0.2">
      <c r="A7" s="60" t="s">
        <v>177</v>
      </c>
      <c r="B7" s="61" t="s">
        <v>178</v>
      </c>
      <c r="C7" s="62">
        <v>1363.99</v>
      </c>
      <c r="D7" s="27" t="s">
        <v>138</v>
      </c>
      <c r="F7" s="60" t="s">
        <v>182</v>
      </c>
      <c r="G7" s="61" t="s">
        <v>150</v>
      </c>
      <c r="H7" s="62">
        <v>922.85</v>
      </c>
      <c r="I7" s="27" t="s">
        <v>138</v>
      </c>
    </row>
    <row r="8" spans="1:9" s="56" customFormat="1" ht="12" x14ac:dyDescent="0.2">
      <c r="A8" s="60" t="s">
        <v>179</v>
      </c>
      <c r="B8" s="61" t="s">
        <v>95</v>
      </c>
      <c r="C8" s="62">
        <v>251.26</v>
      </c>
      <c r="D8" s="27" t="s">
        <v>138</v>
      </c>
      <c r="F8" s="60" t="s">
        <v>183</v>
      </c>
      <c r="G8" s="61" t="s">
        <v>184</v>
      </c>
      <c r="H8" s="62">
        <v>1329.24</v>
      </c>
      <c r="I8" s="27" t="s">
        <v>138</v>
      </c>
    </row>
    <row r="9" spans="1:9" s="56" customFormat="1" ht="12" x14ac:dyDescent="0.2">
      <c r="A9" s="60" t="s">
        <v>179</v>
      </c>
      <c r="B9" s="61" t="s">
        <v>116</v>
      </c>
      <c r="C9" s="62">
        <v>1257.3699999999999</v>
      </c>
      <c r="D9" s="27" t="s">
        <v>138</v>
      </c>
      <c r="F9" s="60" t="s">
        <v>180</v>
      </c>
      <c r="G9" s="61" t="s">
        <v>171</v>
      </c>
      <c r="H9" s="62">
        <v>1655.63</v>
      </c>
      <c r="I9" s="27" t="s">
        <v>138</v>
      </c>
    </row>
    <row r="10" spans="1:9" s="56" customFormat="1" ht="12" x14ac:dyDescent="0.2">
      <c r="A10" s="60" t="s">
        <v>179</v>
      </c>
      <c r="B10" s="61" t="s">
        <v>197</v>
      </c>
      <c r="C10" s="62">
        <v>855</v>
      </c>
      <c r="D10" s="27" t="s">
        <v>138</v>
      </c>
      <c r="F10" s="60" t="s">
        <v>185</v>
      </c>
      <c r="G10" s="61" t="s">
        <v>6</v>
      </c>
      <c r="H10" s="62">
        <v>10859.64</v>
      </c>
      <c r="I10" s="27" t="s">
        <v>151</v>
      </c>
    </row>
    <row r="11" spans="1:9" s="56" customFormat="1" ht="12" x14ac:dyDescent="0.2">
      <c r="A11" s="60" t="s">
        <v>180</v>
      </c>
      <c r="B11" s="61" t="s">
        <v>24</v>
      </c>
      <c r="C11" s="62">
        <v>531.28</v>
      </c>
      <c r="D11" s="27" t="s">
        <v>138</v>
      </c>
      <c r="F11" s="60" t="s">
        <v>187</v>
      </c>
      <c r="G11" s="61" t="s">
        <v>188</v>
      </c>
      <c r="H11" s="62">
        <v>2390</v>
      </c>
      <c r="I11" s="27" t="s">
        <v>138</v>
      </c>
    </row>
    <row r="12" spans="1:9" s="56" customFormat="1" thickBot="1" x14ac:dyDescent="0.25">
      <c r="A12" s="60" t="s">
        <v>180</v>
      </c>
      <c r="B12" s="61" t="s">
        <v>181</v>
      </c>
      <c r="C12" s="62">
        <v>104.65</v>
      </c>
      <c r="D12" s="27" t="s">
        <v>138</v>
      </c>
      <c r="F12" s="66"/>
      <c r="G12" s="67"/>
      <c r="H12" s="72"/>
      <c r="I12" s="27"/>
    </row>
    <row r="13" spans="1:9" s="56" customFormat="1" thickBot="1" x14ac:dyDescent="0.25">
      <c r="A13" s="60" t="s">
        <v>182</v>
      </c>
      <c r="B13" s="61" t="s">
        <v>115</v>
      </c>
      <c r="C13" s="62">
        <v>205.66</v>
      </c>
      <c r="D13" s="27" t="s">
        <v>138</v>
      </c>
      <c r="F13" s="70"/>
      <c r="G13" s="70"/>
      <c r="H13" s="103">
        <f>SUM(H6:H12)</f>
        <v>23340.720000000001</v>
      </c>
      <c r="I13" s="27"/>
    </row>
    <row r="14" spans="1:9" s="56" customFormat="1" x14ac:dyDescent="0.2">
      <c r="A14" s="60" t="s">
        <v>182</v>
      </c>
      <c r="B14" s="61" t="s">
        <v>186</v>
      </c>
      <c r="C14" s="62">
        <v>426</v>
      </c>
      <c r="D14" s="27" t="s">
        <v>138</v>
      </c>
      <c r="F14"/>
      <c r="G14"/>
      <c r="H14"/>
      <c r="I14" s="27"/>
    </row>
    <row r="15" spans="1:9" s="56" customFormat="1" x14ac:dyDescent="0.2">
      <c r="A15" s="104" t="s">
        <v>182</v>
      </c>
      <c r="B15" s="105" t="s">
        <v>99</v>
      </c>
      <c r="C15" s="106">
        <v>2137.63</v>
      </c>
      <c r="D15" s="27" t="s">
        <v>138</v>
      </c>
      <c r="F15"/>
      <c r="G15"/>
      <c r="H15"/>
      <c r="I15" s="27"/>
    </row>
    <row r="16" spans="1:9" s="56" customFormat="1" x14ac:dyDescent="0.2">
      <c r="A16" s="104" t="s">
        <v>183</v>
      </c>
      <c r="B16" s="105" t="s">
        <v>96</v>
      </c>
      <c r="C16" s="106">
        <v>186.38</v>
      </c>
      <c r="D16" s="27" t="s">
        <v>138</v>
      </c>
      <c r="F16"/>
      <c r="G16"/>
      <c r="H16"/>
      <c r="I16" s="27"/>
    </row>
    <row r="17" spans="1:9" s="56" customFormat="1" x14ac:dyDescent="0.2">
      <c r="A17" s="104" t="s">
        <v>183</v>
      </c>
      <c r="B17" s="105" t="s">
        <v>116</v>
      </c>
      <c r="C17" s="106">
        <v>268.95</v>
      </c>
      <c r="D17" s="27" t="s">
        <v>138</v>
      </c>
      <c r="F17"/>
      <c r="G17"/>
      <c r="H17"/>
      <c r="I17" s="27"/>
    </row>
    <row r="18" spans="1:9" s="56" customFormat="1" x14ac:dyDescent="0.2">
      <c r="A18" s="104" t="s">
        <v>195</v>
      </c>
      <c r="B18" s="105" t="s">
        <v>196</v>
      </c>
      <c r="C18" s="106">
        <v>1221.21</v>
      </c>
      <c r="D18" s="27" t="s">
        <v>151</v>
      </c>
      <c r="F18"/>
      <c r="G18"/>
      <c r="H18"/>
      <c r="I18" s="27"/>
    </row>
    <row r="19" spans="1:9" s="56" customFormat="1" x14ac:dyDescent="0.2">
      <c r="A19" s="104" t="s">
        <v>192</v>
      </c>
      <c r="B19" s="105" t="s">
        <v>181</v>
      </c>
      <c r="C19" s="106">
        <v>208.39</v>
      </c>
      <c r="D19" s="27" t="s">
        <v>138</v>
      </c>
      <c r="F19"/>
      <c r="G19"/>
      <c r="H19"/>
      <c r="I19" s="27"/>
    </row>
    <row r="20" spans="1:9" s="56" customFormat="1" x14ac:dyDescent="0.2">
      <c r="A20" s="60" t="s">
        <v>185</v>
      </c>
      <c r="B20" s="61" t="s">
        <v>116</v>
      </c>
      <c r="C20" s="62">
        <v>745.93</v>
      </c>
      <c r="D20" s="27" t="s">
        <v>138</v>
      </c>
      <c r="F20"/>
      <c r="G20"/>
      <c r="H20"/>
      <c r="I20" s="27"/>
    </row>
    <row r="21" spans="1:9" s="56" customFormat="1" x14ac:dyDescent="0.2">
      <c r="A21" s="104" t="s">
        <v>185</v>
      </c>
      <c r="B21" s="105" t="s">
        <v>116</v>
      </c>
      <c r="C21" s="106">
        <v>335.21</v>
      </c>
      <c r="D21" s="27" t="s">
        <v>138</v>
      </c>
      <c r="F21"/>
      <c r="G21"/>
      <c r="H21"/>
      <c r="I21" s="27"/>
    </row>
    <row r="22" spans="1:9" s="56" customFormat="1" x14ac:dyDescent="0.2">
      <c r="A22" s="104" t="s">
        <v>193</v>
      </c>
      <c r="B22" s="105" t="s">
        <v>115</v>
      </c>
      <c r="C22" s="106">
        <v>205.66</v>
      </c>
      <c r="D22" s="27" t="s">
        <v>138</v>
      </c>
      <c r="F22"/>
      <c r="G22"/>
      <c r="H22"/>
      <c r="I22" s="27"/>
    </row>
    <row r="23" spans="1:9" s="56" customFormat="1" x14ac:dyDescent="0.2">
      <c r="A23" s="104" t="s">
        <v>189</v>
      </c>
      <c r="B23" s="105" t="s">
        <v>190</v>
      </c>
      <c r="C23" s="106">
        <v>2177.4</v>
      </c>
      <c r="D23" s="27" t="s">
        <v>138</v>
      </c>
      <c r="F23"/>
      <c r="G23"/>
      <c r="H23"/>
      <c r="I23" s="27"/>
    </row>
    <row r="24" spans="1:9" s="56" customFormat="1" x14ac:dyDescent="0.2">
      <c r="A24" s="104" t="s">
        <v>191</v>
      </c>
      <c r="B24" s="105" t="s">
        <v>43</v>
      </c>
      <c r="C24" s="106">
        <v>491.57</v>
      </c>
      <c r="D24" s="27" t="s">
        <v>138</v>
      </c>
      <c r="F24"/>
      <c r="G24"/>
      <c r="H24"/>
      <c r="I24" s="27"/>
    </row>
    <row r="25" spans="1:9" s="56" customFormat="1" x14ac:dyDescent="0.2">
      <c r="A25" s="104" t="s">
        <v>191</v>
      </c>
      <c r="B25" s="105" t="s">
        <v>194</v>
      </c>
      <c r="C25" s="106">
        <v>297.61</v>
      </c>
      <c r="D25" s="27" t="s">
        <v>138</v>
      </c>
      <c r="F25"/>
      <c r="G25"/>
      <c r="H25"/>
      <c r="I25" s="27"/>
    </row>
    <row r="26" spans="1:9" s="56" customFormat="1" ht="13.5" thickBot="1" x14ac:dyDescent="0.25">
      <c r="A26" s="66" t="s">
        <v>191</v>
      </c>
      <c r="B26" s="67" t="s">
        <v>6</v>
      </c>
      <c r="C26" s="72">
        <v>5331.96</v>
      </c>
      <c r="D26" s="27" t="s">
        <v>151</v>
      </c>
      <c r="F26"/>
      <c r="G26"/>
      <c r="H26"/>
      <c r="I26" s="27"/>
    </row>
    <row r="27" spans="1:9" s="70" customFormat="1" ht="13.5" thickBot="1" x14ac:dyDescent="0.25">
      <c r="C27" s="103">
        <f>SUM(C6:C26)</f>
        <v>18784.829999999998</v>
      </c>
      <c r="D27" s="71"/>
      <c r="F27"/>
      <c r="G27"/>
      <c r="H27"/>
      <c r="I27" s="27"/>
    </row>
    <row r="28" spans="1:9" x14ac:dyDescent="0.2">
      <c r="I28" s="71"/>
    </row>
  </sheetData>
  <mergeCells count="3">
    <mergeCell ref="A3:D3"/>
    <mergeCell ref="F3:I3"/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N96"/>
  <sheetViews>
    <sheetView topLeftCell="A10" zoomScaleNormal="100" workbookViewId="0">
      <selection activeCell="C27" sqref="C2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1262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80"/>
      <c r="G2" s="380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41460</v>
      </c>
      <c r="C5" s="190" t="s">
        <v>598</v>
      </c>
      <c r="D5" s="132" t="s">
        <v>599</v>
      </c>
      <c r="E5" s="136">
        <v>594.5</v>
      </c>
      <c r="F5" s="29" t="s">
        <v>89</v>
      </c>
      <c r="G5" s="29" t="s">
        <v>249</v>
      </c>
      <c r="I5" s="129">
        <v>41463</v>
      </c>
      <c r="J5" s="132" t="s">
        <v>50</v>
      </c>
      <c r="K5" s="136">
        <v>4326.3</v>
      </c>
      <c r="L5" s="308" t="s">
        <v>249</v>
      </c>
    </row>
    <row r="6" spans="1:14" s="29" customFormat="1" ht="12.75" customHeight="1" x14ac:dyDescent="0.2">
      <c r="A6"/>
      <c r="B6" s="129">
        <v>41465</v>
      </c>
      <c r="C6" s="190" t="s">
        <v>691</v>
      </c>
      <c r="D6" s="132" t="s">
        <v>800</v>
      </c>
      <c r="E6" s="136">
        <v>5988.8</v>
      </c>
      <c r="F6" s="27" t="s">
        <v>89</v>
      </c>
      <c r="G6" s="29" t="s">
        <v>249</v>
      </c>
      <c r="H6" s="56"/>
      <c r="I6" s="129">
        <v>41473</v>
      </c>
      <c r="J6" s="132" t="s">
        <v>6</v>
      </c>
      <c r="K6" s="136">
        <v>18057.599999999999</v>
      </c>
      <c r="L6" s="308" t="s">
        <v>249</v>
      </c>
    </row>
    <row r="7" spans="1:14" s="29" customFormat="1" ht="12.75" customHeight="1" x14ac:dyDescent="0.2">
      <c r="A7"/>
      <c r="B7" s="129">
        <v>41465</v>
      </c>
      <c r="C7" s="190" t="s">
        <v>691</v>
      </c>
      <c r="D7" s="132" t="s">
        <v>1041</v>
      </c>
      <c r="E7" s="136">
        <v>4268.8900000000003</v>
      </c>
      <c r="F7" s="27" t="s">
        <v>89</v>
      </c>
      <c r="G7" s="29" t="s">
        <v>249</v>
      </c>
      <c r="H7" s="56"/>
      <c r="I7" s="129">
        <v>41479</v>
      </c>
      <c r="J7" s="132" t="s">
        <v>6</v>
      </c>
      <c r="K7" s="136">
        <v>6223.26</v>
      </c>
      <c r="L7" s="308" t="s">
        <v>249</v>
      </c>
    </row>
    <row r="8" spans="1:14" s="29" customFormat="1" ht="12.75" customHeight="1" thickBot="1" x14ac:dyDescent="0.25">
      <c r="A8"/>
      <c r="B8" s="161"/>
      <c r="C8" s="187"/>
      <c r="D8" s="133"/>
      <c r="E8" s="137"/>
      <c r="H8" s="56"/>
      <c r="I8" s="129"/>
      <c r="J8" s="132"/>
      <c r="K8" s="136"/>
      <c r="L8" s="308"/>
    </row>
    <row r="9" spans="1:14" s="29" customFormat="1" ht="13.5" thickBot="1" x14ac:dyDescent="0.25">
      <c r="A9"/>
      <c r="B9" s="56"/>
      <c r="C9" s="56"/>
      <c r="D9" s="194"/>
      <c r="E9" s="87">
        <f>SUM(E5:E8)</f>
        <v>10852.19</v>
      </c>
      <c r="H9"/>
      <c r="I9" s="161"/>
      <c r="J9" s="133"/>
      <c r="K9" s="137"/>
      <c r="L9" s="308"/>
    </row>
    <row r="10" spans="1:14" s="29" customFormat="1" ht="11.25" customHeight="1" thickBot="1" x14ac:dyDescent="0.25">
      <c r="A10"/>
      <c r="B10" s="56"/>
      <c r="C10" s="56"/>
      <c r="D10" s="194"/>
      <c r="E10" s="208"/>
      <c r="G10" s="116"/>
      <c r="H10"/>
      <c r="I10" s="56"/>
      <c r="J10" s="194"/>
      <c r="K10" s="87">
        <f>SUM(K5:K9)</f>
        <v>28607.159999999996</v>
      </c>
      <c r="L10" s="313"/>
    </row>
    <row r="11" spans="1:14" s="111" customFormat="1" ht="16.5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7"/>
      <c r="H11" s="56"/>
      <c r="I11" s="299"/>
      <c r="J11" s="155"/>
      <c r="K11" s="301"/>
      <c r="L11" s="308"/>
    </row>
    <row r="12" spans="1:14" s="3" customFormat="1" ht="15.75" thickBot="1" x14ac:dyDescent="0.25"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9"/>
      <c r="H12" s="294"/>
      <c r="I12" s="158"/>
      <c r="J12" s="883" t="s">
        <v>1087</v>
      </c>
      <c r="K12" s="881">
        <f>E9+K10+E73</f>
        <v>94207.679999999993</v>
      </c>
      <c r="L12" s="307"/>
      <c r="M12" s="314"/>
      <c r="N12" s="314"/>
    </row>
    <row r="13" spans="1:14" s="56" customFormat="1" ht="12.75" customHeight="1" thickBot="1" x14ac:dyDescent="0.25">
      <c r="B13" s="129">
        <v>41456</v>
      </c>
      <c r="C13" s="190" t="s">
        <v>441</v>
      </c>
      <c r="D13" s="132" t="s">
        <v>452</v>
      </c>
      <c r="E13" s="136">
        <v>170</v>
      </c>
      <c r="F13" s="29" t="s">
        <v>89</v>
      </c>
      <c r="G13" s="29" t="s">
        <v>249</v>
      </c>
      <c r="H13"/>
      <c r="I13" s="158"/>
      <c r="J13" s="883"/>
      <c r="K13" s="882"/>
      <c r="L13" s="307"/>
    </row>
    <row r="14" spans="1:14" s="56" customFormat="1" ht="12.75" customHeight="1" x14ac:dyDescent="0.2">
      <c r="B14" s="129">
        <v>41456</v>
      </c>
      <c r="C14" s="190" t="s">
        <v>719</v>
      </c>
      <c r="D14" s="132" t="s">
        <v>1051</v>
      </c>
      <c r="E14" s="136">
        <v>553.64</v>
      </c>
      <c r="F14" s="29" t="s">
        <v>89</v>
      </c>
      <c r="G14" s="29" t="s">
        <v>249</v>
      </c>
      <c r="H14" s="294"/>
      <c r="I14" s="158"/>
      <c r="J14" s="381"/>
      <c r="K14" s="336"/>
      <c r="L14" s="307"/>
    </row>
    <row r="15" spans="1:14" s="56" customFormat="1" ht="12.75" customHeight="1" x14ac:dyDescent="0.2">
      <c r="B15" s="129">
        <v>41456</v>
      </c>
      <c r="C15" s="190" t="s">
        <v>469</v>
      </c>
      <c r="D15" s="132" t="s">
        <v>901</v>
      </c>
      <c r="E15" s="136">
        <v>82.68</v>
      </c>
      <c r="F15" s="29" t="s">
        <v>89</v>
      </c>
      <c r="G15" s="29" t="s">
        <v>249</v>
      </c>
      <c r="H15" s="337"/>
      <c r="I15" s="158"/>
      <c r="J15" s="381"/>
      <c r="K15" s="336"/>
      <c r="L15" s="307"/>
    </row>
    <row r="16" spans="1:14" s="56" customFormat="1" ht="12.75" customHeight="1" x14ac:dyDescent="0.2">
      <c r="B16" s="129">
        <v>41456</v>
      </c>
      <c r="C16" s="190" t="s">
        <v>301</v>
      </c>
      <c r="D16" s="132" t="s">
        <v>869</v>
      </c>
      <c r="E16" s="136">
        <v>2795.95</v>
      </c>
      <c r="F16" s="29" t="s">
        <v>89</v>
      </c>
      <c r="G16" s="29" t="s">
        <v>249</v>
      </c>
      <c r="H16"/>
      <c r="I16" s="158"/>
      <c r="J16" s="381"/>
      <c r="K16" s="336"/>
      <c r="L16" s="307"/>
    </row>
    <row r="17" spans="1:12" s="56" customFormat="1" ht="12.75" customHeight="1" x14ac:dyDescent="0.2">
      <c r="B17" s="129">
        <v>41456</v>
      </c>
      <c r="C17" s="190" t="s">
        <v>719</v>
      </c>
      <c r="D17" s="132" t="s">
        <v>1051</v>
      </c>
      <c r="E17" s="136">
        <v>603.01</v>
      </c>
      <c r="F17" s="29" t="s">
        <v>89</v>
      </c>
      <c r="G17" s="29" t="s">
        <v>249</v>
      </c>
      <c r="H17"/>
      <c r="I17" s="158"/>
      <c r="J17" s="383"/>
      <c r="K17" s="336"/>
      <c r="L17" s="307"/>
    </row>
    <row r="18" spans="1:12" s="56" customFormat="1" ht="12.75" customHeight="1" x14ac:dyDescent="0.2">
      <c r="B18" s="129">
        <v>41457</v>
      </c>
      <c r="C18" s="190" t="s">
        <v>469</v>
      </c>
      <c r="D18" s="132" t="s">
        <v>1023</v>
      </c>
      <c r="E18" s="136">
        <v>167.1</v>
      </c>
      <c r="F18" s="29" t="s">
        <v>89</v>
      </c>
      <c r="G18" s="29" t="s">
        <v>249</v>
      </c>
      <c r="H18"/>
      <c r="I18" s="158"/>
      <c r="J18" s="381"/>
      <c r="K18" s="336"/>
      <c r="L18" s="307"/>
    </row>
    <row r="19" spans="1:12" s="29" customFormat="1" ht="12.75" customHeight="1" x14ac:dyDescent="0.2">
      <c r="A19" s="56"/>
      <c r="B19" s="129">
        <v>41457</v>
      </c>
      <c r="C19" s="190" t="s">
        <v>469</v>
      </c>
      <c r="D19" s="132" t="s">
        <v>424</v>
      </c>
      <c r="E19" s="136">
        <v>229.38</v>
      </c>
      <c r="F19" s="29" t="s">
        <v>89</v>
      </c>
      <c r="G19" s="29" t="s">
        <v>249</v>
      </c>
      <c r="H19"/>
      <c r="I19" s="158"/>
      <c r="J19" s="381"/>
      <c r="K19" s="336"/>
    </row>
    <row r="20" spans="1:12" s="29" customFormat="1" ht="12.75" customHeight="1" x14ac:dyDescent="0.2">
      <c r="A20" s="56"/>
      <c r="B20" s="129">
        <v>41457</v>
      </c>
      <c r="C20" s="190" t="s">
        <v>469</v>
      </c>
      <c r="D20" s="132" t="s">
        <v>901</v>
      </c>
      <c r="E20" s="136">
        <v>73</v>
      </c>
      <c r="F20" s="29" t="s">
        <v>89</v>
      </c>
      <c r="G20" s="29" t="s">
        <v>249</v>
      </c>
      <c r="H20"/>
    </row>
    <row r="21" spans="1:12" s="29" customFormat="1" ht="12.75" customHeight="1" x14ac:dyDescent="0.2">
      <c r="A21"/>
      <c r="B21" s="129">
        <v>41457</v>
      </c>
      <c r="C21" s="190" t="s">
        <v>469</v>
      </c>
      <c r="D21" s="132" t="s">
        <v>901</v>
      </c>
      <c r="E21" s="136">
        <v>85.89</v>
      </c>
      <c r="F21" s="29" t="s">
        <v>89</v>
      </c>
      <c r="G21" s="29" t="s">
        <v>249</v>
      </c>
      <c r="H21"/>
    </row>
    <row r="22" spans="1:12" s="29" customFormat="1" ht="12.75" customHeight="1" x14ac:dyDescent="0.2">
      <c r="A22"/>
      <c r="B22" s="129">
        <v>41458</v>
      </c>
      <c r="C22" s="190" t="s">
        <v>301</v>
      </c>
      <c r="D22" s="132" t="s">
        <v>869</v>
      </c>
      <c r="E22" s="136">
        <v>342.4</v>
      </c>
      <c r="F22" s="29" t="s">
        <v>89</v>
      </c>
      <c r="G22" s="29" t="s">
        <v>249</v>
      </c>
      <c r="H22"/>
    </row>
    <row r="23" spans="1:12" s="29" customFormat="1" ht="12.75" customHeight="1" x14ac:dyDescent="0.2">
      <c r="A23"/>
      <c r="B23" s="129">
        <v>41458</v>
      </c>
      <c r="C23" s="190" t="s">
        <v>469</v>
      </c>
      <c r="D23" s="132" t="s">
        <v>424</v>
      </c>
      <c r="E23" s="136">
        <v>128.19</v>
      </c>
      <c r="F23" s="29" t="s">
        <v>89</v>
      </c>
      <c r="G23" s="29" t="s">
        <v>249</v>
      </c>
      <c r="H23"/>
    </row>
    <row r="24" spans="1:12" s="29" customFormat="1" ht="12.75" customHeight="1" x14ac:dyDescent="0.2">
      <c r="A24"/>
      <c r="B24" s="129">
        <v>41460</v>
      </c>
      <c r="C24" s="190" t="s">
        <v>301</v>
      </c>
      <c r="D24" s="132" t="s">
        <v>810</v>
      </c>
      <c r="E24" s="136">
        <v>1226.93</v>
      </c>
      <c r="F24" s="29" t="s">
        <v>89</v>
      </c>
      <c r="G24" s="29" t="s">
        <v>249</v>
      </c>
      <c r="H24"/>
      <c r="L24" s="309"/>
    </row>
    <row r="25" spans="1:12" s="29" customFormat="1" ht="12.75" customHeight="1" x14ac:dyDescent="0.2">
      <c r="A25"/>
      <c r="B25" s="129">
        <v>41460</v>
      </c>
      <c r="C25" s="190" t="s">
        <v>301</v>
      </c>
      <c r="D25" s="132" t="s">
        <v>869</v>
      </c>
      <c r="E25" s="136">
        <v>440.95</v>
      </c>
      <c r="G25" s="29" t="s">
        <v>249</v>
      </c>
      <c r="H25"/>
      <c r="L25" s="309"/>
    </row>
    <row r="26" spans="1:12" s="29" customFormat="1" ht="12.75" customHeight="1" x14ac:dyDescent="0.2">
      <c r="A26"/>
      <c r="B26" s="129">
        <v>41460</v>
      </c>
      <c r="C26" s="190" t="s">
        <v>637</v>
      </c>
      <c r="D26" s="132" t="s">
        <v>597</v>
      </c>
      <c r="E26" s="136">
        <v>1126.3</v>
      </c>
      <c r="F26" s="29" t="s">
        <v>89</v>
      </c>
      <c r="G26" s="29" t="s">
        <v>249</v>
      </c>
      <c r="H26"/>
      <c r="L26" s="309"/>
    </row>
    <row r="27" spans="1:12" s="29" customFormat="1" ht="12.75" customHeight="1" x14ac:dyDescent="0.2">
      <c r="A27"/>
      <c r="B27" s="129">
        <v>41460</v>
      </c>
      <c r="C27" s="190" t="s">
        <v>1213</v>
      </c>
      <c r="D27" s="132" t="s">
        <v>861</v>
      </c>
      <c r="E27" s="272">
        <v>5610.55</v>
      </c>
      <c r="F27" s="29" t="s">
        <v>89</v>
      </c>
      <c r="G27" s="29" t="s">
        <v>249</v>
      </c>
      <c r="H27"/>
      <c r="L27" s="309"/>
    </row>
    <row r="28" spans="1:12" s="29" customFormat="1" ht="12.75" customHeight="1" x14ac:dyDescent="0.2">
      <c r="A28"/>
      <c r="B28" s="129">
        <v>41460</v>
      </c>
      <c r="C28" s="190" t="s">
        <v>637</v>
      </c>
      <c r="D28" s="132" t="s">
        <v>1166</v>
      </c>
      <c r="E28" s="136">
        <v>223.99</v>
      </c>
      <c r="F28" s="29" t="s">
        <v>89</v>
      </c>
      <c r="G28" s="29" t="s">
        <v>249</v>
      </c>
      <c r="H28" s="307"/>
      <c r="I28"/>
      <c r="L28" s="309"/>
    </row>
    <row r="29" spans="1:12" s="29" customFormat="1" ht="12.75" customHeight="1" x14ac:dyDescent="0.2">
      <c r="A29"/>
      <c r="B29" s="129">
        <v>41460</v>
      </c>
      <c r="C29" s="190" t="s">
        <v>637</v>
      </c>
      <c r="D29" s="132" t="s">
        <v>528</v>
      </c>
      <c r="E29" s="136">
        <v>1398.5</v>
      </c>
      <c r="F29" s="29" t="s">
        <v>89</v>
      </c>
      <c r="G29" s="29" t="s">
        <v>249</v>
      </c>
      <c r="H29"/>
      <c r="I29"/>
      <c r="L29" s="309"/>
    </row>
    <row r="30" spans="1:12" s="29" customFormat="1" ht="12.75" customHeight="1" x14ac:dyDescent="0.2">
      <c r="A30"/>
      <c r="B30" s="129">
        <v>41460</v>
      </c>
      <c r="C30" s="190" t="s">
        <v>301</v>
      </c>
      <c r="D30" s="132" t="s">
        <v>1258</v>
      </c>
      <c r="E30" s="136">
        <v>5000</v>
      </c>
      <c r="F30" s="29" t="s">
        <v>89</v>
      </c>
      <c r="G30" s="29" t="s">
        <v>249</v>
      </c>
      <c r="H30"/>
      <c r="I30"/>
      <c r="L30" s="309"/>
    </row>
    <row r="31" spans="1:12" s="29" customFormat="1" ht="12.75" customHeight="1" x14ac:dyDescent="0.2">
      <c r="A31"/>
      <c r="B31" s="129">
        <v>41461</v>
      </c>
      <c r="C31" s="190" t="s">
        <v>469</v>
      </c>
      <c r="D31" s="132" t="s">
        <v>424</v>
      </c>
      <c r="E31" s="136">
        <v>75.430000000000007</v>
      </c>
      <c r="F31" s="29" t="s">
        <v>89</v>
      </c>
      <c r="G31" s="29" t="s">
        <v>249</v>
      </c>
      <c r="H31"/>
      <c r="I31"/>
      <c r="L31" s="309"/>
    </row>
    <row r="32" spans="1:12" s="29" customFormat="1" ht="12.75" customHeight="1" x14ac:dyDescent="0.2">
      <c r="A32"/>
      <c r="B32" s="129">
        <v>41463</v>
      </c>
      <c r="C32" s="190" t="s">
        <v>637</v>
      </c>
      <c r="D32" s="132" t="s">
        <v>1263</v>
      </c>
      <c r="E32" s="136">
        <v>2500</v>
      </c>
      <c r="F32" s="29" t="s">
        <v>89</v>
      </c>
      <c r="G32" s="29" t="s">
        <v>249</v>
      </c>
      <c r="H32"/>
      <c r="I32"/>
      <c r="L32" s="309"/>
    </row>
    <row r="33" spans="1:12" s="29" customFormat="1" ht="12.75" customHeight="1" x14ac:dyDescent="0.2">
      <c r="A33"/>
      <c r="B33" s="129">
        <v>41463</v>
      </c>
      <c r="C33" s="190" t="s">
        <v>397</v>
      </c>
      <c r="D33" s="132" t="s">
        <v>434</v>
      </c>
      <c r="E33" s="136">
        <v>1475.01</v>
      </c>
      <c r="F33" s="29" t="s">
        <v>89</v>
      </c>
      <c r="G33" s="29" t="s">
        <v>249</v>
      </c>
      <c r="H33"/>
      <c r="I33"/>
      <c r="L33" s="309"/>
    </row>
    <row r="34" spans="1:12" s="29" customFormat="1" ht="12.75" customHeight="1" x14ac:dyDescent="0.2">
      <c r="A34"/>
      <c r="B34" s="129">
        <v>41463</v>
      </c>
      <c r="C34" s="190" t="s">
        <v>719</v>
      </c>
      <c r="D34" s="132" t="s">
        <v>1051</v>
      </c>
      <c r="E34" s="136">
        <v>1779.86</v>
      </c>
      <c r="F34" s="29" t="s">
        <v>89</v>
      </c>
      <c r="G34" s="29" t="s">
        <v>249</v>
      </c>
      <c r="H34"/>
      <c r="I34"/>
      <c r="L34" s="309"/>
    </row>
    <row r="35" spans="1:12" s="29" customFormat="1" ht="12.75" customHeight="1" x14ac:dyDescent="0.2">
      <c r="A35"/>
      <c r="B35" s="129">
        <v>41463</v>
      </c>
      <c r="C35" s="190" t="s">
        <v>469</v>
      </c>
      <c r="D35" s="132" t="s">
        <v>1081</v>
      </c>
      <c r="E35" s="136">
        <v>446.5</v>
      </c>
      <c r="F35" s="29" t="s">
        <v>89</v>
      </c>
      <c r="G35" s="29" t="s">
        <v>249</v>
      </c>
      <c r="H35"/>
      <c r="I35"/>
      <c r="L35" s="309"/>
    </row>
    <row r="36" spans="1:12" s="29" customFormat="1" ht="12.75" customHeight="1" x14ac:dyDescent="0.2">
      <c r="A36"/>
      <c r="B36" s="129">
        <v>41463</v>
      </c>
      <c r="C36" s="190" t="s">
        <v>469</v>
      </c>
      <c r="D36" s="132" t="s">
        <v>901</v>
      </c>
      <c r="E36" s="136">
        <v>187.19</v>
      </c>
      <c r="F36" s="29" t="s">
        <v>89</v>
      </c>
      <c r="G36" s="29" t="s">
        <v>249</v>
      </c>
      <c r="H36"/>
      <c r="I36"/>
      <c r="L36" s="309"/>
    </row>
    <row r="37" spans="1:12" s="29" customFormat="1" ht="12.75" customHeight="1" x14ac:dyDescent="0.2">
      <c r="A37"/>
      <c r="B37" s="129">
        <v>41464</v>
      </c>
      <c r="C37" s="190" t="s">
        <v>301</v>
      </c>
      <c r="D37" s="132" t="s">
        <v>869</v>
      </c>
      <c r="E37" s="136">
        <v>715.4</v>
      </c>
      <c r="F37" s="29" t="s">
        <v>89</v>
      </c>
      <c r="G37" s="29" t="s">
        <v>249</v>
      </c>
      <c r="H37"/>
      <c r="I37"/>
      <c r="L37" s="309"/>
    </row>
    <row r="38" spans="1:12" s="29" customFormat="1" ht="12.75" customHeight="1" x14ac:dyDescent="0.2">
      <c r="A38"/>
      <c r="B38" s="129">
        <v>41466</v>
      </c>
      <c r="C38" s="190" t="s">
        <v>301</v>
      </c>
      <c r="D38" s="132" t="s">
        <v>864</v>
      </c>
      <c r="E38" s="136">
        <v>1900.95</v>
      </c>
      <c r="F38" s="29" t="s">
        <v>89</v>
      </c>
      <c r="G38" s="29" t="s">
        <v>249</v>
      </c>
      <c r="H38"/>
      <c r="I38"/>
      <c r="L38" s="309"/>
    </row>
    <row r="39" spans="1:12" s="29" customFormat="1" ht="12.75" customHeight="1" x14ac:dyDescent="0.2">
      <c r="A39"/>
      <c r="B39" s="129">
        <v>41466</v>
      </c>
      <c r="C39" s="190" t="s">
        <v>301</v>
      </c>
      <c r="D39" s="132" t="s">
        <v>5</v>
      </c>
      <c r="E39" s="136">
        <v>2973.12</v>
      </c>
      <c r="F39" s="29" t="s">
        <v>89</v>
      </c>
      <c r="G39" s="29" t="s">
        <v>249</v>
      </c>
      <c r="H39"/>
      <c r="I39"/>
      <c r="L39" s="309"/>
    </row>
    <row r="40" spans="1:12" s="29" customFormat="1" ht="12.75" customHeight="1" x14ac:dyDescent="0.2">
      <c r="A40"/>
      <c r="B40" s="129">
        <v>41466</v>
      </c>
      <c r="C40" s="190" t="s">
        <v>301</v>
      </c>
      <c r="D40" s="132" t="s">
        <v>1159</v>
      </c>
      <c r="E40" s="136">
        <v>1454.36</v>
      </c>
      <c r="F40" s="29" t="s">
        <v>89</v>
      </c>
      <c r="G40" s="29" t="s">
        <v>249</v>
      </c>
      <c r="H40"/>
      <c r="I40"/>
      <c r="L40" s="309"/>
    </row>
    <row r="41" spans="1:12" s="29" customFormat="1" ht="12.75" customHeight="1" x14ac:dyDescent="0.2">
      <c r="A41"/>
      <c r="B41" s="129">
        <v>41466</v>
      </c>
      <c r="C41" s="190" t="s">
        <v>301</v>
      </c>
      <c r="D41" s="132" t="s">
        <v>203</v>
      </c>
      <c r="E41" s="136">
        <v>442.2</v>
      </c>
      <c r="F41" s="29" t="s">
        <v>89</v>
      </c>
      <c r="G41" s="29" t="s">
        <v>249</v>
      </c>
      <c r="H41"/>
      <c r="I41"/>
      <c r="L41" s="309"/>
    </row>
    <row r="42" spans="1:12" s="29" customFormat="1" ht="12.75" customHeight="1" x14ac:dyDescent="0.2">
      <c r="A42"/>
      <c r="B42" s="129">
        <v>41466</v>
      </c>
      <c r="C42" s="190" t="s">
        <v>719</v>
      </c>
      <c r="D42" s="132" t="s">
        <v>1051</v>
      </c>
      <c r="E42" s="136">
        <v>662.48</v>
      </c>
      <c r="F42" s="29" t="s">
        <v>89</v>
      </c>
      <c r="G42" s="29" t="s">
        <v>249</v>
      </c>
      <c r="H42"/>
      <c r="I42"/>
      <c r="L42" s="309"/>
    </row>
    <row r="43" spans="1:12" s="29" customFormat="1" ht="12.75" customHeight="1" x14ac:dyDescent="0.2">
      <c r="A43"/>
      <c r="B43" s="129">
        <v>41467</v>
      </c>
      <c r="C43" s="190" t="s">
        <v>301</v>
      </c>
      <c r="D43" s="132" t="s">
        <v>828</v>
      </c>
      <c r="E43" s="136">
        <v>1545.15</v>
      </c>
      <c r="F43" s="29" t="s">
        <v>89</v>
      </c>
      <c r="G43" s="29" t="s">
        <v>249</v>
      </c>
      <c r="H43"/>
      <c r="I43"/>
      <c r="L43" s="309"/>
    </row>
    <row r="44" spans="1:12" s="29" customFormat="1" ht="12.75" customHeight="1" x14ac:dyDescent="0.2">
      <c r="A44"/>
      <c r="B44" s="129">
        <v>41470</v>
      </c>
      <c r="C44" s="190" t="s">
        <v>1264</v>
      </c>
      <c r="D44" s="132" t="s">
        <v>1265</v>
      </c>
      <c r="E44" s="136">
        <v>628.91999999999996</v>
      </c>
      <c r="F44" s="29" t="s">
        <v>89</v>
      </c>
      <c r="G44" s="29" t="s">
        <v>249</v>
      </c>
      <c r="H44"/>
      <c r="I44"/>
      <c r="L44" s="309"/>
    </row>
    <row r="45" spans="1:12" s="29" customFormat="1" ht="12.75" customHeight="1" x14ac:dyDescent="0.2">
      <c r="A45"/>
      <c r="B45" s="129">
        <v>41470</v>
      </c>
      <c r="C45" s="190" t="s">
        <v>469</v>
      </c>
      <c r="D45" s="132" t="s">
        <v>901</v>
      </c>
      <c r="E45" s="136">
        <v>374.79</v>
      </c>
      <c r="F45" s="29" t="s">
        <v>89</v>
      </c>
      <c r="G45" s="29" t="s">
        <v>249</v>
      </c>
      <c r="H45"/>
      <c r="I45"/>
      <c r="L45" s="309"/>
    </row>
    <row r="46" spans="1:12" s="29" customFormat="1" ht="12.75" customHeight="1" x14ac:dyDescent="0.2">
      <c r="A46"/>
      <c r="B46" s="129">
        <v>41471</v>
      </c>
      <c r="C46" s="190" t="s">
        <v>514</v>
      </c>
      <c r="D46" s="132" t="s">
        <v>1266</v>
      </c>
      <c r="E46" s="136">
        <v>2100</v>
      </c>
      <c r="F46" s="29" t="s">
        <v>89</v>
      </c>
      <c r="G46" s="29" t="s">
        <v>249</v>
      </c>
      <c r="H46"/>
      <c r="I46"/>
      <c r="L46" s="309"/>
    </row>
    <row r="47" spans="1:12" s="29" customFormat="1" ht="12.75" customHeight="1" x14ac:dyDescent="0.2">
      <c r="A47"/>
      <c r="B47" s="129">
        <v>41471</v>
      </c>
      <c r="C47" s="190" t="s">
        <v>469</v>
      </c>
      <c r="D47" s="132" t="s">
        <v>1081</v>
      </c>
      <c r="E47" s="136">
        <v>115.34</v>
      </c>
      <c r="F47" s="29" t="s">
        <v>89</v>
      </c>
      <c r="G47" s="29" t="s">
        <v>249</v>
      </c>
      <c r="H47"/>
      <c r="I47"/>
      <c r="L47" s="309"/>
    </row>
    <row r="48" spans="1:12" s="29" customFormat="1" ht="12.75" customHeight="1" x14ac:dyDescent="0.2">
      <c r="A48"/>
      <c r="B48" s="129">
        <v>41471</v>
      </c>
      <c r="C48" s="190" t="s">
        <v>469</v>
      </c>
      <c r="D48" s="132" t="s">
        <v>424</v>
      </c>
      <c r="E48" s="136">
        <v>367.31</v>
      </c>
      <c r="F48" s="29" t="s">
        <v>89</v>
      </c>
      <c r="G48" s="29" t="s">
        <v>249</v>
      </c>
      <c r="H48"/>
      <c r="I48"/>
      <c r="L48" s="309"/>
    </row>
    <row r="49" spans="1:12" s="29" customFormat="1" ht="12.75" customHeight="1" x14ac:dyDescent="0.2">
      <c r="A49"/>
      <c r="B49" s="129">
        <v>41471</v>
      </c>
      <c r="C49" s="190" t="s">
        <v>469</v>
      </c>
      <c r="D49" s="132" t="s">
        <v>901</v>
      </c>
      <c r="E49" s="136">
        <v>84.39</v>
      </c>
      <c r="F49" s="29" t="s">
        <v>89</v>
      </c>
      <c r="G49" s="29" t="s">
        <v>249</v>
      </c>
      <c r="H49"/>
      <c r="I49"/>
      <c r="L49" s="309"/>
    </row>
    <row r="50" spans="1:12" s="29" customFormat="1" ht="12.75" customHeight="1" x14ac:dyDescent="0.2">
      <c r="A50"/>
      <c r="B50" s="129">
        <v>41472</v>
      </c>
      <c r="C50" s="190" t="s">
        <v>637</v>
      </c>
      <c r="D50" s="132" t="s">
        <v>1268</v>
      </c>
      <c r="E50" s="136">
        <v>476.15</v>
      </c>
      <c r="F50" s="29" t="s">
        <v>89</v>
      </c>
      <c r="G50" s="29" t="s">
        <v>249</v>
      </c>
      <c r="H50"/>
      <c r="I50"/>
      <c r="L50" s="309"/>
    </row>
    <row r="51" spans="1:12" s="29" customFormat="1" ht="12.75" customHeight="1" x14ac:dyDescent="0.2">
      <c r="A51"/>
      <c r="B51" s="129">
        <v>41472</v>
      </c>
      <c r="C51" s="190" t="s">
        <v>301</v>
      </c>
      <c r="D51" s="132" t="s">
        <v>377</v>
      </c>
      <c r="E51" s="136">
        <v>425</v>
      </c>
      <c r="F51" s="29" t="s">
        <v>89</v>
      </c>
      <c r="G51" s="29" t="s">
        <v>249</v>
      </c>
      <c r="H51"/>
      <c r="I51"/>
      <c r="L51" s="309"/>
    </row>
    <row r="52" spans="1:12" s="29" customFormat="1" ht="12.75" customHeight="1" x14ac:dyDescent="0.2">
      <c r="A52"/>
      <c r="B52" s="129">
        <v>41472</v>
      </c>
      <c r="C52" s="190" t="s">
        <v>397</v>
      </c>
      <c r="D52" s="132" t="s">
        <v>1269</v>
      </c>
      <c r="E52" s="136">
        <v>228</v>
      </c>
      <c r="F52" s="29" t="s">
        <v>89</v>
      </c>
      <c r="G52" s="29" t="s">
        <v>249</v>
      </c>
      <c r="H52"/>
      <c r="I52"/>
      <c r="L52" s="309"/>
    </row>
    <row r="53" spans="1:12" s="29" customFormat="1" ht="12.75" customHeight="1" x14ac:dyDescent="0.2">
      <c r="A53"/>
      <c r="B53" s="129">
        <v>41473</v>
      </c>
      <c r="C53" s="190" t="s">
        <v>301</v>
      </c>
      <c r="D53" s="132" t="s">
        <v>5</v>
      </c>
      <c r="E53" s="136">
        <v>706.8</v>
      </c>
      <c r="F53" s="29" t="s">
        <v>89</v>
      </c>
      <c r="G53" s="29" t="s">
        <v>249</v>
      </c>
      <c r="H53"/>
      <c r="I53"/>
      <c r="L53" s="309"/>
    </row>
    <row r="54" spans="1:12" s="29" customFormat="1" ht="12.75" customHeight="1" x14ac:dyDescent="0.2">
      <c r="A54"/>
      <c r="B54" s="129">
        <v>41473</v>
      </c>
      <c r="C54" s="190" t="s">
        <v>301</v>
      </c>
      <c r="D54" s="132" t="s">
        <v>227</v>
      </c>
      <c r="E54" s="136">
        <v>1525.32</v>
      </c>
      <c r="F54" s="29" t="s">
        <v>89</v>
      </c>
      <c r="G54" s="29" t="s">
        <v>249</v>
      </c>
      <c r="H54"/>
      <c r="I54"/>
      <c r="L54" s="309"/>
    </row>
    <row r="55" spans="1:12" s="29" customFormat="1" ht="12.75" customHeight="1" x14ac:dyDescent="0.2">
      <c r="A55"/>
      <c r="B55" s="129">
        <v>41473</v>
      </c>
      <c r="C55" s="190" t="s">
        <v>301</v>
      </c>
      <c r="D55" s="132" t="s">
        <v>1270</v>
      </c>
      <c r="E55" s="136">
        <v>1182.6600000000001</v>
      </c>
      <c r="F55" s="29" t="s">
        <v>89</v>
      </c>
      <c r="G55" s="29" t="s">
        <v>249</v>
      </c>
      <c r="H55"/>
      <c r="I55"/>
      <c r="L55" s="309"/>
    </row>
    <row r="56" spans="1:12" s="29" customFormat="1" ht="12.75" customHeight="1" x14ac:dyDescent="0.2">
      <c r="A56"/>
      <c r="B56" s="129">
        <v>41474</v>
      </c>
      <c r="C56" s="190" t="s">
        <v>469</v>
      </c>
      <c r="D56" s="132" t="s">
        <v>424</v>
      </c>
      <c r="E56" s="136">
        <v>132.38999999999999</v>
      </c>
      <c r="F56" s="29" t="s">
        <v>89</v>
      </c>
      <c r="G56" s="29" t="s">
        <v>249</v>
      </c>
      <c r="H56"/>
      <c r="I56"/>
      <c r="L56" s="309"/>
    </row>
    <row r="57" spans="1:12" s="29" customFormat="1" ht="12.75" customHeight="1" x14ac:dyDescent="0.2">
      <c r="A57"/>
      <c r="B57" s="129">
        <v>41475</v>
      </c>
      <c r="C57" s="190" t="s">
        <v>469</v>
      </c>
      <c r="D57" s="132" t="s">
        <v>424</v>
      </c>
      <c r="E57" s="136">
        <v>202.07</v>
      </c>
      <c r="F57" s="29" t="s">
        <v>89</v>
      </c>
      <c r="G57" s="29" t="s">
        <v>249</v>
      </c>
      <c r="H57"/>
      <c r="I57"/>
      <c r="L57" s="309"/>
    </row>
    <row r="58" spans="1:12" s="29" customFormat="1" ht="12.75" customHeight="1" x14ac:dyDescent="0.2">
      <c r="A58"/>
      <c r="B58" s="129">
        <v>41477</v>
      </c>
      <c r="C58" s="190" t="s">
        <v>301</v>
      </c>
      <c r="D58" s="132" t="s">
        <v>21</v>
      </c>
      <c r="E58" s="136">
        <v>585</v>
      </c>
      <c r="F58" s="29" t="s">
        <v>89</v>
      </c>
      <c r="G58" s="29" t="s">
        <v>249</v>
      </c>
      <c r="H58"/>
      <c r="I58"/>
      <c r="L58" s="309"/>
    </row>
    <row r="59" spans="1:12" s="29" customFormat="1" ht="13.5" customHeight="1" x14ac:dyDescent="0.2">
      <c r="A59"/>
      <c r="B59" s="129">
        <v>41477</v>
      </c>
      <c r="C59" s="190" t="s">
        <v>719</v>
      </c>
      <c r="D59" s="132" t="s">
        <v>1051</v>
      </c>
      <c r="E59" s="136">
        <v>770.12</v>
      </c>
      <c r="F59" s="29" t="s">
        <v>89</v>
      </c>
      <c r="G59" s="29" t="s">
        <v>249</v>
      </c>
      <c r="H59"/>
      <c r="I59"/>
      <c r="L59" s="309"/>
    </row>
    <row r="60" spans="1:12" s="29" customFormat="1" ht="13.5" customHeight="1" x14ac:dyDescent="0.2">
      <c r="A60"/>
      <c r="B60" s="129">
        <v>41477</v>
      </c>
      <c r="C60" s="190" t="s">
        <v>301</v>
      </c>
      <c r="D60" s="132" t="s">
        <v>459</v>
      </c>
      <c r="E60" s="136">
        <v>50.4</v>
      </c>
      <c r="G60" s="29" t="s">
        <v>249</v>
      </c>
      <c r="H60"/>
      <c r="I60"/>
      <c r="L60" s="309"/>
    </row>
    <row r="61" spans="1:12" s="29" customFormat="1" ht="12.75" customHeight="1" x14ac:dyDescent="0.2">
      <c r="A61"/>
      <c r="B61" s="129">
        <v>41478</v>
      </c>
      <c r="C61" s="190" t="s">
        <v>301</v>
      </c>
      <c r="D61" s="132" t="s">
        <v>459</v>
      </c>
      <c r="E61" s="136">
        <v>316.85000000000002</v>
      </c>
      <c r="F61" s="29" t="s">
        <v>89</v>
      </c>
      <c r="G61" s="29" t="s">
        <v>249</v>
      </c>
      <c r="H61"/>
      <c r="I61"/>
      <c r="L61" s="309"/>
    </row>
    <row r="62" spans="1:12" s="29" customFormat="1" ht="12.75" customHeight="1" x14ac:dyDescent="0.2">
      <c r="A62"/>
      <c r="B62" s="129">
        <v>41479</v>
      </c>
      <c r="C62" s="190" t="s">
        <v>469</v>
      </c>
      <c r="D62" s="132" t="s">
        <v>901</v>
      </c>
      <c r="E62" s="136">
        <v>656.43</v>
      </c>
      <c r="F62" s="29" t="s">
        <v>89</v>
      </c>
      <c r="G62" s="29" t="s">
        <v>249</v>
      </c>
      <c r="H62"/>
      <c r="I62"/>
      <c r="L62" s="309"/>
    </row>
    <row r="63" spans="1:12" s="29" customFormat="1" ht="12.75" customHeight="1" x14ac:dyDescent="0.2">
      <c r="A63"/>
      <c r="B63" s="129">
        <v>41479</v>
      </c>
      <c r="C63" s="190" t="s">
        <v>301</v>
      </c>
      <c r="D63" s="132" t="s">
        <v>310</v>
      </c>
      <c r="E63" s="136">
        <v>279</v>
      </c>
      <c r="F63" s="29" t="s">
        <v>89</v>
      </c>
      <c r="G63" s="29" t="s">
        <v>249</v>
      </c>
      <c r="H63"/>
      <c r="I63"/>
      <c r="L63" s="309"/>
    </row>
    <row r="64" spans="1:12" s="29" customFormat="1" ht="12.75" customHeight="1" x14ac:dyDescent="0.2">
      <c r="A64"/>
      <c r="B64" s="129">
        <v>41480</v>
      </c>
      <c r="C64" s="190" t="s">
        <v>301</v>
      </c>
      <c r="D64" s="132" t="s">
        <v>810</v>
      </c>
      <c r="E64" s="136">
        <v>1230.06</v>
      </c>
      <c r="F64" s="29" t="s">
        <v>89</v>
      </c>
      <c r="G64" s="29" t="s">
        <v>249</v>
      </c>
      <c r="H64"/>
      <c r="I64"/>
      <c r="L64" s="309"/>
    </row>
    <row r="65" spans="1:12" s="29" customFormat="1" ht="12.75" customHeight="1" x14ac:dyDescent="0.2">
      <c r="A65"/>
      <c r="B65" s="129">
        <v>41481</v>
      </c>
      <c r="C65" s="190" t="s">
        <v>637</v>
      </c>
      <c r="D65" s="132" t="s">
        <v>1166</v>
      </c>
      <c r="E65" s="136">
        <v>357.31</v>
      </c>
      <c r="F65" s="29" t="s">
        <v>89</v>
      </c>
      <c r="G65" s="29" t="s">
        <v>249</v>
      </c>
      <c r="H65"/>
      <c r="I65"/>
      <c r="L65" s="309"/>
    </row>
    <row r="66" spans="1:12" s="29" customFormat="1" ht="12.75" customHeight="1" x14ac:dyDescent="0.2">
      <c r="A66"/>
      <c r="B66" s="129">
        <v>41481</v>
      </c>
      <c r="C66" s="190" t="s">
        <v>1201</v>
      </c>
      <c r="D66" s="132" t="s">
        <v>1271</v>
      </c>
      <c r="E66" s="136">
        <v>1406.7</v>
      </c>
      <c r="F66" s="29" t="s">
        <v>89</v>
      </c>
      <c r="G66" s="29" t="s">
        <v>249</v>
      </c>
      <c r="H66"/>
      <c r="I66"/>
      <c r="J66"/>
      <c r="K66"/>
      <c r="L66" s="309"/>
    </row>
    <row r="67" spans="1:12" s="29" customFormat="1" ht="12.75" customHeight="1" x14ac:dyDescent="0.2">
      <c r="A67"/>
      <c r="B67" s="129">
        <v>41481</v>
      </c>
      <c r="C67" s="190" t="s">
        <v>637</v>
      </c>
      <c r="D67" s="132" t="s">
        <v>132</v>
      </c>
      <c r="E67" s="136">
        <v>464.2</v>
      </c>
      <c r="F67" s="29" t="s">
        <v>89</v>
      </c>
      <c r="G67" s="29" t="s">
        <v>249</v>
      </c>
      <c r="H67"/>
      <c r="I67"/>
      <c r="J67"/>
      <c r="K67"/>
      <c r="L67" s="309"/>
    </row>
    <row r="68" spans="1:12" s="29" customFormat="1" ht="12.75" customHeight="1" x14ac:dyDescent="0.2">
      <c r="A68"/>
      <c r="B68" s="129">
        <v>41481</v>
      </c>
      <c r="C68" s="190" t="s">
        <v>637</v>
      </c>
      <c r="D68" s="132" t="s">
        <v>1272</v>
      </c>
      <c r="E68" s="136">
        <v>2450</v>
      </c>
      <c r="F68" s="29" t="s">
        <v>89</v>
      </c>
      <c r="G68" s="29" t="s">
        <v>249</v>
      </c>
      <c r="H68"/>
      <c r="I68"/>
      <c r="J68"/>
      <c r="K68"/>
      <c r="L68" s="309"/>
    </row>
    <row r="69" spans="1:12" s="29" customFormat="1" ht="12.75" customHeight="1" x14ac:dyDescent="0.2">
      <c r="A69"/>
      <c r="B69" s="129">
        <v>41482</v>
      </c>
      <c r="C69" s="190" t="s">
        <v>469</v>
      </c>
      <c r="D69" s="132" t="s">
        <v>424</v>
      </c>
      <c r="E69" s="136">
        <v>91.93</v>
      </c>
      <c r="F69" s="29" t="s">
        <v>89</v>
      </c>
      <c r="G69" s="29" t="s">
        <v>249</v>
      </c>
      <c r="H69"/>
      <c r="I69"/>
      <c r="J69"/>
      <c r="K69"/>
      <c r="L69" s="309"/>
    </row>
    <row r="70" spans="1:12" s="29" customFormat="1" ht="12.75" customHeight="1" x14ac:dyDescent="0.2">
      <c r="A70"/>
      <c r="B70" s="129">
        <v>41485</v>
      </c>
      <c r="C70" s="190" t="s">
        <v>469</v>
      </c>
      <c r="D70" s="132" t="s">
        <v>901</v>
      </c>
      <c r="E70" s="136">
        <v>412.58</v>
      </c>
      <c r="F70" s="29" t="s">
        <v>89</v>
      </c>
      <c r="G70" s="29" t="s">
        <v>249</v>
      </c>
      <c r="H70"/>
      <c r="I70"/>
      <c r="J70"/>
      <c r="K70"/>
      <c r="L70" s="309"/>
    </row>
    <row r="71" spans="1:12" s="29" customFormat="1" ht="12.75" customHeight="1" x14ac:dyDescent="0.2">
      <c r="A71"/>
      <c r="B71" s="129">
        <v>41485</v>
      </c>
      <c r="C71" s="190" t="s">
        <v>301</v>
      </c>
      <c r="D71" s="132" t="s">
        <v>869</v>
      </c>
      <c r="E71" s="136">
        <v>712.5</v>
      </c>
      <c r="F71" s="29" t="s">
        <v>89</v>
      </c>
      <c r="G71" s="29" t="s">
        <v>249</v>
      </c>
      <c r="H71"/>
      <c r="I71"/>
      <c r="J71"/>
      <c r="K71"/>
      <c r="L71" s="309"/>
    </row>
    <row r="72" spans="1:12" s="29" customFormat="1" ht="12.75" customHeight="1" thickBot="1" x14ac:dyDescent="0.25">
      <c r="A72"/>
      <c r="B72" s="209"/>
      <c r="C72" s="187"/>
      <c r="D72" s="133"/>
      <c r="E72" s="137"/>
      <c r="H72"/>
      <c r="I72"/>
      <c r="J72"/>
      <c r="K72"/>
      <c r="L72" s="308"/>
    </row>
    <row r="73" spans="1:12" s="29" customFormat="1" ht="13.5" thickBot="1" x14ac:dyDescent="0.25">
      <c r="A73"/>
      <c r="B73" s="56"/>
      <c r="C73" s="56"/>
      <c r="D73" s="194"/>
      <c r="E73" s="87">
        <f>SUM(E13:E72)</f>
        <v>54748.329999999994</v>
      </c>
      <c r="H73"/>
      <c r="I73"/>
      <c r="J73"/>
      <c r="K73"/>
      <c r="L73" s="308"/>
    </row>
    <row r="74" spans="1:12" s="29" customFormat="1" x14ac:dyDescent="0.2">
      <c r="A74"/>
      <c r="B74" s="56"/>
      <c r="C74" s="56"/>
      <c r="D74" s="194"/>
      <c r="E74" s="208"/>
      <c r="H74"/>
      <c r="I74"/>
      <c r="J74"/>
      <c r="K74"/>
      <c r="L74" s="308"/>
    </row>
    <row r="75" spans="1:12" s="29" customFormat="1" x14ac:dyDescent="0.2">
      <c r="A75"/>
      <c r="B75" s="56"/>
      <c r="C75" s="56"/>
      <c r="D75" s="194"/>
      <c r="E75" s="208"/>
      <c r="H75"/>
      <c r="I75"/>
      <c r="J75"/>
      <c r="K75"/>
      <c r="L75" s="308"/>
    </row>
    <row r="76" spans="1:12" s="29" customFormat="1" x14ac:dyDescent="0.2">
      <c r="A76"/>
      <c r="B76" s="56"/>
      <c r="C76" s="56"/>
      <c r="D76" s="194"/>
      <c r="E76" s="208"/>
      <c r="F76"/>
      <c r="H76"/>
      <c r="I76"/>
      <c r="J76"/>
      <c r="K76"/>
      <c r="L76" s="308"/>
    </row>
    <row r="77" spans="1:12" s="29" customFormat="1" x14ac:dyDescent="0.2">
      <c r="A77"/>
      <c r="B77"/>
      <c r="C77"/>
      <c r="D77" s="195"/>
      <c r="E77" s="197"/>
      <c r="F77"/>
      <c r="H77"/>
      <c r="I77"/>
      <c r="J77"/>
      <c r="K77"/>
      <c r="L77" s="308"/>
    </row>
    <row r="78" spans="1:12" s="29" customFormat="1" x14ac:dyDescent="0.2">
      <c r="A78"/>
      <c r="B78"/>
      <c r="C78"/>
      <c r="D78" s="195"/>
      <c r="E78" s="197"/>
      <c r="F78"/>
      <c r="H78"/>
      <c r="I78"/>
      <c r="J78"/>
      <c r="K78"/>
      <c r="L78" s="308"/>
    </row>
    <row r="79" spans="1:12" s="29" customFormat="1" x14ac:dyDescent="0.2">
      <c r="A79"/>
      <c r="B79"/>
      <c r="C79"/>
      <c r="D79" s="195"/>
      <c r="E79" s="197"/>
      <c r="F79"/>
      <c r="H79"/>
      <c r="I79"/>
      <c r="J79"/>
      <c r="K79"/>
      <c r="L79" s="308"/>
    </row>
    <row r="80" spans="1:12" s="29" customFormat="1" x14ac:dyDescent="0.2">
      <c r="A80"/>
      <c r="B80"/>
      <c r="C80"/>
      <c r="D80" s="195"/>
      <c r="E80" s="197"/>
      <c r="F80"/>
      <c r="H80"/>
      <c r="I80"/>
      <c r="J80"/>
      <c r="K80"/>
      <c r="L80" s="308"/>
    </row>
    <row r="81" spans="1:13" s="29" customFormat="1" x14ac:dyDescent="0.2">
      <c r="A81"/>
      <c r="B81"/>
      <c r="C81"/>
      <c r="D81" s="195"/>
      <c r="E81" s="197"/>
      <c r="H81"/>
      <c r="I81"/>
      <c r="J81"/>
      <c r="K81"/>
      <c r="L81" s="308"/>
    </row>
    <row r="82" spans="1:13" s="29" customFormat="1" x14ac:dyDescent="0.2">
      <c r="A82"/>
      <c r="B82"/>
      <c r="C82"/>
      <c r="D82" s="195"/>
      <c r="E82" s="197"/>
      <c r="H82"/>
      <c r="I82"/>
      <c r="J82"/>
      <c r="K82"/>
      <c r="L82" s="308"/>
    </row>
    <row r="83" spans="1:13" s="29" customFormat="1" x14ac:dyDescent="0.2">
      <c r="A83"/>
      <c r="B83"/>
      <c r="C83"/>
      <c r="D83" s="195"/>
      <c r="E83" s="197"/>
      <c r="H83"/>
      <c r="I83"/>
      <c r="J83"/>
      <c r="K83"/>
      <c r="L83" s="308"/>
    </row>
    <row r="84" spans="1:13" s="29" customFormat="1" x14ac:dyDescent="0.2">
      <c r="A84"/>
      <c r="B84"/>
      <c r="C84"/>
      <c r="D84" s="195"/>
      <c r="E84" s="197"/>
      <c r="H84"/>
      <c r="I84"/>
      <c r="J84"/>
      <c r="K84"/>
      <c r="L84" s="308"/>
    </row>
    <row r="85" spans="1:13" s="29" customFormat="1" x14ac:dyDescent="0.2">
      <c r="A85"/>
      <c r="B85"/>
      <c r="C85"/>
      <c r="D85" s="195"/>
      <c r="E85" s="197"/>
      <c r="H85"/>
      <c r="I85"/>
      <c r="J85"/>
      <c r="K85"/>
      <c r="L85" s="308"/>
    </row>
    <row r="86" spans="1:13" s="29" customFormat="1" x14ac:dyDescent="0.2">
      <c r="A86"/>
      <c r="B86"/>
      <c r="C86"/>
      <c r="D86" s="195"/>
      <c r="E86" s="197"/>
      <c r="H86"/>
      <c r="I86"/>
      <c r="J86"/>
      <c r="K86"/>
      <c r="L86" s="308"/>
    </row>
    <row r="87" spans="1:13" s="29" customFormat="1" x14ac:dyDescent="0.2">
      <c r="A87"/>
      <c r="B87"/>
      <c r="C87"/>
      <c r="D87" s="195"/>
      <c r="E87" s="197"/>
      <c r="H87"/>
      <c r="I87"/>
      <c r="J87"/>
      <c r="K87"/>
      <c r="L87" s="308"/>
    </row>
    <row r="88" spans="1:13" s="29" customFormat="1" x14ac:dyDescent="0.2">
      <c r="A88"/>
      <c r="B88"/>
      <c r="C88"/>
      <c r="D88" s="195"/>
      <c r="E88" s="197"/>
      <c r="H88"/>
      <c r="I88"/>
      <c r="J88"/>
      <c r="K88"/>
      <c r="L88" s="308"/>
    </row>
    <row r="89" spans="1:13" s="29" customFormat="1" x14ac:dyDescent="0.2">
      <c r="A89"/>
      <c r="B89"/>
      <c r="C89"/>
      <c r="D89" s="195"/>
      <c r="E89" s="197"/>
      <c r="H89"/>
      <c r="I89"/>
      <c r="J89"/>
      <c r="K89"/>
      <c r="L89" s="308"/>
    </row>
    <row r="90" spans="1:13" s="29" customFormat="1" x14ac:dyDescent="0.2">
      <c r="A90"/>
      <c r="B90"/>
      <c r="C90"/>
      <c r="D90" s="195"/>
      <c r="E90" s="197"/>
      <c r="H90"/>
      <c r="I90"/>
      <c r="J90"/>
      <c r="K90"/>
      <c r="L90" s="308"/>
    </row>
    <row r="91" spans="1:13" s="29" customFormat="1" x14ac:dyDescent="0.2">
      <c r="A91"/>
      <c r="B91"/>
      <c r="C91"/>
      <c r="D91" s="195"/>
      <c r="E91" s="197"/>
      <c r="H91"/>
      <c r="I91"/>
      <c r="J91"/>
      <c r="K91"/>
      <c r="L91" s="308"/>
    </row>
    <row r="92" spans="1:13" s="29" customFormat="1" x14ac:dyDescent="0.2">
      <c r="A92"/>
      <c r="B92"/>
      <c r="C92"/>
      <c r="D92" s="195"/>
      <c r="E92" s="197"/>
      <c r="H92"/>
      <c r="I92"/>
      <c r="J92"/>
      <c r="K92"/>
      <c r="L92" s="312"/>
    </row>
    <row r="93" spans="1:13" s="29" customFormat="1" x14ac:dyDescent="0.2">
      <c r="A93"/>
      <c r="B93"/>
      <c r="C93"/>
      <c r="D93" s="195"/>
      <c r="E93" s="197"/>
      <c r="H93"/>
      <c r="I93"/>
      <c r="J93"/>
      <c r="K93"/>
      <c r="L93" s="312"/>
    </row>
    <row r="94" spans="1:13" s="29" customFormat="1" x14ac:dyDescent="0.2">
      <c r="A94"/>
      <c r="B94"/>
      <c r="C94"/>
      <c r="D94" s="195"/>
      <c r="E94" s="197"/>
      <c r="H94"/>
      <c r="I94"/>
      <c r="J94"/>
      <c r="K94"/>
      <c r="L94" s="312"/>
      <c r="M94"/>
    </row>
    <row r="95" spans="1:13" s="29" customFormat="1" x14ac:dyDescent="0.2">
      <c r="A95"/>
      <c r="B95"/>
      <c r="C95"/>
      <c r="D95" s="195"/>
      <c r="E95" s="197"/>
      <c r="H95"/>
      <c r="I95"/>
      <c r="J95"/>
      <c r="K95"/>
      <c r="L95" s="312"/>
      <c r="M95"/>
    </row>
    <row r="96" spans="1:13" s="29" customFormat="1" x14ac:dyDescent="0.2">
      <c r="A96"/>
      <c r="B96"/>
      <c r="C96"/>
      <c r="D96" s="195"/>
      <c r="E96" s="197"/>
      <c r="H96"/>
      <c r="I96"/>
      <c r="J96"/>
      <c r="K96"/>
      <c r="L96" s="312"/>
      <c r="M96"/>
    </row>
  </sheetData>
  <mergeCells count="5">
    <mergeCell ref="A1:K1"/>
    <mergeCell ref="A3:D3"/>
    <mergeCell ref="A11:D11"/>
    <mergeCell ref="J12:J13"/>
    <mergeCell ref="K12:K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/>
  <dimension ref="A1:N110"/>
  <sheetViews>
    <sheetView topLeftCell="A11" zoomScaleNormal="100" workbookViewId="0">
      <selection activeCell="C38" sqref="C3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1273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82"/>
      <c r="G2" s="382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41492</v>
      </c>
      <c r="C5" s="190" t="s">
        <v>598</v>
      </c>
      <c r="D5" s="132" t="s">
        <v>599</v>
      </c>
      <c r="E5" s="136">
        <v>623.5</v>
      </c>
      <c r="F5" s="29" t="s">
        <v>89</v>
      </c>
      <c r="G5" s="29" t="s">
        <v>249</v>
      </c>
      <c r="I5" s="129">
        <v>41496</v>
      </c>
      <c r="J5" s="132" t="s">
        <v>270</v>
      </c>
      <c r="K5" s="136">
        <v>30432.3</v>
      </c>
      <c r="L5" s="308" t="s">
        <v>89</v>
      </c>
    </row>
    <row r="6" spans="1:14" s="29" customFormat="1" ht="12.75" customHeight="1" x14ac:dyDescent="0.2">
      <c r="A6"/>
      <c r="B6" s="129">
        <v>41499</v>
      </c>
      <c r="C6" s="190" t="s">
        <v>691</v>
      </c>
      <c r="D6" s="132" t="s">
        <v>800</v>
      </c>
      <c r="E6" s="136">
        <v>7906.53</v>
      </c>
      <c r="F6" s="27" t="s">
        <v>89</v>
      </c>
      <c r="G6" s="29" t="s">
        <v>249</v>
      </c>
      <c r="H6" s="56"/>
      <c r="I6" s="129">
        <v>41498</v>
      </c>
      <c r="J6" s="132" t="s">
        <v>693</v>
      </c>
      <c r="K6" s="136">
        <v>29371.39</v>
      </c>
      <c r="L6" s="308" t="s">
        <v>89</v>
      </c>
    </row>
    <row r="7" spans="1:14" s="29" customFormat="1" ht="12.75" customHeight="1" x14ac:dyDescent="0.2">
      <c r="A7"/>
      <c r="B7" s="129">
        <v>41499</v>
      </c>
      <c r="C7" s="190" t="s">
        <v>691</v>
      </c>
      <c r="D7" s="132" t="s">
        <v>1041</v>
      </c>
      <c r="E7" s="136">
        <v>3878.64</v>
      </c>
      <c r="F7" s="27" t="s">
        <v>89</v>
      </c>
      <c r="G7" s="29" t="s">
        <v>249</v>
      </c>
      <c r="H7" s="56"/>
      <c r="I7" s="129">
        <v>41499</v>
      </c>
      <c r="J7" s="132" t="s">
        <v>693</v>
      </c>
      <c r="K7" s="136">
        <v>25000</v>
      </c>
      <c r="L7" s="308"/>
    </row>
    <row r="8" spans="1:14" s="29" customFormat="1" ht="12.75" customHeight="1" thickBot="1" x14ac:dyDescent="0.25">
      <c r="A8"/>
      <c r="B8" s="161"/>
      <c r="C8" s="187"/>
      <c r="D8" s="133"/>
      <c r="E8" s="137"/>
      <c r="H8" s="56"/>
      <c r="I8" s="129">
        <v>41500</v>
      </c>
      <c r="J8" s="132" t="s">
        <v>693</v>
      </c>
      <c r="K8" s="136">
        <v>25160</v>
      </c>
      <c r="L8" s="308"/>
    </row>
    <row r="9" spans="1:14" s="29" customFormat="1" ht="13.5" thickBot="1" x14ac:dyDescent="0.25">
      <c r="A9"/>
      <c r="B9" s="56"/>
      <c r="C9" s="56"/>
      <c r="D9" s="194"/>
      <c r="E9" s="87">
        <f>SUM(E5:E8)</f>
        <v>12408.669999999998</v>
      </c>
      <c r="H9"/>
      <c r="I9" s="129">
        <v>41508</v>
      </c>
      <c r="J9" s="132" t="s">
        <v>6</v>
      </c>
      <c r="K9" s="136">
        <v>18724.5</v>
      </c>
      <c r="L9" s="308"/>
    </row>
    <row r="10" spans="1:14" s="29" customFormat="1" ht="11.25" customHeight="1" thickBot="1" x14ac:dyDescent="0.25">
      <c r="A10"/>
      <c r="B10" s="56"/>
      <c r="C10" s="56"/>
      <c r="D10" s="194"/>
      <c r="E10" s="208"/>
      <c r="G10" s="116"/>
      <c r="H10"/>
      <c r="I10" s="161"/>
      <c r="J10" s="133"/>
      <c r="K10" s="137"/>
      <c r="L10" s="308"/>
    </row>
    <row r="11" spans="1:14" s="111" customFormat="1" ht="16.5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7"/>
      <c r="H11" s="56"/>
      <c r="I11" s="56"/>
      <c r="J11" s="194"/>
      <c r="K11" s="87">
        <f>SUM(K5:K10)</f>
        <v>128688.19</v>
      </c>
      <c r="L11" s="313"/>
    </row>
    <row r="12" spans="1:14" s="3" customFormat="1" ht="15.75" thickBot="1" x14ac:dyDescent="0.25"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9"/>
      <c r="H12" s="294"/>
      <c r="I12" s="299"/>
      <c r="J12" s="155"/>
      <c r="K12" s="301"/>
      <c r="L12" s="308"/>
      <c r="M12" s="314"/>
      <c r="N12" s="314"/>
    </row>
    <row r="13" spans="1:14" s="56" customFormat="1" ht="12.75" customHeight="1" x14ac:dyDescent="0.2">
      <c r="B13" s="129">
        <v>41487</v>
      </c>
      <c r="C13" s="190" t="s">
        <v>301</v>
      </c>
      <c r="D13" s="132" t="s">
        <v>1274</v>
      </c>
      <c r="E13" s="136">
        <v>311.82</v>
      </c>
      <c r="F13" s="29" t="s">
        <v>89</v>
      </c>
      <c r="G13" s="29" t="s">
        <v>249</v>
      </c>
      <c r="H13"/>
      <c r="I13" s="158"/>
      <c r="J13" s="883" t="s">
        <v>1087</v>
      </c>
      <c r="K13" s="881">
        <f>E9+K11+E87</f>
        <v>250250.36999999991</v>
      </c>
      <c r="L13" s="307"/>
    </row>
    <row r="14" spans="1:14" s="56" customFormat="1" ht="12.75" customHeight="1" thickBot="1" x14ac:dyDescent="0.25">
      <c r="B14" s="129">
        <v>41487</v>
      </c>
      <c r="C14" s="190" t="s">
        <v>469</v>
      </c>
      <c r="D14" s="132" t="s">
        <v>1081</v>
      </c>
      <c r="E14" s="136">
        <v>267.18</v>
      </c>
      <c r="F14" s="29" t="s">
        <v>89</v>
      </c>
      <c r="G14" s="29" t="s">
        <v>249</v>
      </c>
      <c r="H14" s="294"/>
      <c r="I14" s="158"/>
      <c r="J14" s="883"/>
      <c r="K14" s="882"/>
      <c r="L14" s="307"/>
    </row>
    <row r="15" spans="1:14" s="56" customFormat="1" ht="12.75" customHeight="1" x14ac:dyDescent="0.2">
      <c r="B15" s="129">
        <v>41487</v>
      </c>
      <c r="C15" s="190" t="s">
        <v>719</v>
      </c>
      <c r="D15" s="132" t="s">
        <v>1051</v>
      </c>
      <c r="E15" s="136">
        <v>893.75</v>
      </c>
      <c r="F15" s="29"/>
      <c r="G15" s="29" t="s">
        <v>249</v>
      </c>
      <c r="H15" s="294"/>
      <c r="I15" s="158"/>
      <c r="J15" s="384"/>
      <c r="K15" s="336"/>
      <c r="L15" s="307"/>
    </row>
    <row r="16" spans="1:14" s="56" customFormat="1" ht="12.75" customHeight="1" x14ac:dyDescent="0.2">
      <c r="B16" s="129">
        <v>41488</v>
      </c>
      <c r="C16" s="190" t="s">
        <v>301</v>
      </c>
      <c r="D16" s="132" t="s">
        <v>931</v>
      </c>
      <c r="E16" s="136">
        <v>1253.9000000000001</v>
      </c>
      <c r="F16" s="29" t="s">
        <v>89</v>
      </c>
      <c r="G16" s="29" t="s">
        <v>249</v>
      </c>
      <c r="H16" s="294"/>
      <c r="I16" s="158"/>
      <c r="J16" s="383"/>
      <c r="K16" s="336"/>
      <c r="L16" s="307"/>
    </row>
    <row r="17" spans="1:12" s="56" customFormat="1" ht="12.75" customHeight="1" x14ac:dyDescent="0.2">
      <c r="B17" s="129">
        <v>41491</v>
      </c>
      <c r="C17" s="190" t="s">
        <v>301</v>
      </c>
      <c r="D17" s="132" t="s">
        <v>864</v>
      </c>
      <c r="E17" s="136">
        <v>404.7</v>
      </c>
      <c r="F17" s="29" t="s">
        <v>89</v>
      </c>
      <c r="G17" s="29" t="s">
        <v>249</v>
      </c>
      <c r="H17"/>
      <c r="I17" s="158"/>
      <c r="J17" s="383"/>
      <c r="K17" s="336"/>
      <c r="L17" s="307"/>
    </row>
    <row r="18" spans="1:12" s="56" customFormat="1" ht="12.75" customHeight="1" x14ac:dyDescent="0.2">
      <c r="B18" s="129">
        <v>41491</v>
      </c>
      <c r="C18" s="190" t="s">
        <v>469</v>
      </c>
      <c r="D18" s="132" t="s">
        <v>424</v>
      </c>
      <c r="E18" s="136">
        <v>469.1</v>
      </c>
      <c r="F18" s="29"/>
      <c r="G18" s="29" t="s">
        <v>249</v>
      </c>
      <c r="H18"/>
      <c r="I18" s="158"/>
      <c r="J18" s="384"/>
      <c r="K18" s="336"/>
      <c r="L18" s="307"/>
    </row>
    <row r="19" spans="1:12" s="56" customFormat="1" ht="12.75" customHeight="1" x14ac:dyDescent="0.2">
      <c r="B19" s="129">
        <v>41491</v>
      </c>
      <c r="C19" s="190" t="s">
        <v>719</v>
      </c>
      <c r="D19" s="132" t="s">
        <v>1051</v>
      </c>
      <c r="E19" s="136">
        <v>759.72</v>
      </c>
      <c r="F19" s="29"/>
      <c r="G19" s="29" t="s">
        <v>249</v>
      </c>
      <c r="H19"/>
      <c r="I19" s="158"/>
      <c r="J19" s="384"/>
      <c r="K19" s="336"/>
      <c r="L19" s="307"/>
    </row>
    <row r="20" spans="1:12" s="56" customFormat="1" ht="12.75" customHeight="1" x14ac:dyDescent="0.2">
      <c r="B20" s="129">
        <v>41491</v>
      </c>
      <c r="C20" s="190" t="s">
        <v>469</v>
      </c>
      <c r="D20" s="132" t="s">
        <v>901</v>
      </c>
      <c r="E20" s="136">
        <v>159.94</v>
      </c>
      <c r="F20" s="29"/>
      <c r="G20" s="29" t="s">
        <v>249</v>
      </c>
      <c r="H20"/>
      <c r="I20" s="158"/>
      <c r="J20" s="384"/>
      <c r="K20" s="336"/>
      <c r="L20" s="307"/>
    </row>
    <row r="21" spans="1:12" s="56" customFormat="1" ht="12.75" customHeight="1" x14ac:dyDescent="0.2">
      <c r="B21" s="129">
        <v>41492</v>
      </c>
      <c r="C21" s="190" t="s">
        <v>647</v>
      </c>
      <c r="D21" s="132" t="s">
        <v>1275</v>
      </c>
      <c r="E21" s="136">
        <v>2000</v>
      </c>
      <c r="F21" s="29" t="s">
        <v>89</v>
      </c>
      <c r="G21" s="29" t="s">
        <v>249</v>
      </c>
      <c r="H21"/>
      <c r="I21" s="158"/>
      <c r="J21" s="383"/>
      <c r="K21" s="336"/>
      <c r="L21" s="307"/>
    </row>
    <row r="22" spans="1:12" s="29" customFormat="1" ht="12.75" customHeight="1" x14ac:dyDescent="0.2">
      <c r="A22" s="56"/>
      <c r="B22" s="129">
        <v>41492</v>
      </c>
      <c r="C22" s="190" t="s">
        <v>301</v>
      </c>
      <c r="D22" s="132" t="s">
        <v>1258</v>
      </c>
      <c r="E22" s="136">
        <v>8262.76</v>
      </c>
      <c r="F22" s="29" t="s">
        <v>89</v>
      </c>
      <c r="G22" s="29" t="s">
        <v>249</v>
      </c>
      <c r="H22"/>
      <c r="I22" s="158"/>
      <c r="J22" s="383"/>
      <c r="K22" s="336"/>
      <c r="L22" s="307"/>
    </row>
    <row r="23" spans="1:12" s="29" customFormat="1" ht="12.75" customHeight="1" x14ac:dyDescent="0.2">
      <c r="A23" s="56"/>
      <c r="B23" s="129">
        <v>41492</v>
      </c>
      <c r="C23" s="190" t="s">
        <v>647</v>
      </c>
      <c r="D23" s="132" t="s">
        <v>597</v>
      </c>
      <c r="E23" s="136">
        <v>169.65</v>
      </c>
      <c r="F23" s="29" t="s">
        <v>89</v>
      </c>
      <c r="G23" s="29" t="s">
        <v>249</v>
      </c>
      <c r="H23"/>
      <c r="I23" s="158"/>
      <c r="J23" s="383"/>
      <c r="K23" s="336"/>
    </row>
    <row r="24" spans="1:12" s="29" customFormat="1" ht="12.75" customHeight="1" x14ac:dyDescent="0.2">
      <c r="A24"/>
      <c r="B24" s="129">
        <v>41492</v>
      </c>
      <c r="C24" s="190" t="s">
        <v>647</v>
      </c>
      <c r="D24" s="132" t="s">
        <v>1276</v>
      </c>
      <c r="E24" s="136">
        <v>565.6</v>
      </c>
      <c r="F24" s="29" t="s">
        <v>89</v>
      </c>
      <c r="G24" s="29" t="s">
        <v>249</v>
      </c>
      <c r="H24"/>
    </row>
    <row r="25" spans="1:12" s="29" customFormat="1" ht="12.75" customHeight="1" x14ac:dyDescent="0.2">
      <c r="A25"/>
      <c r="B25" s="129">
        <v>41492</v>
      </c>
      <c r="C25" s="190" t="s">
        <v>647</v>
      </c>
      <c r="D25" s="132" t="s">
        <v>528</v>
      </c>
      <c r="E25" s="136">
        <v>67.28</v>
      </c>
      <c r="F25" s="29" t="s">
        <v>89</v>
      </c>
      <c r="G25" s="29" t="s">
        <v>249</v>
      </c>
      <c r="H25"/>
    </row>
    <row r="26" spans="1:12" s="29" customFormat="1" ht="12.75" customHeight="1" x14ac:dyDescent="0.2">
      <c r="A26"/>
      <c r="B26" s="129">
        <v>41492</v>
      </c>
      <c r="C26" s="190" t="s">
        <v>647</v>
      </c>
      <c r="D26" s="132" t="s">
        <v>528</v>
      </c>
      <c r="E26" s="136">
        <v>1425.45</v>
      </c>
      <c r="F26" s="29" t="s">
        <v>89</v>
      </c>
      <c r="G26" s="29" t="s">
        <v>249</v>
      </c>
      <c r="H26"/>
    </row>
    <row r="27" spans="1:12" s="29" customFormat="1" ht="12.75" customHeight="1" x14ac:dyDescent="0.2">
      <c r="A27"/>
      <c r="B27" s="129">
        <v>41492</v>
      </c>
      <c r="C27" s="190" t="s">
        <v>719</v>
      </c>
      <c r="D27" s="132" t="s">
        <v>1036</v>
      </c>
      <c r="E27" s="136">
        <v>2365.81</v>
      </c>
      <c r="F27" s="29" t="s">
        <v>89</v>
      </c>
      <c r="G27" s="29" t="s">
        <v>249</v>
      </c>
      <c r="H27"/>
    </row>
    <row r="28" spans="1:12" s="29" customFormat="1" ht="12.75" customHeight="1" x14ac:dyDescent="0.2">
      <c r="A28"/>
      <c r="B28" s="129">
        <v>41492</v>
      </c>
      <c r="C28" s="190" t="s">
        <v>301</v>
      </c>
      <c r="D28" s="132" t="s">
        <v>869</v>
      </c>
      <c r="E28" s="136">
        <v>908.9</v>
      </c>
      <c r="F28" s="29" t="s">
        <v>89</v>
      </c>
      <c r="G28" s="29" t="s">
        <v>249</v>
      </c>
      <c r="H28"/>
      <c r="L28" s="309"/>
    </row>
    <row r="29" spans="1:12" s="29" customFormat="1" ht="12.75" customHeight="1" x14ac:dyDescent="0.2">
      <c r="A29"/>
      <c r="B29" s="129">
        <v>41492</v>
      </c>
      <c r="C29" s="190" t="s">
        <v>301</v>
      </c>
      <c r="D29" s="132" t="s">
        <v>869</v>
      </c>
      <c r="E29" s="136">
        <v>1432.9</v>
      </c>
      <c r="F29" s="29" t="s">
        <v>89</v>
      </c>
      <c r="G29" s="29" t="s">
        <v>249</v>
      </c>
      <c r="H29"/>
      <c r="L29" s="309"/>
    </row>
    <row r="30" spans="1:12" s="29" customFormat="1" ht="12.75" customHeight="1" x14ac:dyDescent="0.2">
      <c r="A30"/>
      <c r="B30" s="129">
        <v>41493</v>
      </c>
      <c r="C30" s="190" t="s">
        <v>301</v>
      </c>
      <c r="D30" s="132" t="s">
        <v>5</v>
      </c>
      <c r="E30" s="136">
        <v>800.28</v>
      </c>
      <c r="F30" s="29" t="s">
        <v>89</v>
      </c>
      <c r="G30" s="29" t="s">
        <v>249</v>
      </c>
      <c r="H30" s="307"/>
      <c r="L30" s="309"/>
    </row>
    <row r="31" spans="1:12" s="29" customFormat="1" ht="12.75" customHeight="1" x14ac:dyDescent="0.2">
      <c r="A31"/>
      <c r="B31" s="129">
        <v>41493</v>
      </c>
      <c r="C31" s="190" t="s">
        <v>719</v>
      </c>
      <c r="D31" s="132" t="s">
        <v>1051</v>
      </c>
      <c r="E31" s="136">
        <v>531.87</v>
      </c>
      <c r="F31" s="29" t="s">
        <v>89</v>
      </c>
      <c r="G31" s="29" t="s">
        <v>249</v>
      </c>
      <c r="H31" s="307"/>
      <c r="I31"/>
      <c r="L31" s="309"/>
    </row>
    <row r="32" spans="1:12" s="29" customFormat="1" ht="12.75" customHeight="1" x14ac:dyDescent="0.2">
      <c r="A32"/>
      <c r="B32" s="129">
        <v>41493</v>
      </c>
      <c r="C32" s="190" t="s">
        <v>301</v>
      </c>
      <c r="D32" s="132" t="s">
        <v>448</v>
      </c>
      <c r="E32" s="136">
        <v>589.4</v>
      </c>
      <c r="F32" s="29" t="s">
        <v>89</v>
      </c>
      <c r="G32" s="29" t="s">
        <v>249</v>
      </c>
      <c r="H32" s="307"/>
      <c r="I32"/>
      <c r="L32" s="309"/>
    </row>
    <row r="33" spans="1:12" s="29" customFormat="1" ht="12.75" customHeight="1" x14ac:dyDescent="0.2">
      <c r="A33"/>
      <c r="B33" s="129">
        <v>41494</v>
      </c>
      <c r="C33" s="190" t="s">
        <v>469</v>
      </c>
      <c r="D33" s="132" t="s">
        <v>901</v>
      </c>
      <c r="E33" s="136">
        <v>544.12</v>
      </c>
      <c r="F33" s="29" t="s">
        <v>89</v>
      </c>
      <c r="G33" s="29" t="s">
        <v>249</v>
      </c>
      <c r="H33"/>
      <c r="I33"/>
      <c r="L33" s="309"/>
    </row>
    <row r="34" spans="1:12" s="29" customFormat="1" ht="12.75" customHeight="1" x14ac:dyDescent="0.2">
      <c r="A34"/>
      <c r="B34" s="129">
        <v>41494</v>
      </c>
      <c r="C34" s="190" t="s">
        <v>1277</v>
      </c>
      <c r="D34" s="132" t="s">
        <v>1278</v>
      </c>
      <c r="E34" s="272">
        <v>7209.82</v>
      </c>
      <c r="F34" s="29" t="s">
        <v>89</v>
      </c>
      <c r="G34" s="29" t="s">
        <v>249</v>
      </c>
      <c r="H34"/>
      <c r="I34"/>
      <c r="L34" s="309"/>
    </row>
    <row r="35" spans="1:12" s="29" customFormat="1" ht="12.75" customHeight="1" x14ac:dyDescent="0.2">
      <c r="A35"/>
      <c r="B35" s="129">
        <v>41494</v>
      </c>
      <c r="C35" s="190" t="s">
        <v>301</v>
      </c>
      <c r="D35" s="132" t="s">
        <v>869</v>
      </c>
      <c r="E35" s="136">
        <v>117.8</v>
      </c>
      <c r="F35" s="29" t="s">
        <v>89</v>
      </c>
      <c r="G35" s="29" t="s">
        <v>249</v>
      </c>
      <c r="H35"/>
      <c r="I35"/>
      <c r="L35" s="309"/>
    </row>
    <row r="36" spans="1:12" s="29" customFormat="1" ht="12.75" customHeight="1" x14ac:dyDescent="0.2">
      <c r="A36"/>
      <c r="B36" s="129">
        <v>41494</v>
      </c>
      <c r="C36" s="190" t="s">
        <v>719</v>
      </c>
      <c r="D36" s="132" t="s">
        <v>1281</v>
      </c>
      <c r="E36" s="136">
        <v>770.16</v>
      </c>
      <c r="F36" s="29" t="s">
        <v>89</v>
      </c>
      <c r="G36" s="29" t="s">
        <v>249</v>
      </c>
      <c r="H36"/>
      <c r="I36"/>
      <c r="L36" s="309"/>
    </row>
    <row r="37" spans="1:12" s="29" customFormat="1" ht="12.75" customHeight="1" x14ac:dyDescent="0.2">
      <c r="A37"/>
      <c r="B37" s="129">
        <v>41496</v>
      </c>
      <c r="C37" s="190" t="s">
        <v>1277</v>
      </c>
      <c r="D37" s="132" t="s">
        <v>861</v>
      </c>
      <c r="E37" s="272">
        <v>9690.9500000000007</v>
      </c>
      <c r="F37" s="29" t="s">
        <v>89</v>
      </c>
      <c r="G37" s="29" t="s">
        <v>249</v>
      </c>
      <c r="H37"/>
      <c r="I37"/>
      <c r="L37" s="309"/>
    </row>
    <row r="38" spans="1:12" s="29" customFormat="1" ht="12.75" customHeight="1" x14ac:dyDescent="0.2">
      <c r="A38"/>
      <c r="B38" s="129">
        <v>41496</v>
      </c>
      <c r="C38" s="190" t="s">
        <v>1277</v>
      </c>
      <c r="D38" s="132" t="s">
        <v>1278</v>
      </c>
      <c r="E38" s="272">
        <v>3254.7</v>
      </c>
      <c r="F38" s="29" t="s">
        <v>89</v>
      </c>
      <c r="G38" s="29" t="s">
        <v>249</v>
      </c>
      <c r="H38"/>
      <c r="I38"/>
      <c r="L38" s="309"/>
    </row>
    <row r="39" spans="1:12" s="29" customFormat="1" ht="12.75" customHeight="1" x14ac:dyDescent="0.2">
      <c r="A39"/>
      <c r="B39" s="129">
        <v>41496</v>
      </c>
      <c r="C39" s="190" t="s">
        <v>674</v>
      </c>
      <c r="D39" s="132" t="s">
        <v>730</v>
      </c>
      <c r="E39" s="136">
        <v>2703.96</v>
      </c>
      <c r="F39" s="29" t="s">
        <v>89</v>
      </c>
      <c r="G39" s="29" t="s">
        <v>249</v>
      </c>
      <c r="H39"/>
      <c r="I39"/>
      <c r="L39" s="309"/>
    </row>
    <row r="40" spans="1:12" s="29" customFormat="1" ht="12.75" customHeight="1" x14ac:dyDescent="0.2">
      <c r="A40"/>
      <c r="B40" s="129">
        <v>41496</v>
      </c>
      <c r="C40" s="190" t="s">
        <v>301</v>
      </c>
      <c r="D40" s="132" t="s">
        <v>640</v>
      </c>
      <c r="E40" s="136">
        <v>80.599999999999994</v>
      </c>
      <c r="F40" s="29" t="s">
        <v>89</v>
      </c>
      <c r="G40" s="29" t="s">
        <v>249</v>
      </c>
      <c r="H40"/>
      <c r="I40"/>
      <c r="L40" s="309"/>
    </row>
    <row r="41" spans="1:12" s="29" customFormat="1" ht="12.75" customHeight="1" x14ac:dyDescent="0.2">
      <c r="A41"/>
      <c r="B41" s="129">
        <v>41498</v>
      </c>
      <c r="C41" s="190" t="s">
        <v>301</v>
      </c>
      <c r="D41" s="132" t="s">
        <v>1037</v>
      </c>
      <c r="E41" s="136">
        <v>13719.06</v>
      </c>
      <c r="F41" s="29" t="s">
        <v>89</v>
      </c>
      <c r="G41" s="29" t="s">
        <v>249</v>
      </c>
      <c r="H41"/>
      <c r="I41"/>
      <c r="L41" s="309"/>
    </row>
    <row r="42" spans="1:12" s="29" customFormat="1" ht="12.75" customHeight="1" x14ac:dyDescent="0.2">
      <c r="A42"/>
      <c r="B42" s="129">
        <v>41498</v>
      </c>
      <c r="C42" s="190" t="s">
        <v>647</v>
      </c>
      <c r="D42" s="132" t="s">
        <v>1095</v>
      </c>
      <c r="E42" s="136">
        <v>491</v>
      </c>
      <c r="F42" s="29" t="s">
        <v>89</v>
      </c>
      <c r="G42" s="29" t="s">
        <v>249</v>
      </c>
      <c r="H42"/>
      <c r="I42"/>
      <c r="J42"/>
      <c r="K42"/>
      <c r="L42" s="309"/>
    </row>
    <row r="43" spans="1:12" s="29" customFormat="1" ht="12.75" customHeight="1" x14ac:dyDescent="0.2">
      <c r="A43"/>
      <c r="B43" s="129">
        <v>41498</v>
      </c>
      <c r="C43" s="190" t="s">
        <v>647</v>
      </c>
      <c r="D43" s="132" t="s">
        <v>1279</v>
      </c>
      <c r="E43" s="136">
        <v>331.81</v>
      </c>
      <c r="F43" s="29" t="s">
        <v>89</v>
      </c>
      <c r="G43" s="29" t="s">
        <v>249</v>
      </c>
      <c r="H43"/>
      <c r="I43"/>
      <c r="J43"/>
      <c r="K43"/>
      <c r="L43" s="309"/>
    </row>
    <row r="44" spans="1:12" s="29" customFormat="1" ht="12.75" customHeight="1" x14ac:dyDescent="0.2">
      <c r="A44"/>
      <c r="B44" s="129">
        <v>41498</v>
      </c>
      <c r="C44" s="190" t="s">
        <v>301</v>
      </c>
      <c r="D44" s="132" t="s">
        <v>869</v>
      </c>
      <c r="E44" s="136">
        <v>146.94999999999999</v>
      </c>
      <c r="F44" s="29" t="s">
        <v>89</v>
      </c>
      <c r="G44" s="29" t="s">
        <v>249</v>
      </c>
      <c r="H44"/>
      <c r="I44"/>
      <c r="J44"/>
      <c r="K44"/>
      <c r="L44" s="309"/>
    </row>
    <row r="45" spans="1:12" s="29" customFormat="1" ht="12.75" customHeight="1" x14ac:dyDescent="0.2">
      <c r="A45"/>
      <c r="B45" s="129">
        <v>41498</v>
      </c>
      <c r="C45" s="190" t="s">
        <v>301</v>
      </c>
      <c r="D45" s="132" t="s">
        <v>459</v>
      </c>
      <c r="E45" s="136">
        <v>62.5</v>
      </c>
      <c r="F45" s="29" t="s">
        <v>89</v>
      </c>
      <c r="G45" s="29" t="s">
        <v>249</v>
      </c>
      <c r="H45"/>
      <c r="I45"/>
      <c r="J45"/>
      <c r="K45"/>
      <c r="L45" s="309"/>
    </row>
    <row r="46" spans="1:12" s="29" customFormat="1" ht="12.75" customHeight="1" x14ac:dyDescent="0.2">
      <c r="A46"/>
      <c r="B46" s="129">
        <v>41499</v>
      </c>
      <c r="C46" s="190" t="s">
        <v>301</v>
      </c>
      <c r="D46" s="132" t="s">
        <v>1280</v>
      </c>
      <c r="E46" s="136">
        <v>6766.23</v>
      </c>
      <c r="F46" s="29" t="s">
        <v>89</v>
      </c>
      <c r="G46" s="29" t="s">
        <v>249</v>
      </c>
      <c r="H46"/>
      <c r="I46"/>
      <c r="J46"/>
      <c r="K46"/>
      <c r="L46" s="309"/>
    </row>
    <row r="47" spans="1:12" s="29" customFormat="1" ht="12.75" customHeight="1" x14ac:dyDescent="0.2">
      <c r="A47"/>
      <c r="B47" s="129">
        <v>41499</v>
      </c>
      <c r="C47" s="190" t="s">
        <v>301</v>
      </c>
      <c r="D47" s="132" t="s">
        <v>222</v>
      </c>
      <c r="E47" s="136">
        <v>2413.04</v>
      </c>
      <c r="F47" s="29" t="s">
        <v>89</v>
      </c>
      <c r="G47" s="29" t="s">
        <v>249</v>
      </c>
      <c r="H47"/>
      <c r="I47"/>
      <c r="J47"/>
      <c r="K47"/>
      <c r="L47" s="309"/>
    </row>
    <row r="48" spans="1:12" s="29" customFormat="1" ht="12.75" customHeight="1" x14ac:dyDescent="0.2">
      <c r="A48"/>
      <c r="B48" s="129">
        <v>41499</v>
      </c>
      <c r="C48" s="190" t="s">
        <v>719</v>
      </c>
      <c r="D48" s="132" t="s">
        <v>1051</v>
      </c>
      <c r="E48" s="136">
        <v>833.4</v>
      </c>
      <c r="F48" s="29" t="s">
        <v>89</v>
      </c>
      <c r="G48" s="29" t="s">
        <v>249</v>
      </c>
      <c r="H48"/>
      <c r="I48"/>
      <c r="J48"/>
      <c r="K48"/>
      <c r="L48" s="309"/>
    </row>
    <row r="49" spans="1:12" s="29" customFormat="1" ht="12.75" customHeight="1" x14ac:dyDescent="0.2">
      <c r="A49"/>
      <c r="B49" s="129">
        <v>41499</v>
      </c>
      <c r="C49" s="190" t="s">
        <v>469</v>
      </c>
      <c r="D49" s="132" t="s">
        <v>424</v>
      </c>
      <c r="E49" s="136">
        <v>524.38</v>
      </c>
      <c r="F49" s="29" t="s">
        <v>89</v>
      </c>
      <c r="G49" s="29" t="s">
        <v>249</v>
      </c>
      <c r="H49"/>
      <c r="I49"/>
      <c r="J49"/>
      <c r="K49"/>
      <c r="L49" s="309"/>
    </row>
    <row r="50" spans="1:12" s="29" customFormat="1" ht="12.75" customHeight="1" x14ac:dyDescent="0.2">
      <c r="A50"/>
      <c r="B50" s="129">
        <v>41499</v>
      </c>
      <c r="C50" s="190" t="s">
        <v>469</v>
      </c>
      <c r="D50" s="132" t="s">
        <v>901</v>
      </c>
      <c r="E50" s="136">
        <v>346.01</v>
      </c>
      <c r="F50" s="29" t="s">
        <v>89</v>
      </c>
      <c r="G50" s="29" t="s">
        <v>249</v>
      </c>
      <c r="H50"/>
      <c r="I50"/>
      <c r="J50"/>
      <c r="K50"/>
      <c r="L50" s="309"/>
    </row>
    <row r="51" spans="1:12" s="29" customFormat="1" ht="12.75" customHeight="1" x14ac:dyDescent="0.2">
      <c r="A51"/>
      <c r="B51" s="129">
        <v>41499</v>
      </c>
      <c r="C51" s="190" t="s">
        <v>301</v>
      </c>
      <c r="D51" s="132" t="s">
        <v>640</v>
      </c>
      <c r="E51" s="136">
        <v>694.5</v>
      </c>
      <c r="F51" s="29" t="s">
        <v>89</v>
      </c>
      <c r="G51" s="29" t="s">
        <v>249</v>
      </c>
      <c r="H51"/>
      <c r="I51"/>
      <c r="J51"/>
      <c r="K51"/>
      <c r="L51" s="309"/>
    </row>
    <row r="52" spans="1:12" s="29" customFormat="1" ht="12.75" customHeight="1" x14ac:dyDescent="0.2">
      <c r="A52"/>
      <c r="B52" s="129">
        <v>41499</v>
      </c>
      <c r="C52" s="190" t="s">
        <v>301</v>
      </c>
      <c r="D52" s="132" t="s">
        <v>869</v>
      </c>
      <c r="E52" s="136">
        <v>323.95</v>
      </c>
      <c r="G52" s="29" t="s">
        <v>249</v>
      </c>
      <c r="H52"/>
      <c r="I52"/>
      <c r="J52"/>
      <c r="K52"/>
      <c r="L52" s="309"/>
    </row>
    <row r="53" spans="1:12" s="29" customFormat="1" ht="12.75" customHeight="1" x14ac:dyDescent="0.2">
      <c r="A53"/>
      <c r="B53" s="129">
        <v>41500</v>
      </c>
      <c r="C53" s="190" t="s">
        <v>301</v>
      </c>
      <c r="D53" s="132" t="s">
        <v>1037</v>
      </c>
      <c r="E53" s="136">
        <v>540</v>
      </c>
      <c r="F53" s="29" t="s">
        <v>89</v>
      </c>
      <c r="G53" s="29" t="s">
        <v>249</v>
      </c>
      <c r="H53"/>
      <c r="I53"/>
      <c r="J53"/>
      <c r="K53"/>
      <c r="L53" s="309"/>
    </row>
    <row r="54" spans="1:12" s="29" customFormat="1" ht="12.75" customHeight="1" x14ac:dyDescent="0.2">
      <c r="A54"/>
      <c r="B54" s="129">
        <v>41500</v>
      </c>
      <c r="C54" s="190" t="s">
        <v>719</v>
      </c>
      <c r="D54" s="132" t="s">
        <v>1091</v>
      </c>
      <c r="E54" s="136">
        <v>703.79</v>
      </c>
      <c r="F54" s="29" t="s">
        <v>89</v>
      </c>
      <c r="G54" s="29" t="s">
        <v>249</v>
      </c>
      <c r="H54"/>
      <c r="I54"/>
      <c r="J54"/>
      <c r="K54"/>
      <c r="L54" s="309"/>
    </row>
    <row r="55" spans="1:12" s="29" customFormat="1" ht="12.75" customHeight="1" x14ac:dyDescent="0.2">
      <c r="A55"/>
      <c r="B55" s="129">
        <v>41501</v>
      </c>
      <c r="C55" s="190" t="s">
        <v>301</v>
      </c>
      <c r="D55" s="132" t="s">
        <v>1274</v>
      </c>
      <c r="E55" s="136">
        <v>4028.98</v>
      </c>
      <c r="F55" s="29" t="s">
        <v>89</v>
      </c>
      <c r="G55" s="29" t="s">
        <v>249</v>
      </c>
      <c r="H55"/>
      <c r="I55"/>
      <c r="J55"/>
      <c r="K55"/>
      <c r="L55" s="309"/>
    </row>
    <row r="56" spans="1:12" s="29" customFormat="1" ht="12.75" customHeight="1" x14ac:dyDescent="0.2">
      <c r="A56"/>
      <c r="B56" s="129">
        <v>41503</v>
      </c>
      <c r="C56" s="190" t="s">
        <v>469</v>
      </c>
      <c r="D56" s="132" t="s">
        <v>424</v>
      </c>
      <c r="E56" s="136">
        <v>82.9</v>
      </c>
      <c r="F56" s="29" t="s">
        <v>89</v>
      </c>
      <c r="G56" s="29" t="s">
        <v>249</v>
      </c>
      <c r="H56"/>
      <c r="I56"/>
      <c r="J56"/>
      <c r="K56"/>
      <c r="L56" s="309"/>
    </row>
    <row r="57" spans="1:12" s="29" customFormat="1" ht="12.75" customHeight="1" x14ac:dyDescent="0.2">
      <c r="A57"/>
      <c r="B57" s="129">
        <v>41505</v>
      </c>
      <c r="C57" s="190" t="s">
        <v>301</v>
      </c>
      <c r="D57" s="132" t="s">
        <v>380</v>
      </c>
      <c r="E57" s="136">
        <v>296.39999999999998</v>
      </c>
      <c r="F57" s="29" t="s">
        <v>89</v>
      </c>
      <c r="G57" s="29" t="s">
        <v>249</v>
      </c>
      <c r="H57"/>
      <c r="I57"/>
      <c r="J57"/>
      <c r="K57"/>
      <c r="L57" s="309"/>
    </row>
    <row r="58" spans="1:12" s="29" customFormat="1" ht="12.75" customHeight="1" x14ac:dyDescent="0.2">
      <c r="A58"/>
      <c r="B58" s="129">
        <v>41505</v>
      </c>
      <c r="C58" s="190" t="s">
        <v>647</v>
      </c>
      <c r="D58" s="132" t="s">
        <v>528</v>
      </c>
      <c r="E58" s="136">
        <v>642.25</v>
      </c>
      <c r="F58" s="29" t="s">
        <v>89</v>
      </c>
      <c r="G58" s="29" t="s">
        <v>249</v>
      </c>
      <c r="H58"/>
      <c r="I58"/>
      <c r="J58"/>
      <c r="K58"/>
      <c r="L58" s="309"/>
    </row>
    <row r="59" spans="1:12" s="29" customFormat="1" ht="12.75" customHeight="1" x14ac:dyDescent="0.2">
      <c r="A59"/>
      <c r="B59" s="129">
        <v>41505</v>
      </c>
      <c r="C59" s="190" t="s">
        <v>647</v>
      </c>
      <c r="D59" s="132" t="s">
        <v>528</v>
      </c>
      <c r="E59" s="136">
        <v>50.95</v>
      </c>
      <c r="F59" s="29" t="s">
        <v>89</v>
      </c>
      <c r="G59" s="29" t="s">
        <v>249</v>
      </c>
      <c r="H59"/>
      <c r="I59"/>
      <c r="J59"/>
      <c r="K59"/>
      <c r="L59" s="309"/>
    </row>
    <row r="60" spans="1:12" s="29" customFormat="1" ht="12.75" customHeight="1" x14ac:dyDescent="0.2">
      <c r="A60"/>
      <c r="B60" s="129">
        <v>41505</v>
      </c>
      <c r="C60" s="190" t="s">
        <v>647</v>
      </c>
      <c r="D60" s="132" t="s">
        <v>528</v>
      </c>
      <c r="E60" s="136">
        <v>483.4</v>
      </c>
      <c r="F60" s="29" t="s">
        <v>89</v>
      </c>
      <c r="G60" s="29" t="s">
        <v>249</v>
      </c>
      <c r="H60"/>
      <c r="I60"/>
      <c r="J60"/>
      <c r="K60"/>
      <c r="L60" s="309"/>
    </row>
    <row r="61" spans="1:12" s="29" customFormat="1" ht="12.75" customHeight="1" x14ac:dyDescent="0.2">
      <c r="A61"/>
      <c r="B61" s="129">
        <v>41505</v>
      </c>
      <c r="C61" s="190" t="s">
        <v>647</v>
      </c>
      <c r="D61" s="132" t="s">
        <v>1146</v>
      </c>
      <c r="E61" s="136">
        <v>476.15</v>
      </c>
      <c r="F61" s="29" t="s">
        <v>89</v>
      </c>
      <c r="G61" s="29" t="s">
        <v>249</v>
      </c>
      <c r="H61"/>
      <c r="I61"/>
      <c r="J61"/>
      <c r="K61"/>
      <c r="L61" s="309"/>
    </row>
    <row r="62" spans="1:12" s="29" customFormat="1" ht="12.75" customHeight="1" x14ac:dyDescent="0.2">
      <c r="A62"/>
      <c r="B62" s="129">
        <v>41505</v>
      </c>
      <c r="C62" s="190" t="s">
        <v>469</v>
      </c>
      <c r="D62" s="132" t="s">
        <v>901</v>
      </c>
      <c r="E62" s="136">
        <v>454.6</v>
      </c>
      <c r="F62" s="29" t="s">
        <v>89</v>
      </c>
      <c r="G62" s="29" t="s">
        <v>249</v>
      </c>
      <c r="H62"/>
      <c r="I62"/>
      <c r="J62"/>
      <c r="K62"/>
      <c r="L62" s="309"/>
    </row>
    <row r="63" spans="1:12" s="29" customFormat="1" ht="12.75" customHeight="1" x14ac:dyDescent="0.2">
      <c r="A63"/>
      <c r="B63" s="129">
        <v>41505</v>
      </c>
      <c r="C63" s="190" t="s">
        <v>301</v>
      </c>
      <c r="D63" s="132" t="s">
        <v>869</v>
      </c>
      <c r="E63" s="136">
        <v>237.95</v>
      </c>
      <c r="F63" s="29" t="s">
        <v>89</v>
      </c>
      <c r="G63" s="29" t="s">
        <v>249</v>
      </c>
      <c r="H63"/>
      <c r="I63"/>
      <c r="J63"/>
      <c r="K63"/>
      <c r="L63" s="309"/>
    </row>
    <row r="64" spans="1:12" s="29" customFormat="1" ht="12.75" customHeight="1" x14ac:dyDescent="0.2">
      <c r="A64"/>
      <c r="B64" s="129">
        <v>41505</v>
      </c>
      <c r="C64" s="190" t="s">
        <v>555</v>
      </c>
      <c r="D64" s="132" t="s">
        <v>1282</v>
      </c>
      <c r="E64" s="136">
        <v>1463.76</v>
      </c>
      <c r="F64" s="29" t="s">
        <v>89</v>
      </c>
      <c r="G64" s="29" t="s">
        <v>249</v>
      </c>
      <c r="H64"/>
      <c r="I64"/>
      <c r="J64"/>
      <c r="K64"/>
      <c r="L64" s="309"/>
    </row>
    <row r="65" spans="1:12" s="29" customFormat="1" ht="12.75" customHeight="1" x14ac:dyDescent="0.2">
      <c r="A65"/>
      <c r="B65" s="129">
        <v>41505</v>
      </c>
      <c r="C65" s="190" t="s">
        <v>301</v>
      </c>
      <c r="D65" s="132" t="s">
        <v>869</v>
      </c>
      <c r="E65" s="136">
        <v>97.95</v>
      </c>
      <c r="F65" s="29" t="s">
        <v>89</v>
      </c>
      <c r="G65" s="29" t="s">
        <v>249</v>
      </c>
      <c r="H65"/>
      <c r="I65"/>
      <c r="J65"/>
      <c r="K65"/>
      <c r="L65" s="309"/>
    </row>
    <row r="66" spans="1:12" s="29" customFormat="1" ht="12.75" customHeight="1" x14ac:dyDescent="0.2">
      <c r="A66"/>
      <c r="B66" s="129">
        <v>41506</v>
      </c>
      <c r="C66" s="190" t="s">
        <v>719</v>
      </c>
      <c r="D66" s="132" t="s">
        <v>1091</v>
      </c>
      <c r="E66" s="136">
        <v>798.07</v>
      </c>
      <c r="F66" s="29" t="s">
        <v>89</v>
      </c>
      <c r="G66" s="29" t="s">
        <v>249</v>
      </c>
      <c r="H66"/>
      <c r="I66"/>
      <c r="J66"/>
      <c r="K66"/>
      <c r="L66" s="309"/>
    </row>
    <row r="67" spans="1:12" s="29" customFormat="1" ht="12.75" customHeight="1" x14ac:dyDescent="0.2">
      <c r="A67"/>
      <c r="B67" s="129">
        <v>41507</v>
      </c>
      <c r="C67" s="190" t="s">
        <v>301</v>
      </c>
      <c r="D67" s="132" t="s">
        <v>5</v>
      </c>
      <c r="E67" s="136">
        <v>4904.28</v>
      </c>
      <c r="F67" s="29" t="s">
        <v>89</v>
      </c>
      <c r="G67" s="29" t="s">
        <v>249</v>
      </c>
      <c r="H67"/>
      <c r="I67"/>
      <c r="J67"/>
      <c r="K67"/>
      <c r="L67" s="309"/>
    </row>
    <row r="68" spans="1:12" s="29" customFormat="1" ht="12.75" customHeight="1" x14ac:dyDescent="0.2">
      <c r="A68"/>
      <c r="B68" s="129">
        <v>41507</v>
      </c>
      <c r="C68" s="190" t="s">
        <v>719</v>
      </c>
      <c r="D68" s="132" t="s">
        <v>1051</v>
      </c>
      <c r="E68" s="136">
        <v>708.59</v>
      </c>
      <c r="F68" s="29" t="s">
        <v>89</v>
      </c>
      <c r="G68" s="29" t="s">
        <v>249</v>
      </c>
      <c r="H68"/>
      <c r="I68"/>
      <c r="J68"/>
      <c r="K68"/>
      <c r="L68" s="309"/>
    </row>
    <row r="69" spans="1:12" s="29" customFormat="1" ht="12.75" customHeight="1" x14ac:dyDescent="0.2">
      <c r="A69"/>
      <c r="B69" s="129">
        <v>41508</v>
      </c>
      <c r="C69" s="190" t="s">
        <v>301</v>
      </c>
      <c r="D69" s="132" t="s">
        <v>227</v>
      </c>
      <c r="E69" s="136">
        <v>900.6</v>
      </c>
      <c r="F69" s="29" t="s">
        <v>89</v>
      </c>
      <c r="G69" s="29" t="s">
        <v>249</v>
      </c>
      <c r="H69"/>
      <c r="I69"/>
      <c r="J69"/>
      <c r="K69"/>
      <c r="L69" s="309"/>
    </row>
    <row r="70" spans="1:12" s="29" customFormat="1" ht="12.75" customHeight="1" x14ac:dyDescent="0.2">
      <c r="A70"/>
      <c r="B70" s="129">
        <v>41508</v>
      </c>
      <c r="C70" s="190" t="s">
        <v>719</v>
      </c>
      <c r="D70" s="132" t="s">
        <v>1121</v>
      </c>
      <c r="E70" s="136">
        <v>808.01</v>
      </c>
      <c r="F70" s="29" t="s">
        <v>89</v>
      </c>
      <c r="G70" s="29" t="s">
        <v>249</v>
      </c>
      <c r="H70"/>
      <c r="I70"/>
      <c r="J70"/>
      <c r="K70"/>
      <c r="L70" s="309"/>
    </row>
    <row r="71" spans="1:12" s="29" customFormat="1" ht="12.75" customHeight="1" x14ac:dyDescent="0.2">
      <c r="A71"/>
      <c r="B71" s="129">
        <v>41509</v>
      </c>
      <c r="C71" s="190" t="s">
        <v>719</v>
      </c>
      <c r="D71" s="132" t="s">
        <v>1121</v>
      </c>
      <c r="E71" s="136">
        <v>600</v>
      </c>
      <c r="F71" s="29" t="s">
        <v>89</v>
      </c>
      <c r="G71" s="29" t="s">
        <v>249</v>
      </c>
      <c r="H71"/>
      <c r="I71"/>
      <c r="J71"/>
      <c r="K71"/>
      <c r="L71" s="309"/>
    </row>
    <row r="72" spans="1:12" s="29" customFormat="1" ht="12.75" customHeight="1" x14ac:dyDescent="0.2">
      <c r="A72"/>
      <c r="B72" s="129">
        <v>41513</v>
      </c>
      <c r="C72" s="190" t="s">
        <v>719</v>
      </c>
      <c r="D72" s="132" t="s">
        <v>1051</v>
      </c>
      <c r="E72" s="136">
        <v>894.44</v>
      </c>
      <c r="F72" s="29" t="s">
        <v>89</v>
      </c>
      <c r="G72" s="29" t="s">
        <v>249</v>
      </c>
      <c r="H72"/>
      <c r="I72"/>
      <c r="J72"/>
      <c r="K72"/>
      <c r="L72" s="309"/>
    </row>
    <row r="73" spans="1:12" s="29" customFormat="1" ht="12.75" customHeight="1" x14ac:dyDescent="0.2">
      <c r="A73"/>
      <c r="B73" s="129">
        <v>41512</v>
      </c>
      <c r="C73" s="190" t="s">
        <v>469</v>
      </c>
      <c r="D73" s="132" t="s">
        <v>901</v>
      </c>
      <c r="E73" s="136">
        <v>668.76</v>
      </c>
      <c r="F73" s="29" t="s">
        <v>89</v>
      </c>
      <c r="G73" s="29" t="s">
        <v>249</v>
      </c>
      <c r="H73"/>
      <c r="I73"/>
      <c r="J73"/>
      <c r="K73"/>
      <c r="L73" s="309"/>
    </row>
    <row r="74" spans="1:12" s="29" customFormat="1" ht="12.75" customHeight="1" x14ac:dyDescent="0.2">
      <c r="A74"/>
      <c r="B74" s="129">
        <v>41512</v>
      </c>
      <c r="C74" s="190" t="s">
        <v>469</v>
      </c>
      <c r="D74" s="132" t="s">
        <v>901</v>
      </c>
      <c r="E74" s="136">
        <v>460.04</v>
      </c>
      <c r="F74" s="29" t="s">
        <v>89</v>
      </c>
      <c r="G74" s="29" t="s">
        <v>249</v>
      </c>
      <c r="H74"/>
      <c r="I74"/>
      <c r="J74"/>
      <c r="K74"/>
      <c r="L74" s="309"/>
    </row>
    <row r="75" spans="1:12" s="29" customFormat="1" ht="12.75" customHeight="1" x14ac:dyDescent="0.2">
      <c r="A75"/>
      <c r="B75" s="129">
        <v>41512</v>
      </c>
      <c r="C75" s="190" t="s">
        <v>647</v>
      </c>
      <c r="D75" s="132" t="s">
        <v>1146</v>
      </c>
      <c r="E75" s="136">
        <v>230.1</v>
      </c>
      <c r="F75" s="29" t="s">
        <v>89</v>
      </c>
      <c r="G75" s="29" t="s">
        <v>249</v>
      </c>
      <c r="H75"/>
      <c r="I75"/>
      <c r="J75"/>
      <c r="K75"/>
      <c r="L75" s="309"/>
    </row>
    <row r="76" spans="1:12" s="29" customFormat="1" ht="12.75" customHeight="1" x14ac:dyDescent="0.2">
      <c r="A76"/>
      <c r="B76" s="129">
        <v>41512</v>
      </c>
      <c r="C76" s="190" t="s">
        <v>301</v>
      </c>
      <c r="D76" s="132" t="s">
        <v>1197</v>
      </c>
      <c r="E76" s="136">
        <v>295.83</v>
      </c>
      <c r="F76" s="29" t="s">
        <v>89</v>
      </c>
      <c r="G76" s="29" t="s">
        <v>249</v>
      </c>
      <c r="H76"/>
      <c r="I76"/>
      <c r="J76"/>
      <c r="K76"/>
      <c r="L76" s="309"/>
    </row>
    <row r="77" spans="1:12" s="29" customFormat="1" ht="12.75" customHeight="1" x14ac:dyDescent="0.2">
      <c r="A77"/>
      <c r="B77" s="129">
        <v>41512</v>
      </c>
      <c r="C77" s="190" t="s">
        <v>301</v>
      </c>
      <c r="D77" s="132" t="s">
        <v>1195</v>
      </c>
      <c r="E77" s="136">
        <v>2642.65</v>
      </c>
      <c r="F77" s="29" t="s">
        <v>89</v>
      </c>
      <c r="G77" s="29" t="s">
        <v>249</v>
      </c>
      <c r="H77"/>
      <c r="I77"/>
      <c r="J77"/>
      <c r="K77"/>
      <c r="L77" s="309"/>
    </row>
    <row r="78" spans="1:12" s="29" customFormat="1" ht="12.75" customHeight="1" x14ac:dyDescent="0.2">
      <c r="A78"/>
      <c r="B78" s="129">
        <v>41512</v>
      </c>
      <c r="C78" s="190" t="s">
        <v>397</v>
      </c>
      <c r="D78" s="132" t="s">
        <v>665</v>
      </c>
      <c r="E78" s="136">
        <v>2076.5100000000002</v>
      </c>
      <c r="F78" s="29" t="s">
        <v>89</v>
      </c>
      <c r="G78" s="29" t="s">
        <v>249</v>
      </c>
      <c r="H78"/>
      <c r="I78"/>
      <c r="J78"/>
      <c r="K78"/>
      <c r="L78" s="309"/>
    </row>
    <row r="79" spans="1:12" s="29" customFormat="1" ht="12.75" customHeight="1" x14ac:dyDescent="0.2">
      <c r="A79"/>
      <c r="B79" s="129">
        <v>41512</v>
      </c>
      <c r="C79" s="190" t="s">
        <v>469</v>
      </c>
      <c r="D79" s="132" t="s">
        <v>901</v>
      </c>
      <c r="E79" s="136">
        <v>48.33</v>
      </c>
      <c r="F79" s="29" t="s">
        <v>89</v>
      </c>
      <c r="G79" s="29" t="s">
        <v>249</v>
      </c>
      <c r="H79"/>
      <c r="I79"/>
      <c r="J79"/>
      <c r="K79"/>
      <c r="L79" s="309"/>
    </row>
    <row r="80" spans="1:12" s="29" customFormat="1" ht="12.75" customHeight="1" x14ac:dyDescent="0.2">
      <c r="A80"/>
      <c r="B80" s="129">
        <v>41513</v>
      </c>
      <c r="C80" s="190" t="s">
        <v>301</v>
      </c>
      <c r="D80" s="132" t="s">
        <v>294</v>
      </c>
      <c r="E80" s="136">
        <v>803.7</v>
      </c>
      <c r="F80" s="29" t="s">
        <v>89</v>
      </c>
      <c r="G80" s="29" t="s">
        <v>249</v>
      </c>
      <c r="H80"/>
      <c r="I80"/>
      <c r="J80"/>
      <c r="K80"/>
      <c r="L80" s="309"/>
    </row>
    <row r="81" spans="1:12" s="29" customFormat="1" ht="12.75" customHeight="1" x14ac:dyDescent="0.2">
      <c r="A81"/>
      <c r="B81" s="129">
        <v>41513</v>
      </c>
      <c r="C81" s="190" t="s">
        <v>301</v>
      </c>
      <c r="D81" s="132" t="s">
        <v>864</v>
      </c>
      <c r="E81" s="136">
        <v>1624.5</v>
      </c>
      <c r="F81" s="29" t="s">
        <v>89</v>
      </c>
      <c r="G81" s="29" t="s">
        <v>249</v>
      </c>
      <c r="H81"/>
      <c r="I81"/>
      <c r="J81"/>
      <c r="K81"/>
      <c r="L81" s="309"/>
    </row>
    <row r="82" spans="1:12" s="29" customFormat="1" ht="12.75" customHeight="1" x14ac:dyDescent="0.2">
      <c r="A82"/>
      <c r="B82" s="129">
        <v>41513</v>
      </c>
      <c r="C82" s="190" t="s">
        <v>301</v>
      </c>
      <c r="D82" s="132" t="s">
        <v>1274</v>
      </c>
      <c r="E82" s="136">
        <v>5000</v>
      </c>
      <c r="F82" s="29" t="s">
        <v>89</v>
      </c>
      <c r="G82" s="29" t="s">
        <v>249</v>
      </c>
      <c r="H82"/>
      <c r="I82"/>
      <c r="J82"/>
      <c r="K82"/>
      <c r="L82" s="309"/>
    </row>
    <row r="83" spans="1:12" s="29" customFormat="1" ht="12.75" customHeight="1" x14ac:dyDescent="0.2">
      <c r="A83"/>
      <c r="B83" s="129">
        <v>41514</v>
      </c>
      <c r="C83" s="190" t="s">
        <v>397</v>
      </c>
      <c r="D83" s="132" t="s">
        <v>373</v>
      </c>
      <c r="E83" s="136">
        <v>185</v>
      </c>
      <c r="F83" s="29" t="s">
        <v>89</v>
      </c>
      <c r="G83" s="29" t="s">
        <v>249</v>
      </c>
      <c r="H83"/>
      <c r="I83"/>
      <c r="J83"/>
      <c r="K83"/>
      <c r="L83" s="309"/>
    </row>
    <row r="84" spans="1:12" s="29" customFormat="1" ht="12.75" customHeight="1" x14ac:dyDescent="0.2">
      <c r="A84"/>
      <c r="B84" s="129">
        <v>41514</v>
      </c>
      <c r="C84" s="190" t="s">
        <v>719</v>
      </c>
      <c r="D84" s="132" t="s">
        <v>1051</v>
      </c>
      <c r="E84" s="136">
        <v>780.02</v>
      </c>
      <c r="F84" s="29" t="s">
        <v>89</v>
      </c>
      <c r="G84" s="29" t="s">
        <v>249</v>
      </c>
      <c r="H84"/>
      <c r="I84"/>
      <c r="J84"/>
      <c r="K84"/>
      <c r="L84" s="309"/>
    </row>
    <row r="85" spans="1:12" s="29" customFormat="1" ht="12.75" customHeight="1" x14ac:dyDescent="0.2">
      <c r="A85"/>
      <c r="B85" s="129">
        <v>41517</v>
      </c>
      <c r="C85" s="190" t="s">
        <v>719</v>
      </c>
      <c r="D85" s="132" t="s">
        <v>1283</v>
      </c>
      <c r="E85" s="136">
        <v>500.05</v>
      </c>
      <c r="F85" s="29" t="s">
        <v>89</v>
      </c>
      <c r="G85" s="29" t="s">
        <v>249</v>
      </c>
      <c r="H85"/>
      <c r="I85"/>
      <c r="J85"/>
      <c r="K85"/>
      <c r="L85" s="309"/>
    </row>
    <row r="86" spans="1:12" s="29" customFormat="1" ht="12.75" customHeight="1" thickBot="1" x14ac:dyDescent="0.25">
      <c r="A86"/>
      <c r="B86" s="209"/>
      <c r="C86" s="187"/>
      <c r="D86" s="133"/>
      <c r="E86" s="137"/>
      <c r="H86"/>
      <c r="I86" s="266"/>
      <c r="J86" s="394">
        <f>(E87+E9)/1.14</f>
        <v>106633.49122807011</v>
      </c>
      <c r="K86"/>
      <c r="L86" s="309"/>
    </row>
    <row r="87" spans="1:12" s="29" customFormat="1" ht="13.5" thickBot="1" x14ac:dyDescent="0.25">
      <c r="A87"/>
      <c r="B87" s="56"/>
      <c r="C87" s="56"/>
      <c r="D87" s="194"/>
      <c r="E87" s="87">
        <f>SUM(E13:E86)</f>
        <v>109153.50999999992</v>
      </c>
      <c r="H87"/>
      <c r="I87"/>
      <c r="J87" s="394">
        <f>J86*0.14</f>
        <v>14928.688771929817</v>
      </c>
      <c r="K87"/>
      <c r="L87" s="308"/>
    </row>
    <row r="88" spans="1:12" s="29" customFormat="1" x14ac:dyDescent="0.2">
      <c r="A88"/>
      <c r="B88" s="56"/>
      <c r="C88" s="56"/>
      <c r="D88" s="194"/>
      <c r="E88" s="208"/>
      <c r="H88"/>
      <c r="I88"/>
      <c r="J88"/>
      <c r="K88"/>
      <c r="L88" s="308"/>
    </row>
    <row r="89" spans="1:12" s="29" customFormat="1" x14ac:dyDescent="0.2">
      <c r="A89"/>
      <c r="B89" s="56"/>
      <c r="C89" s="56"/>
      <c r="D89" s="194"/>
      <c r="E89" s="208"/>
      <c r="H89"/>
      <c r="I89"/>
      <c r="J89"/>
      <c r="K89"/>
      <c r="L89" s="308"/>
    </row>
    <row r="90" spans="1:12" s="29" customFormat="1" x14ac:dyDescent="0.2">
      <c r="A90"/>
      <c r="B90" s="56"/>
      <c r="C90" s="56"/>
      <c r="D90" s="194"/>
      <c r="E90" s="208"/>
      <c r="F90"/>
      <c r="H90"/>
      <c r="I90"/>
      <c r="J90"/>
      <c r="K90"/>
      <c r="L90" s="308"/>
    </row>
    <row r="91" spans="1:12" s="29" customFormat="1" x14ac:dyDescent="0.2">
      <c r="A91"/>
      <c r="B91"/>
      <c r="C91"/>
      <c r="D91" s="195"/>
      <c r="E91" s="197"/>
      <c r="F91"/>
      <c r="H91"/>
      <c r="I91"/>
      <c r="J91"/>
      <c r="K91"/>
      <c r="L91" s="308"/>
    </row>
    <row r="92" spans="1:12" s="29" customFormat="1" x14ac:dyDescent="0.2">
      <c r="A92"/>
      <c r="B92"/>
      <c r="C92"/>
      <c r="D92" s="195"/>
      <c r="E92" s="197"/>
      <c r="F92"/>
      <c r="H92"/>
      <c r="I92"/>
      <c r="J92"/>
      <c r="K92"/>
      <c r="L92" s="308"/>
    </row>
    <row r="93" spans="1:12" s="29" customFormat="1" x14ac:dyDescent="0.2">
      <c r="A93"/>
      <c r="B93"/>
      <c r="C93"/>
      <c r="D93" s="195"/>
      <c r="E93" s="197"/>
      <c r="F93"/>
      <c r="H93"/>
      <c r="I93"/>
      <c r="J93"/>
      <c r="K93"/>
      <c r="L93" s="308"/>
    </row>
    <row r="94" spans="1:12" s="29" customFormat="1" x14ac:dyDescent="0.2">
      <c r="A94"/>
      <c r="B94"/>
      <c r="C94"/>
      <c r="D94" s="195"/>
      <c r="E94" s="197"/>
      <c r="F94"/>
      <c r="H94"/>
      <c r="I94"/>
      <c r="J94"/>
      <c r="K94"/>
      <c r="L94" s="308"/>
    </row>
    <row r="95" spans="1:12" s="29" customFormat="1" x14ac:dyDescent="0.2">
      <c r="A95"/>
      <c r="B95"/>
      <c r="C95"/>
      <c r="D95" s="195"/>
      <c r="E95" s="197"/>
      <c r="H95"/>
      <c r="I95"/>
      <c r="J95"/>
      <c r="K95"/>
      <c r="L95" s="308"/>
    </row>
    <row r="96" spans="1:12" s="29" customFormat="1" x14ac:dyDescent="0.2">
      <c r="A96"/>
      <c r="B96"/>
      <c r="C96"/>
      <c r="D96" s="195"/>
      <c r="E96" s="197"/>
      <c r="H96"/>
      <c r="I96"/>
      <c r="J96"/>
      <c r="K96"/>
      <c r="L96" s="308"/>
    </row>
    <row r="97" spans="1:13" s="29" customFormat="1" x14ac:dyDescent="0.2">
      <c r="A97"/>
      <c r="B97"/>
      <c r="C97"/>
      <c r="D97" s="195"/>
      <c r="E97" s="197"/>
      <c r="H97"/>
      <c r="I97"/>
      <c r="J97"/>
      <c r="K97"/>
      <c r="L97" s="308"/>
    </row>
    <row r="98" spans="1:13" s="29" customFormat="1" x14ac:dyDescent="0.2">
      <c r="A98"/>
      <c r="B98"/>
      <c r="C98"/>
      <c r="D98" s="195"/>
      <c r="E98" s="197"/>
      <c r="H98"/>
      <c r="I98"/>
      <c r="J98"/>
      <c r="K98"/>
      <c r="L98" s="308"/>
    </row>
    <row r="99" spans="1:13" s="29" customFormat="1" x14ac:dyDescent="0.2">
      <c r="A99"/>
      <c r="B99"/>
      <c r="C99"/>
      <c r="D99" s="195"/>
      <c r="E99" s="197"/>
      <c r="H99"/>
      <c r="I99"/>
      <c r="J99"/>
      <c r="K99"/>
      <c r="L99" s="308"/>
    </row>
    <row r="100" spans="1:13" s="29" customFormat="1" x14ac:dyDescent="0.2">
      <c r="A100"/>
      <c r="B100"/>
      <c r="C100"/>
      <c r="D100" s="195"/>
      <c r="E100" s="197"/>
      <c r="H100"/>
      <c r="I100"/>
      <c r="J100"/>
      <c r="K100"/>
      <c r="L100" s="308"/>
    </row>
    <row r="101" spans="1:13" s="29" customFormat="1" x14ac:dyDescent="0.2">
      <c r="A101"/>
      <c r="B101"/>
      <c r="C101"/>
      <c r="D101" s="195"/>
      <c r="E101" s="197"/>
      <c r="H101"/>
      <c r="I101"/>
      <c r="J101"/>
      <c r="K101"/>
      <c r="L101" s="308"/>
    </row>
    <row r="102" spans="1:13" s="29" customFormat="1" x14ac:dyDescent="0.2">
      <c r="A102"/>
      <c r="B102"/>
      <c r="C102"/>
      <c r="D102" s="195"/>
      <c r="E102" s="197"/>
      <c r="H102"/>
      <c r="I102"/>
      <c r="J102"/>
      <c r="K102"/>
      <c r="L102" s="308"/>
    </row>
    <row r="103" spans="1:13" s="29" customFormat="1" x14ac:dyDescent="0.2">
      <c r="A103"/>
      <c r="B103"/>
      <c r="C103"/>
      <c r="D103" s="195"/>
      <c r="E103" s="197"/>
      <c r="H103"/>
      <c r="I103"/>
      <c r="J103"/>
      <c r="K103"/>
      <c r="L103" s="308"/>
    </row>
    <row r="104" spans="1:13" s="29" customFormat="1" x14ac:dyDescent="0.2">
      <c r="A104"/>
      <c r="B104"/>
      <c r="C104"/>
      <c r="D104" s="195"/>
      <c r="E104" s="197"/>
      <c r="H104"/>
      <c r="I104"/>
      <c r="J104"/>
      <c r="K104"/>
      <c r="L104" s="308"/>
    </row>
    <row r="105" spans="1:13" s="29" customFormat="1" x14ac:dyDescent="0.2">
      <c r="A105"/>
      <c r="B105"/>
      <c r="C105"/>
      <c r="D105" s="195"/>
      <c r="E105" s="197"/>
      <c r="H105"/>
      <c r="I105"/>
      <c r="J105"/>
      <c r="K105"/>
      <c r="L105" s="308"/>
    </row>
    <row r="106" spans="1:13" s="29" customFormat="1" x14ac:dyDescent="0.2">
      <c r="A106"/>
      <c r="B106"/>
      <c r="C106"/>
      <c r="D106" s="195"/>
      <c r="E106" s="197"/>
      <c r="H106"/>
      <c r="I106"/>
      <c r="J106"/>
      <c r="K106"/>
      <c r="L106" s="308"/>
    </row>
    <row r="107" spans="1:13" s="29" customFormat="1" x14ac:dyDescent="0.2">
      <c r="A107"/>
      <c r="B107"/>
      <c r="C107"/>
      <c r="D107" s="195"/>
      <c r="E107" s="197"/>
      <c r="H107"/>
      <c r="I107"/>
      <c r="J107"/>
      <c r="K107"/>
      <c r="L107" s="312"/>
    </row>
    <row r="108" spans="1:13" s="29" customFormat="1" x14ac:dyDescent="0.2">
      <c r="A108"/>
      <c r="B108"/>
      <c r="C108"/>
      <c r="D108" s="195"/>
      <c r="E108" s="197"/>
      <c r="H108"/>
      <c r="I108"/>
      <c r="J108"/>
      <c r="K108"/>
      <c r="L108" s="312"/>
      <c r="M108"/>
    </row>
    <row r="109" spans="1:13" s="29" customFormat="1" x14ac:dyDescent="0.2">
      <c r="A109"/>
      <c r="B109"/>
      <c r="C109"/>
      <c r="D109" s="195"/>
      <c r="E109" s="197"/>
      <c r="H109"/>
      <c r="I109"/>
      <c r="J109"/>
      <c r="K109"/>
      <c r="L109" s="312"/>
      <c r="M109"/>
    </row>
    <row r="110" spans="1:13" s="29" customFormat="1" x14ac:dyDescent="0.2">
      <c r="A110"/>
      <c r="B110"/>
      <c r="C110"/>
      <c r="D110" s="195"/>
      <c r="E110" s="197"/>
      <c r="H110"/>
      <c r="I110"/>
      <c r="J110"/>
      <c r="K110"/>
      <c r="L110" s="312"/>
      <c r="M110"/>
    </row>
  </sheetData>
  <mergeCells count="5">
    <mergeCell ref="A1:K1"/>
    <mergeCell ref="A3:D3"/>
    <mergeCell ref="A11:D11"/>
    <mergeCell ref="J13:J14"/>
    <mergeCell ref="K13:K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N109"/>
  <sheetViews>
    <sheetView topLeftCell="A58" zoomScaleNormal="100" workbookViewId="0">
      <selection activeCell="C62" sqref="C6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1284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85"/>
      <c r="G2" s="385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41530</v>
      </c>
      <c r="C5" s="190" t="s">
        <v>691</v>
      </c>
      <c r="D5" s="132" t="s">
        <v>1288</v>
      </c>
      <c r="E5" s="136">
        <v>2692.6</v>
      </c>
      <c r="F5" s="29" t="s">
        <v>89</v>
      </c>
      <c r="G5" s="29" t="s">
        <v>249</v>
      </c>
      <c r="I5" s="129">
        <v>41523</v>
      </c>
      <c r="J5" s="132" t="s">
        <v>1064</v>
      </c>
      <c r="K5" s="136">
        <v>3420.91</v>
      </c>
      <c r="L5" s="308"/>
    </row>
    <row r="6" spans="1:14" s="29" customFormat="1" ht="12.75" customHeight="1" x14ac:dyDescent="0.2">
      <c r="A6"/>
      <c r="B6" s="129">
        <v>41530</v>
      </c>
      <c r="C6" s="190" t="s">
        <v>691</v>
      </c>
      <c r="D6" s="132" t="s">
        <v>1289</v>
      </c>
      <c r="E6" s="136">
        <v>4791.13</v>
      </c>
      <c r="F6" s="27" t="s">
        <v>89</v>
      </c>
      <c r="G6" s="29" t="s">
        <v>249</v>
      </c>
      <c r="H6" s="56"/>
      <c r="I6" s="129">
        <v>41534</v>
      </c>
      <c r="J6" s="132" t="s">
        <v>50</v>
      </c>
      <c r="K6" s="136">
        <v>2074.8000000000002</v>
      </c>
      <c r="L6" s="308"/>
    </row>
    <row r="7" spans="1:14" s="29" customFormat="1" ht="12.75" customHeight="1" x14ac:dyDescent="0.2">
      <c r="A7"/>
      <c r="B7" s="129">
        <v>41530</v>
      </c>
      <c r="C7" s="190" t="s">
        <v>691</v>
      </c>
      <c r="D7" s="132" t="s">
        <v>1290</v>
      </c>
      <c r="E7" s="136">
        <v>1751.01</v>
      </c>
      <c r="F7" s="27" t="s">
        <v>89</v>
      </c>
      <c r="G7" s="29" t="s">
        <v>249</v>
      </c>
      <c r="H7" s="56"/>
      <c r="I7" s="129">
        <v>41534</v>
      </c>
      <c r="J7" s="132" t="s">
        <v>932</v>
      </c>
      <c r="K7" s="136">
        <v>8132.94</v>
      </c>
      <c r="L7" s="308"/>
    </row>
    <row r="8" spans="1:14" s="29" customFormat="1" ht="12.75" customHeight="1" thickBot="1" x14ac:dyDescent="0.25">
      <c r="A8"/>
      <c r="B8" s="161"/>
      <c r="C8" s="187"/>
      <c r="D8" s="133"/>
      <c r="E8" s="137"/>
      <c r="H8" s="56"/>
      <c r="I8" s="129">
        <v>41536</v>
      </c>
      <c r="J8" s="132" t="s">
        <v>693</v>
      </c>
      <c r="K8" s="136">
        <f>17770.78+15711.02+5399.95+11332.7+1242.6-30000-10000</f>
        <v>11457.049999999996</v>
      </c>
      <c r="L8" s="308"/>
    </row>
    <row r="9" spans="1:14" s="29" customFormat="1" ht="13.5" thickBot="1" x14ac:dyDescent="0.25">
      <c r="A9"/>
      <c r="B9" s="56"/>
      <c r="C9" s="56"/>
      <c r="D9" s="194"/>
      <c r="E9" s="87">
        <f>SUM(E5:E8)</f>
        <v>9234.74</v>
      </c>
      <c r="H9"/>
      <c r="I9" s="129">
        <v>41540</v>
      </c>
      <c r="J9" s="132" t="s">
        <v>693</v>
      </c>
      <c r="K9" s="136">
        <v>10000</v>
      </c>
      <c r="L9" s="308"/>
    </row>
    <row r="10" spans="1:14" s="29" customFormat="1" ht="11.25" customHeight="1" thickBot="1" x14ac:dyDescent="0.25">
      <c r="A10"/>
      <c r="B10" s="56"/>
      <c r="C10" s="56"/>
      <c r="D10" s="194"/>
      <c r="E10" s="208"/>
      <c r="G10" s="116"/>
      <c r="H10"/>
      <c r="I10" s="161"/>
      <c r="J10" s="133"/>
      <c r="K10" s="137"/>
      <c r="L10" s="308"/>
    </row>
    <row r="11" spans="1:14" s="111" customFormat="1" ht="16.5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7"/>
      <c r="H11" s="56"/>
      <c r="I11" s="56"/>
      <c r="J11" s="194"/>
      <c r="K11" s="87">
        <f>SUM(K5:K10)</f>
        <v>35085.699999999997</v>
      </c>
      <c r="L11" s="313"/>
    </row>
    <row r="12" spans="1:14" s="3" customFormat="1" ht="15.75" thickBot="1" x14ac:dyDescent="0.25"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9"/>
      <c r="H12" s="294"/>
      <c r="I12" s="299"/>
      <c r="J12" s="155"/>
      <c r="K12" s="301"/>
      <c r="L12" s="308"/>
      <c r="M12" s="314"/>
      <c r="N12" s="314"/>
    </row>
    <row r="13" spans="1:14" s="56" customFormat="1" ht="12.75" customHeight="1" x14ac:dyDescent="0.2">
      <c r="B13" s="129">
        <v>41519</v>
      </c>
      <c r="C13" s="190" t="s">
        <v>469</v>
      </c>
      <c r="D13" s="132" t="s">
        <v>424</v>
      </c>
      <c r="E13" s="136">
        <v>514.16999999999996</v>
      </c>
      <c r="F13" s="29" t="s">
        <v>89</v>
      </c>
      <c r="G13" s="29" t="s">
        <v>249</v>
      </c>
      <c r="H13"/>
      <c r="I13" s="158"/>
      <c r="J13" s="885" t="s">
        <v>1087</v>
      </c>
      <c r="K13" s="881">
        <f>E9+K11+E86</f>
        <v>152963.21</v>
      </c>
      <c r="L13" s="307"/>
    </row>
    <row r="14" spans="1:14" s="56" customFormat="1" ht="12.75" customHeight="1" thickBot="1" x14ac:dyDescent="0.25">
      <c r="B14" s="129">
        <v>41519</v>
      </c>
      <c r="C14" s="190" t="s">
        <v>469</v>
      </c>
      <c r="D14" s="132" t="s">
        <v>901</v>
      </c>
      <c r="E14" s="136">
        <v>173.71</v>
      </c>
      <c r="F14" s="29" t="s">
        <v>89</v>
      </c>
      <c r="G14" s="29" t="s">
        <v>249</v>
      </c>
      <c r="H14"/>
      <c r="I14" s="158"/>
      <c r="J14" s="885"/>
      <c r="K14" s="882"/>
      <c r="L14" s="307"/>
    </row>
    <row r="15" spans="1:14" s="56" customFormat="1" ht="12.75" customHeight="1" x14ac:dyDescent="0.2">
      <c r="B15" s="129">
        <v>41519</v>
      </c>
      <c r="C15" s="190" t="s">
        <v>469</v>
      </c>
      <c r="D15" s="132" t="s">
        <v>1081</v>
      </c>
      <c r="E15" s="136">
        <v>949.01</v>
      </c>
      <c r="F15" s="29" t="s">
        <v>89</v>
      </c>
      <c r="G15" s="29" t="s">
        <v>249</v>
      </c>
      <c r="H15"/>
      <c r="I15" s="158"/>
      <c r="J15" s="387"/>
      <c r="K15" s="388"/>
      <c r="L15" s="307"/>
    </row>
    <row r="16" spans="1:14" s="56" customFormat="1" ht="12.75" customHeight="1" x14ac:dyDescent="0.2">
      <c r="B16" s="129">
        <v>41520</v>
      </c>
      <c r="C16" s="190" t="s">
        <v>301</v>
      </c>
      <c r="D16" s="132" t="s">
        <v>869</v>
      </c>
      <c r="E16" s="136">
        <v>83.85</v>
      </c>
      <c r="F16" s="29" t="s">
        <v>89</v>
      </c>
      <c r="G16" s="29" t="s">
        <v>249</v>
      </c>
      <c r="H16"/>
      <c r="I16" s="158"/>
      <c r="J16" s="387"/>
      <c r="K16" s="388"/>
      <c r="L16" s="307"/>
    </row>
    <row r="17" spans="1:12" s="56" customFormat="1" ht="12.75" customHeight="1" x14ac:dyDescent="0.2">
      <c r="B17" s="129">
        <v>41520</v>
      </c>
      <c r="C17" s="190" t="s">
        <v>301</v>
      </c>
      <c r="D17" s="132" t="s">
        <v>331</v>
      </c>
      <c r="E17" s="136">
        <v>178.4</v>
      </c>
      <c r="F17" s="29" t="s">
        <v>89</v>
      </c>
      <c r="G17" s="29" t="s">
        <v>249</v>
      </c>
      <c r="H17"/>
      <c r="I17" s="158"/>
      <c r="J17" s="387"/>
      <c r="K17" s="388"/>
      <c r="L17" s="307"/>
    </row>
    <row r="18" spans="1:12" s="56" customFormat="1" ht="12.75" customHeight="1" x14ac:dyDescent="0.2">
      <c r="B18" s="129">
        <v>41521</v>
      </c>
      <c r="C18" s="190" t="s">
        <v>637</v>
      </c>
      <c r="D18" s="132" t="s">
        <v>1285</v>
      </c>
      <c r="E18" s="136">
        <v>787.1</v>
      </c>
      <c r="F18" s="29" t="s">
        <v>89</v>
      </c>
      <c r="G18" s="29" t="s">
        <v>249</v>
      </c>
      <c r="H18" s="294"/>
      <c r="I18" s="158"/>
      <c r="J18" s="387"/>
      <c r="K18" s="388"/>
      <c r="L18" s="307"/>
    </row>
    <row r="19" spans="1:12" s="56" customFormat="1" ht="12.75" customHeight="1" x14ac:dyDescent="0.2">
      <c r="B19" s="129">
        <v>41521</v>
      </c>
      <c r="C19" s="190" t="s">
        <v>637</v>
      </c>
      <c r="D19" s="132" t="s">
        <v>1286</v>
      </c>
      <c r="E19" s="136">
        <v>40.299999999999997</v>
      </c>
      <c r="F19" s="29" t="s">
        <v>89</v>
      </c>
      <c r="G19" s="29" t="s">
        <v>249</v>
      </c>
      <c r="H19" s="294"/>
      <c r="I19" s="158"/>
      <c r="J19" s="386"/>
      <c r="K19" s="336"/>
      <c r="L19" s="307"/>
    </row>
    <row r="20" spans="1:12" s="56" customFormat="1" ht="12.75" customHeight="1" x14ac:dyDescent="0.2">
      <c r="B20" s="129">
        <v>41521</v>
      </c>
      <c r="C20" s="190" t="s">
        <v>637</v>
      </c>
      <c r="D20" s="132" t="s">
        <v>1287</v>
      </c>
      <c r="E20" s="136">
        <v>784</v>
      </c>
      <c r="F20" s="29" t="s">
        <v>89</v>
      </c>
      <c r="G20" s="29" t="s">
        <v>249</v>
      </c>
      <c r="H20" s="294"/>
      <c r="I20" s="158"/>
      <c r="J20" s="386"/>
      <c r="K20" s="336"/>
      <c r="L20" s="307"/>
    </row>
    <row r="21" spans="1:12" s="56" customFormat="1" ht="12.75" customHeight="1" x14ac:dyDescent="0.2">
      <c r="B21" s="129">
        <v>41521</v>
      </c>
      <c r="C21" s="190" t="s">
        <v>301</v>
      </c>
      <c r="D21" s="132" t="s">
        <v>273</v>
      </c>
      <c r="E21" s="136">
        <v>3060.31</v>
      </c>
      <c r="F21" s="29" t="s">
        <v>89</v>
      </c>
      <c r="G21" s="29" t="s">
        <v>249</v>
      </c>
      <c r="H21"/>
      <c r="I21" s="158"/>
      <c r="J21" s="386"/>
      <c r="K21" s="336"/>
      <c r="L21" s="307"/>
    </row>
    <row r="22" spans="1:12" s="56" customFormat="1" ht="12.75" customHeight="1" x14ac:dyDescent="0.2">
      <c r="B22" s="129">
        <v>41521</v>
      </c>
      <c r="C22" s="190" t="s">
        <v>301</v>
      </c>
      <c r="D22" s="132" t="s">
        <v>246</v>
      </c>
      <c r="E22" s="136">
        <v>767.45</v>
      </c>
      <c r="F22" s="29" t="s">
        <v>89</v>
      </c>
      <c r="G22" s="29" t="s">
        <v>249</v>
      </c>
      <c r="H22"/>
      <c r="I22" s="158"/>
      <c r="J22" s="386"/>
      <c r="K22" s="336"/>
      <c r="L22" s="307"/>
    </row>
    <row r="23" spans="1:12" s="56" customFormat="1" ht="12.75" customHeight="1" x14ac:dyDescent="0.2">
      <c r="B23" s="129">
        <v>41521</v>
      </c>
      <c r="C23" s="190" t="s">
        <v>719</v>
      </c>
      <c r="D23" s="132" t="s">
        <v>1051</v>
      </c>
      <c r="E23" s="136">
        <v>853</v>
      </c>
      <c r="F23" s="29" t="s">
        <v>89</v>
      </c>
      <c r="G23" s="29" t="s">
        <v>249</v>
      </c>
      <c r="H23"/>
      <c r="I23" s="158"/>
      <c r="J23" s="389"/>
      <c r="K23" s="336"/>
      <c r="L23" s="307"/>
    </row>
    <row r="24" spans="1:12" s="29" customFormat="1" ht="12.75" customHeight="1" x14ac:dyDescent="0.2">
      <c r="A24"/>
      <c r="B24" s="129">
        <v>41522</v>
      </c>
      <c r="C24" s="190" t="s">
        <v>301</v>
      </c>
      <c r="D24" s="132" t="s">
        <v>407</v>
      </c>
      <c r="E24" s="136">
        <v>1520</v>
      </c>
      <c r="F24" s="29" t="s">
        <v>89</v>
      </c>
      <c r="G24" s="29" t="s">
        <v>249</v>
      </c>
      <c r="H24"/>
      <c r="I24"/>
      <c r="J24"/>
      <c r="K24"/>
      <c r="L24" s="309"/>
    </row>
    <row r="25" spans="1:12" s="29" customFormat="1" ht="12.75" customHeight="1" x14ac:dyDescent="0.2">
      <c r="A25"/>
      <c r="B25" s="129">
        <v>41522</v>
      </c>
      <c r="C25" s="190" t="s">
        <v>469</v>
      </c>
      <c r="D25" s="132" t="s">
        <v>424</v>
      </c>
      <c r="E25" s="136">
        <v>56.42</v>
      </c>
      <c r="F25" s="29" t="s">
        <v>89</v>
      </c>
      <c r="G25" s="29" t="s">
        <v>249</v>
      </c>
      <c r="H25"/>
      <c r="I25"/>
      <c r="J25"/>
      <c r="K25"/>
      <c r="L25" s="309"/>
    </row>
    <row r="26" spans="1:12" s="29" customFormat="1" ht="12.75" customHeight="1" x14ac:dyDescent="0.2">
      <c r="A26"/>
      <c r="B26" s="129">
        <v>41522</v>
      </c>
      <c r="C26" s="190" t="s">
        <v>301</v>
      </c>
      <c r="D26" s="132" t="s">
        <v>307</v>
      </c>
      <c r="E26" s="136">
        <v>4651.2</v>
      </c>
      <c r="F26" s="29" t="s">
        <v>89</v>
      </c>
      <c r="G26" s="29" t="s">
        <v>249</v>
      </c>
      <c r="H26"/>
      <c r="I26"/>
      <c r="J26"/>
      <c r="K26"/>
      <c r="L26" s="309"/>
    </row>
    <row r="27" spans="1:12" s="29" customFormat="1" ht="12.75" customHeight="1" x14ac:dyDescent="0.2">
      <c r="A27"/>
      <c r="B27" s="129">
        <v>41523</v>
      </c>
      <c r="C27" s="190" t="s">
        <v>301</v>
      </c>
      <c r="D27" s="132" t="s">
        <v>293</v>
      </c>
      <c r="E27" s="136">
        <v>3462.75</v>
      </c>
      <c r="F27" s="29" t="s">
        <v>89</v>
      </c>
      <c r="G27" s="29" t="s">
        <v>249</v>
      </c>
      <c r="H27"/>
      <c r="I27"/>
      <c r="J27"/>
      <c r="K27"/>
      <c r="L27" s="309"/>
    </row>
    <row r="28" spans="1:12" s="29" customFormat="1" ht="12.75" customHeight="1" x14ac:dyDescent="0.2">
      <c r="A28"/>
      <c r="B28" s="129">
        <v>41523</v>
      </c>
      <c r="C28" s="190" t="s">
        <v>301</v>
      </c>
      <c r="D28" s="132" t="s">
        <v>227</v>
      </c>
      <c r="E28" s="136">
        <v>2325.3200000000002</v>
      </c>
      <c r="F28" s="29" t="s">
        <v>89</v>
      </c>
      <c r="G28" s="29" t="s">
        <v>249</v>
      </c>
      <c r="H28"/>
      <c r="I28"/>
      <c r="J28"/>
      <c r="K28"/>
      <c r="L28" s="309"/>
    </row>
    <row r="29" spans="1:12" s="29" customFormat="1" ht="12.75" customHeight="1" x14ac:dyDescent="0.2">
      <c r="A29"/>
      <c r="B29" s="129">
        <v>41523</v>
      </c>
      <c r="C29" s="190" t="s">
        <v>301</v>
      </c>
      <c r="D29" s="132" t="s">
        <v>591</v>
      </c>
      <c r="E29" s="136">
        <v>2850</v>
      </c>
      <c r="F29" s="29" t="s">
        <v>89</v>
      </c>
      <c r="G29" s="29" t="s">
        <v>249</v>
      </c>
      <c r="H29"/>
      <c r="I29"/>
      <c r="J29"/>
      <c r="K29"/>
      <c r="L29" s="309"/>
    </row>
    <row r="30" spans="1:12" s="29" customFormat="1" ht="12.75" customHeight="1" x14ac:dyDescent="0.2">
      <c r="A30"/>
      <c r="B30" s="129">
        <v>41523</v>
      </c>
      <c r="C30" s="190" t="s">
        <v>637</v>
      </c>
      <c r="D30" s="132" t="s">
        <v>132</v>
      </c>
      <c r="E30" s="136">
        <v>610.79999999999995</v>
      </c>
      <c r="F30" s="29" t="s">
        <v>89</v>
      </c>
      <c r="G30" s="29" t="s">
        <v>249</v>
      </c>
      <c r="H30"/>
      <c r="I30"/>
      <c r="J30"/>
      <c r="K30"/>
      <c r="L30" s="309"/>
    </row>
    <row r="31" spans="1:12" s="29" customFormat="1" ht="12.75" customHeight="1" x14ac:dyDescent="0.2">
      <c r="A31"/>
      <c r="B31" s="129">
        <v>41523</v>
      </c>
      <c r="C31" s="190" t="s">
        <v>598</v>
      </c>
      <c r="D31" s="132" t="s">
        <v>575</v>
      </c>
      <c r="E31" s="136">
        <v>500</v>
      </c>
      <c r="F31" s="29" t="s">
        <v>89</v>
      </c>
      <c r="G31" s="29" t="s">
        <v>249</v>
      </c>
      <c r="H31"/>
      <c r="I31"/>
      <c r="J31"/>
      <c r="K31"/>
      <c r="L31" s="309"/>
    </row>
    <row r="32" spans="1:12" s="29" customFormat="1" ht="12.75" customHeight="1" x14ac:dyDescent="0.2">
      <c r="A32"/>
      <c r="B32" s="129">
        <v>41523</v>
      </c>
      <c r="C32" s="190" t="s">
        <v>301</v>
      </c>
      <c r="D32" s="132" t="s">
        <v>869</v>
      </c>
      <c r="E32" s="136">
        <v>515</v>
      </c>
      <c r="F32" s="29" t="s">
        <v>89</v>
      </c>
      <c r="G32" s="29" t="s">
        <v>249</v>
      </c>
      <c r="H32"/>
      <c r="I32"/>
      <c r="J32"/>
      <c r="K32"/>
      <c r="L32" s="309"/>
    </row>
    <row r="33" spans="1:12" s="29" customFormat="1" ht="12.75" customHeight="1" x14ac:dyDescent="0.2">
      <c r="A33"/>
      <c r="B33" s="129">
        <v>41523</v>
      </c>
      <c r="C33" s="190" t="s">
        <v>301</v>
      </c>
      <c r="D33" s="132" t="s">
        <v>331</v>
      </c>
      <c r="E33" s="136">
        <v>361.95</v>
      </c>
      <c r="F33" s="29" t="s">
        <v>89</v>
      </c>
      <c r="G33" s="29" t="s">
        <v>249</v>
      </c>
      <c r="H33"/>
      <c r="I33"/>
      <c r="J33"/>
      <c r="K33"/>
      <c r="L33" s="309"/>
    </row>
    <row r="34" spans="1:12" s="29" customFormat="1" ht="12.75" customHeight="1" x14ac:dyDescent="0.2">
      <c r="A34"/>
      <c r="B34" s="129">
        <v>41524</v>
      </c>
      <c r="C34" s="190" t="s">
        <v>469</v>
      </c>
      <c r="D34" s="132" t="s">
        <v>901</v>
      </c>
      <c r="E34" s="136">
        <v>132.26</v>
      </c>
      <c r="G34" s="29" t="s">
        <v>249</v>
      </c>
      <c r="H34"/>
      <c r="I34"/>
      <c r="J34"/>
      <c r="K34"/>
      <c r="L34" s="309"/>
    </row>
    <row r="35" spans="1:12" s="29" customFormat="1" ht="12.75" customHeight="1" x14ac:dyDescent="0.2">
      <c r="A35"/>
      <c r="B35" s="129">
        <v>41526</v>
      </c>
      <c r="C35" s="190" t="s">
        <v>719</v>
      </c>
      <c r="D35" s="132" t="s">
        <v>1051</v>
      </c>
      <c r="E35" s="136">
        <v>682.34</v>
      </c>
      <c r="F35" s="29" t="s">
        <v>89</v>
      </c>
      <c r="G35" s="29" t="s">
        <v>249</v>
      </c>
      <c r="H35"/>
      <c r="I35"/>
      <c r="J35"/>
      <c r="K35"/>
      <c r="L35" s="309"/>
    </row>
    <row r="36" spans="1:12" s="29" customFormat="1" ht="12.75" customHeight="1" x14ac:dyDescent="0.2">
      <c r="A36"/>
      <c r="B36" s="129">
        <v>41526</v>
      </c>
      <c r="C36" s="190" t="s">
        <v>469</v>
      </c>
      <c r="D36" s="132" t="s">
        <v>424</v>
      </c>
      <c r="E36" s="136">
        <v>46.55</v>
      </c>
      <c r="F36" s="29" t="s">
        <v>89</v>
      </c>
      <c r="G36" s="29" t="s">
        <v>249</v>
      </c>
      <c r="H36"/>
      <c r="I36"/>
      <c r="J36"/>
      <c r="K36"/>
      <c r="L36" s="309"/>
    </row>
    <row r="37" spans="1:12" s="29" customFormat="1" ht="12.75" customHeight="1" x14ac:dyDescent="0.2">
      <c r="A37"/>
      <c r="B37" s="129">
        <v>41526</v>
      </c>
      <c r="C37" s="190" t="s">
        <v>301</v>
      </c>
      <c r="D37" s="132" t="s">
        <v>310</v>
      </c>
      <c r="E37" s="136">
        <v>505.95</v>
      </c>
      <c r="F37" s="29" t="s">
        <v>89</v>
      </c>
      <c r="G37" s="29" t="s">
        <v>249</v>
      </c>
      <c r="H37"/>
      <c r="I37"/>
      <c r="J37"/>
      <c r="K37"/>
      <c r="L37" s="309"/>
    </row>
    <row r="38" spans="1:12" s="29" customFormat="1" ht="12.75" customHeight="1" x14ac:dyDescent="0.2">
      <c r="A38"/>
      <c r="B38" s="129">
        <v>41528</v>
      </c>
      <c r="C38" s="190" t="s">
        <v>301</v>
      </c>
      <c r="D38" s="132" t="s">
        <v>869</v>
      </c>
      <c r="E38" s="136">
        <v>629.45000000000005</v>
      </c>
      <c r="F38" s="29" t="s">
        <v>89</v>
      </c>
      <c r="G38" s="29" t="s">
        <v>249</v>
      </c>
      <c r="H38"/>
      <c r="I38"/>
      <c r="J38"/>
      <c r="K38"/>
      <c r="L38" s="309"/>
    </row>
    <row r="39" spans="1:12" s="29" customFormat="1" ht="12.75" customHeight="1" x14ac:dyDescent="0.2">
      <c r="A39"/>
      <c r="B39" s="129">
        <v>41529</v>
      </c>
      <c r="C39" s="190" t="s">
        <v>637</v>
      </c>
      <c r="D39" s="132" t="s">
        <v>528</v>
      </c>
      <c r="E39" s="136">
        <v>928.35</v>
      </c>
      <c r="F39" s="29" t="s">
        <v>89</v>
      </c>
      <c r="G39" s="29" t="s">
        <v>249</v>
      </c>
      <c r="H39"/>
      <c r="I39"/>
      <c r="J39"/>
      <c r="K39"/>
      <c r="L39" s="309"/>
    </row>
    <row r="40" spans="1:12" s="29" customFormat="1" ht="12.75" customHeight="1" x14ac:dyDescent="0.2">
      <c r="A40"/>
      <c r="B40" s="129">
        <v>41529</v>
      </c>
      <c r="C40" s="190" t="s">
        <v>637</v>
      </c>
      <c r="D40" s="132" t="s">
        <v>528</v>
      </c>
      <c r="E40" s="136">
        <v>1767.85</v>
      </c>
      <c r="F40" s="29" t="s">
        <v>89</v>
      </c>
      <c r="G40" s="29" t="s">
        <v>249</v>
      </c>
      <c r="H40"/>
      <c r="I40"/>
      <c r="J40"/>
      <c r="K40"/>
      <c r="L40" s="309"/>
    </row>
    <row r="41" spans="1:12" s="29" customFormat="1" ht="12.75" customHeight="1" x14ac:dyDescent="0.2">
      <c r="A41"/>
      <c r="B41" s="129">
        <v>41529</v>
      </c>
      <c r="C41" s="190" t="s">
        <v>637</v>
      </c>
      <c r="D41" s="132" t="s">
        <v>597</v>
      </c>
      <c r="E41" s="136">
        <v>1005.6</v>
      </c>
      <c r="F41" s="29" t="s">
        <v>89</v>
      </c>
      <c r="G41" s="29" t="s">
        <v>249</v>
      </c>
      <c r="H41"/>
      <c r="I41"/>
      <c r="J41"/>
      <c r="K41"/>
      <c r="L41" s="309"/>
    </row>
    <row r="42" spans="1:12" s="29" customFormat="1" ht="12.75" customHeight="1" x14ac:dyDescent="0.2">
      <c r="A42"/>
      <c r="B42" s="129">
        <v>41529</v>
      </c>
      <c r="C42" s="190" t="s">
        <v>637</v>
      </c>
      <c r="D42" s="132" t="s">
        <v>1291</v>
      </c>
      <c r="E42" s="136">
        <v>1000</v>
      </c>
      <c r="F42" s="29" t="s">
        <v>89</v>
      </c>
      <c r="G42" s="29" t="s">
        <v>249</v>
      </c>
      <c r="H42"/>
      <c r="I42"/>
      <c r="J42"/>
      <c r="K42"/>
      <c r="L42" s="309"/>
    </row>
    <row r="43" spans="1:12" s="29" customFormat="1" ht="12.75" customHeight="1" x14ac:dyDescent="0.2">
      <c r="A43"/>
      <c r="B43" s="129">
        <v>41529</v>
      </c>
      <c r="C43" s="190" t="s">
        <v>637</v>
      </c>
      <c r="D43" s="132" t="s">
        <v>1263</v>
      </c>
      <c r="E43" s="136">
        <v>1228.79</v>
      </c>
      <c r="F43" s="29" t="s">
        <v>89</v>
      </c>
      <c r="G43" s="29" t="s">
        <v>249</v>
      </c>
      <c r="H43"/>
      <c r="I43"/>
      <c r="J43"/>
      <c r="K43"/>
      <c r="L43" s="309"/>
    </row>
    <row r="44" spans="1:12" s="29" customFormat="1" ht="12.75" customHeight="1" x14ac:dyDescent="0.2">
      <c r="A44"/>
      <c r="B44" s="129">
        <v>41529</v>
      </c>
      <c r="C44" s="190" t="s">
        <v>301</v>
      </c>
      <c r="D44" s="132" t="s">
        <v>380</v>
      </c>
      <c r="E44" s="136">
        <v>1193.81</v>
      </c>
      <c r="F44" s="29" t="s">
        <v>89</v>
      </c>
      <c r="G44" s="29" t="s">
        <v>249</v>
      </c>
      <c r="H44"/>
      <c r="I44"/>
      <c r="J44"/>
      <c r="K44"/>
      <c r="L44" s="309"/>
    </row>
    <row r="45" spans="1:12" s="29" customFormat="1" ht="12.75" customHeight="1" x14ac:dyDescent="0.2">
      <c r="A45"/>
      <c r="B45" s="129">
        <v>41529</v>
      </c>
      <c r="C45" s="190" t="s">
        <v>301</v>
      </c>
      <c r="D45" s="132" t="s">
        <v>222</v>
      </c>
      <c r="E45" s="136">
        <v>1772.79</v>
      </c>
      <c r="F45" s="29" t="s">
        <v>89</v>
      </c>
      <c r="G45" s="29" t="s">
        <v>249</v>
      </c>
      <c r="H45"/>
      <c r="I45"/>
      <c r="J45"/>
      <c r="K45"/>
      <c r="L45" s="309"/>
    </row>
    <row r="46" spans="1:12" s="29" customFormat="1" ht="12.75" customHeight="1" x14ac:dyDescent="0.2">
      <c r="A46"/>
      <c r="B46" s="129">
        <v>41529</v>
      </c>
      <c r="C46" s="190" t="s">
        <v>301</v>
      </c>
      <c r="D46" s="132" t="s">
        <v>1292</v>
      </c>
      <c r="E46" s="136">
        <v>1113.1500000000001</v>
      </c>
      <c r="F46" s="29" t="s">
        <v>89</v>
      </c>
      <c r="G46" s="29" t="s">
        <v>249</v>
      </c>
      <c r="H46"/>
      <c r="I46"/>
      <c r="J46"/>
      <c r="K46"/>
      <c r="L46" s="309"/>
    </row>
    <row r="47" spans="1:12" s="29" customFormat="1" ht="12.75" customHeight="1" x14ac:dyDescent="0.2">
      <c r="A47"/>
      <c r="B47" s="129">
        <v>41529</v>
      </c>
      <c r="C47" s="190" t="s">
        <v>1128</v>
      </c>
      <c r="D47" s="132" t="s">
        <v>1308</v>
      </c>
      <c r="E47" s="136">
        <v>500</v>
      </c>
      <c r="G47" s="29" t="s">
        <v>249</v>
      </c>
      <c r="H47"/>
      <c r="I47"/>
      <c r="J47"/>
      <c r="K47"/>
      <c r="L47" s="309"/>
    </row>
    <row r="48" spans="1:12" s="29" customFormat="1" ht="12.75" customHeight="1" x14ac:dyDescent="0.2">
      <c r="A48"/>
      <c r="B48" s="129">
        <v>41530</v>
      </c>
      <c r="C48" s="190" t="s">
        <v>469</v>
      </c>
      <c r="D48" s="132" t="s">
        <v>901</v>
      </c>
      <c r="E48" s="136">
        <v>263.66000000000003</v>
      </c>
      <c r="F48" s="29" t="s">
        <v>89</v>
      </c>
      <c r="G48" s="29" t="s">
        <v>249</v>
      </c>
      <c r="H48"/>
      <c r="I48"/>
      <c r="J48"/>
      <c r="K48"/>
      <c r="L48" s="309"/>
    </row>
    <row r="49" spans="1:12" s="29" customFormat="1" ht="12.75" customHeight="1" x14ac:dyDescent="0.2">
      <c r="A49"/>
      <c r="B49" s="129">
        <v>41533</v>
      </c>
      <c r="C49" s="190" t="s">
        <v>301</v>
      </c>
      <c r="D49" s="132" t="s">
        <v>1197</v>
      </c>
      <c r="E49" s="136">
        <v>1077.04</v>
      </c>
      <c r="F49" s="29" t="s">
        <v>89</v>
      </c>
      <c r="G49" s="29" t="s">
        <v>249</v>
      </c>
      <c r="H49"/>
      <c r="I49"/>
      <c r="J49"/>
      <c r="K49"/>
      <c r="L49" s="309"/>
    </row>
    <row r="50" spans="1:12" s="29" customFormat="1" ht="12.75" customHeight="1" x14ac:dyDescent="0.2">
      <c r="A50"/>
      <c r="B50" s="129">
        <v>41533</v>
      </c>
      <c r="C50" s="190" t="s">
        <v>719</v>
      </c>
      <c r="D50" s="132" t="s">
        <v>1051</v>
      </c>
      <c r="E50" s="136">
        <v>897.45</v>
      </c>
      <c r="F50" s="29" t="s">
        <v>89</v>
      </c>
      <c r="G50" s="29" t="s">
        <v>249</v>
      </c>
      <c r="H50"/>
      <c r="I50"/>
      <c r="J50"/>
      <c r="K50"/>
      <c r="L50" s="309"/>
    </row>
    <row r="51" spans="1:12" s="29" customFormat="1" ht="12.75" customHeight="1" x14ac:dyDescent="0.2">
      <c r="A51"/>
      <c r="B51" s="129">
        <v>41534</v>
      </c>
      <c r="C51" s="190" t="s">
        <v>441</v>
      </c>
      <c r="D51" s="132" t="s">
        <v>328</v>
      </c>
      <c r="E51" s="136">
        <v>840</v>
      </c>
      <c r="F51" s="29" t="s">
        <v>89</v>
      </c>
      <c r="G51" s="29" t="s">
        <v>249</v>
      </c>
      <c r="H51"/>
      <c r="I51"/>
      <c r="J51"/>
      <c r="K51"/>
      <c r="L51" s="309"/>
    </row>
    <row r="52" spans="1:12" s="29" customFormat="1" ht="12.75" customHeight="1" x14ac:dyDescent="0.2">
      <c r="A52"/>
      <c r="B52" s="129">
        <v>41534</v>
      </c>
      <c r="C52" s="190" t="s">
        <v>924</v>
      </c>
      <c r="D52" s="132" t="s">
        <v>730</v>
      </c>
      <c r="E52" s="136">
        <v>660.9</v>
      </c>
      <c r="F52" s="29" t="s">
        <v>89</v>
      </c>
      <c r="G52" s="29" t="s">
        <v>249</v>
      </c>
      <c r="H52"/>
      <c r="I52"/>
      <c r="J52"/>
      <c r="K52"/>
      <c r="L52" s="309"/>
    </row>
    <row r="53" spans="1:12" s="29" customFormat="1" ht="12.75" customHeight="1" x14ac:dyDescent="0.2">
      <c r="A53"/>
      <c r="B53" s="129">
        <v>41534</v>
      </c>
      <c r="C53" s="190" t="s">
        <v>301</v>
      </c>
      <c r="D53" s="132" t="s">
        <v>1293</v>
      </c>
      <c r="E53" s="136">
        <v>300</v>
      </c>
      <c r="F53" s="29" t="s">
        <v>89</v>
      </c>
      <c r="G53" s="29" t="s">
        <v>249</v>
      </c>
      <c r="H53"/>
      <c r="I53"/>
      <c r="J53"/>
      <c r="K53"/>
      <c r="L53" s="309"/>
    </row>
    <row r="54" spans="1:12" s="29" customFormat="1" ht="12.75" customHeight="1" x14ac:dyDescent="0.2">
      <c r="A54"/>
      <c r="B54" s="129">
        <v>41534</v>
      </c>
      <c r="C54" s="190" t="s">
        <v>719</v>
      </c>
      <c r="D54" s="132" t="s">
        <v>1294</v>
      </c>
      <c r="E54" s="136">
        <v>3528.44</v>
      </c>
      <c r="F54" s="29" t="s">
        <v>89</v>
      </c>
      <c r="G54" s="29" t="s">
        <v>249</v>
      </c>
      <c r="H54"/>
      <c r="I54"/>
      <c r="J54"/>
      <c r="K54"/>
      <c r="L54" s="309"/>
    </row>
    <row r="55" spans="1:12" s="29" customFormat="1" ht="12.75" customHeight="1" x14ac:dyDescent="0.2">
      <c r="A55"/>
      <c r="B55" s="129">
        <v>41534</v>
      </c>
      <c r="C55" s="190" t="s">
        <v>301</v>
      </c>
      <c r="D55" s="132" t="s">
        <v>1295</v>
      </c>
      <c r="E55" s="136">
        <v>1384</v>
      </c>
      <c r="F55" s="29" t="s">
        <v>89</v>
      </c>
      <c r="G55" s="29" t="s">
        <v>249</v>
      </c>
      <c r="H55"/>
      <c r="I55"/>
      <c r="J55"/>
      <c r="K55"/>
      <c r="L55" s="309"/>
    </row>
    <row r="56" spans="1:12" s="29" customFormat="1" ht="12.75" customHeight="1" x14ac:dyDescent="0.2">
      <c r="A56"/>
      <c r="B56" s="129">
        <v>41534</v>
      </c>
      <c r="C56" s="190" t="s">
        <v>637</v>
      </c>
      <c r="D56" s="132" t="s">
        <v>1296</v>
      </c>
      <c r="E56" s="136">
        <v>610.72</v>
      </c>
      <c r="F56" s="29" t="s">
        <v>89</v>
      </c>
      <c r="G56" s="29" t="s">
        <v>249</v>
      </c>
      <c r="H56"/>
      <c r="I56"/>
      <c r="J56"/>
      <c r="K56"/>
      <c r="L56" s="309"/>
    </row>
    <row r="57" spans="1:12" s="29" customFormat="1" ht="12.75" customHeight="1" x14ac:dyDescent="0.2">
      <c r="A57"/>
      <c r="B57" s="129">
        <v>41534</v>
      </c>
      <c r="C57" s="190" t="s">
        <v>301</v>
      </c>
      <c r="D57" s="132" t="s">
        <v>347</v>
      </c>
      <c r="E57" s="136">
        <v>2712.22</v>
      </c>
      <c r="F57" s="29" t="s">
        <v>89</v>
      </c>
      <c r="G57" s="29" t="s">
        <v>249</v>
      </c>
      <c r="H57"/>
      <c r="I57"/>
      <c r="J57"/>
      <c r="K57"/>
      <c r="L57" s="309"/>
    </row>
    <row r="58" spans="1:12" s="29" customFormat="1" ht="12.75" customHeight="1" x14ac:dyDescent="0.2">
      <c r="A58"/>
      <c r="B58" s="129">
        <v>41534</v>
      </c>
      <c r="C58" s="190" t="s">
        <v>301</v>
      </c>
      <c r="D58" s="132" t="s">
        <v>879</v>
      </c>
      <c r="E58" s="136">
        <v>1334.09</v>
      </c>
      <c r="F58" s="29" t="s">
        <v>220</v>
      </c>
      <c r="G58" s="29" t="s">
        <v>249</v>
      </c>
      <c r="H58"/>
      <c r="I58"/>
      <c r="J58"/>
      <c r="K58"/>
      <c r="L58" s="309"/>
    </row>
    <row r="59" spans="1:12" s="29" customFormat="1" ht="12.75" customHeight="1" x14ac:dyDescent="0.2">
      <c r="A59"/>
      <c r="B59" s="129">
        <v>41534</v>
      </c>
      <c r="C59" s="190" t="s">
        <v>469</v>
      </c>
      <c r="D59" s="132" t="s">
        <v>424</v>
      </c>
      <c r="E59" s="136">
        <v>240.87</v>
      </c>
      <c r="F59" s="29" t="s">
        <v>89</v>
      </c>
      <c r="G59" s="29" t="s">
        <v>249</v>
      </c>
      <c r="H59"/>
      <c r="I59"/>
      <c r="J59"/>
      <c r="K59"/>
      <c r="L59" s="309"/>
    </row>
    <row r="60" spans="1:12" s="29" customFormat="1" ht="12.75" customHeight="1" x14ac:dyDescent="0.2">
      <c r="A60"/>
      <c r="B60" s="129">
        <v>41534</v>
      </c>
      <c r="C60" s="190" t="s">
        <v>469</v>
      </c>
      <c r="D60" s="132" t="s">
        <v>901</v>
      </c>
      <c r="E60" s="136">
        <v>123.4</v>
      </c>
      <c r="F60" s="29" t="s">
        <v>89</v>
      </c>
      <c r="G60" s="29" t="s">
        <v>249</v>
      </c>
      <c r="H60"/>
      <c r="I60"/>
      <c r="J60"/>
      <c r="K60"/>
      <c r="L60" s="309"/>
    </row>
    <row r="61" spans="1:12" s="29" customFormat="1" ht="12.75" customHeight="1" x14ac:dyDescent="0.2">
      <c r="A61"/>
      <c r="B61" s="129">
        <v>41534</v>
      </c>
      <c r="C61" s="190" t="s">
        <v>301</v>
      </c>
      <c r="D61" s="132" t="s">
        <v>869</v>
      </c>
      <c r="E61" s="136">
        <v>396.7</v>
      </c>
      <c r="F61" s="29" t="s">
        <v>89</v>
      </c>
      <c r="G61" s="29" t="s">
        <v>249</v>
      </c>
      <c r="H61"/>
      <c r="I61"/>
      <c r="J61"/>
      <c r="K61"/>
      <c r="L61" s="309"/>
    </row>
    <row r="62" spans="1:12" s="29" customFormat="1" ht="12.75" customHeight="1" x14ac:dyDescent="0.2">
      <c r="A62"/>
      <c r="B62" s="129">
        <v>41535</v>
      </c>
      <c r="C62" s="190" t="s">
        <v>1136</v>
      </c>
      <c r="D62" s="132" t="s">
        <v>861</v>
      </c>
      <c r="E62" s="272">
        <v>8874.8700000000008</v>
      </c>
      <c r="F62" s="29" t="s">
        <v>89</v>
      </c>
      <c r="G62" s="29" t="s">
        <v>249</v>
      </c>
      <c r="H62"/>
      <c r="I62"/>
      <c r="J62"/>
      <c r="K62"/>
      <c r="L62" s="309"/>
    </row>
    <row r="63" spans="1:12" s="29" customFormat="1" ht="12.75" customHeight="1" x14ac:dyDescent="0.2">
      <c r="A63"/>
      <c r="B63" s="129">
        <v>41536</v>
      </c>
      <c r="C63" s="190" t="s">
        <v>637</v>
      </c>
      <c r="D63" s="132" t="s">
        <v>1146</v>
      </c>
      <c r="E63" s="136">
        <v>358</v>
      </c>
      <c r="F63" s="29" t="s">
        <v>89</v>
      </c>
      <c r="G63" s="29" t="s">
        <v>249</v>
      </c>
      <c r="H63"/>
      <c r="I63"/>
      <c r="J63"/>
      <c r="K63"/>
      <c r="L63" s="309"/>
    </row>
    <row r="64" spans="1:12" s="29" customFormat="1" ht="12.75" customHeight="1" x14ac:dyDescent="0.2">
      <c r="A64"/>
      <c r="B64" s="129">
        <v>41537</v>
      </c>
      <c r="C64" s="190" t="s">
        <v>1297</v>
      </c>
      <c r="D64" s="132" t="s">
        <v>1009</v>
      </c>
      <c r="E64" s="324">
        <v>8391.94</v>
      </c>
      <c r="F64" s="29" t="s">
        <v>89</v>
      </c>
      <c r="G64" s="29" t="s">
        <v>249</v>
      </c>
      <c r="H64"/>
      <c r="I64"/>
      <c r="J64"/>
      <c r="K64"/>
      <c r="L64" s="309"/>
    </row>
    <row r="65" spans="1:12" s="29" customFormat="1" ht="12.75" customHeight="1" x14ac:dyDescent="0.2">
      <c r="A65"/>
      <c r="B65" s="129">
        <v>41537</v>
      </c>
      <c r="C65" s="190" t="s">
        <v>301</v>
      </c>
      <c r="D65" s="132" t="s">
        <v>1298</v>
      </c>
      <c r="E65" s="136">
        <v>6790.41</v>
      </c>
      <c r="F65" s="29" t="s">
        <v>89</v>
      </c>
      <c r="G65" s="29" t="s">
        <v>249</v>
      </c>
      <c r="H65"/>
      <c r="I65"/>
      <c r="J65"/>
      <c r="K65"/>
      <c r="L65" s="309"/>
    </row>
    <row r="66" spans="1:12" s="29" customFormat="1" ht="12.75" customHeight="1" x14ac:dyDescent="0.2">
      <c r="A66"/>
      <c r="B66" s="129">
        <v>41537</v>
      </c>
      <c r="C66" s="190" t="s">
        <v>719</v>
      </c>
      <c r="D66" s="132" t="s">
        <v>1299</v>
      </c>
      <c r="E66" s="136">
        <v>600.04999999999995</v>
      </c>
      <c r="F66" s="29" t="s">
        <v>89</v>
      </c>
      <c r="G66" s="29" t="s">
        <v>249</v>
      </c>
      <c r="H66"/>
      <c r="I66"/>
      <c r="J66"/>
      <c r="K66"/>
      <c r="L66" s="309"/>
    </row>
    <row r="67" spans="1:12" s="29" customFormat="1" ht="12.75" customHeight="1" x14ac:dyDescent="0.2">
      <c r="A67"/>
      <c r="B67" s="129">
        <v>41540</v>
      </c>
      <c r="C67" s="190" t="s">
        <v>301</v>
      </c>
      <c r="D67" s="132" t="s">
        <v>227</v>
      </c>
      <c r="E67" s="136">
        <v>243.96</v>
      </c>
      <c r="F67" s="29" t="s">
        <v>89</v>
      </c>
      <c r="G67" s="29" t="s">
        <v>249</v>
      </c>
      <c r="H67"/>
      <c r="I67"/>
      <c r="J67"/>
      <c r="K67"/>
      <c r="L67" s="309"/>
    </row>
    <row r="68" spans="1:12" s="29" customFormat="1" ht="12.75" customHeight="1" x14ac:dyDescent="0.2">
      <c r="A68"/>
      <c r="B68" s="129">
        <v>41540</v>
      </c>
      <c r="C68" s="190" t="s">
        <v>719</v>
      </c>
      <c r="D68" s="132" t="s">
        <v>720</v>
      </c>
      <c r="E68" s="136">
        <v>5000</v>
      </c>
      <c r="F68" s="29" t="s">
        <v>89</v>
      </c>
      <c r="G68" s="29" t="s">
        <v>249</v>
      </c>
      <c r="H68"/>
      <c r="I68"/>
      <c r="J68"/>
      <c r="K68"/>
      <c r="L68" s="309"/>
    </row>
    <row r="69" spans="1:12" s="29" customFormat="1" ht="12.75" customHeight="1" x14ac:dyDescent="0.2">
      <c r="A69"/>
      <c r="B69" s="129">
        <v>41541</v>
      </c>
      <c r="C69" s="190" t="s">
        <v>469</v>
      </c>
      <c r="D69" s="132" t="s">
        <v>901</v>
      </c>
      <c r="E69" s="136">
        <v>349.63</v>
      </c>
      <c r="F69" s="29" t="s">
        <v>89</v>
      </c>
      <c r="G69" s="29" t="s">
        <v>249</v>
      </c>
      <c r="H69"/>
      <c r="I69"/>
      <c r="J69"/>
      <c r="K69"/>
      <c r="L69" s="309"/>
    </row>
    <row r="70" spans="1:12" s="29" customFormat="1" ht="12.75" customHeight="1" x14ac:dyDescent="0.2">
      <c r="A70"/>
      <c r="B70" s="129">
        <v>41542</v>
      </c>
      <c r="C70" s="190" t="s">
        <v>397</v>
      </c>
      <c r="D70" s="132" t="s">
        <v>434</v>
      </c>
      <c r="E70" s="136">
        <v>1574.99</v>
      </c>
      <c r="F70" s="29" t="s">
        <v>89</v>
      </c>
      <c r="G70" s="29" t="s">
        <v>249</v>
      </c>
      <c r="H70"/>
      <c r="I70"/>
      <c r="J70"/>
      <c r="K70"/>
      <c r="L70" s="309"/>
    </row>
    <row r="71" spans="1:12" s="29" customFormat="1" ht="12.75" customHeight="1" x14ac:dyDescent="0.2">
      <c r="A71"/>
      <c r="B71" s="129">
        <v>41542</v>
      </c>
      <c r="C71" s="190" t="s">
        <v>469</v>
      </c>
      <c r="D71" s="132" t="s">
        <v>424</v>
      </c>
      <c r="E71" s="136">
        <v>590.04</v>
      </c>
      <c r="F71" s="29" t="s">
        <v>89</v>
      </c>
      <c r="G71" s="29" t="s">
        <v>249</v>
      </c>
      <c r="H71"/>
      <c r="I71"/>
      <c r="J71"/>
      <c r="K71"/>
      <c r="L71" s="309"/>
    </row>
    <row r="72" spans="1:12" s="29" customFormat="1" ht="12.75" customHeight="1" x14ac:dyDescent="0.2">
      <c r="A72"/>
      <c r="B72" s="129">
        <v>41542</v>
      </c>
      <c r="C72" s="190" t="s">
        <v>301</v>
      </c>
      <c r="D72" s="132" t="s">
        <v>869</v>
      </c>
      <c r="E72" s="136">
        <v>572.95000000000005</v>
      </c>
      <c r="F72" s="29" t="s">
        <v>89</v>
      </c>
      <c r="G72" s="29" t="s">
        <v>249</v>
      </c>
      <c r="H72"/>
      <c r="I72"/>
      <c r="J72"/>
      <c r="K72"/>
      <c r="L72" s="309"/>
    </row>
    <row r="73" spans="1:12" s="29" customFormat="1" ht="12.75" customHeight="1" x14ac:dyDescent="0.2">
      <c r="A73"/>
      <c r="B73" s="129">
        <v>41542</v>
      </c>
      <c r="C73" s="190" t="s">
        <v>397</v>
      </c>
      <c r="D73" s="132" t="s">
        <v>434</v>
      </c>
      <c r="E73" s="136">
        <v>3095</v>
      </c>
      <c r="F73" s="29" t="s">
        <v>89</v>
      </c>
      <c r="G73" s="29" t="s">
        <v>249</v>
      </c>
      <c r="H73"/>
      <c r="I73"/>
      <c r="J73"/>
      <c r="K73"/>
      <c r="L73" s="309"/>
    </row>
    <row r="74" spans="1:12" s="29" customFormat="1" ht="12.75" customHeight="1" x14ac:dyDescent="0.2">
      <c r="A74"/>
      <c r="B74" s="129">
        <v>41542</v>
      </c>
      <c r="C74" s="190" t="s">
        <v>301</v>
      </c>
      <c r="D74" s="132" t="s">
        <v>1197</v>
      </c>
      <c r="E74" s="136">
        <v>101.8</v>
      </c>
      <c r="F74" s="29" t="s">
        <v>89</v>
      </c>
      <c r="G74" s="29" t="s">
        <v>249</v>
      </c>
      <c r="H74"/>
      <c r="I74"/>
      <c r="J74"/>
      <c r="K74"/>
      <c r="L74" s="309"/>
    </row>
    <row r="75" spans="1:12" s="29" customFormat="1" ht="12.75" customHeight="1" x14ac:dyDescent="0.2">
      <c r="A75"/>
      <c r="B75" s="129">
        <v>41542</v>
      </c>
      <c r="C75" s="190" t="s">
        <v>301</v>
      </c>
      <c r="D75" s="132" t="s">
        <v>310</v>
      </c>
      <c r="E75" s="136">
        <v>522</v>
      </c>
      <c r="F75" s="29" t="s">
        <v>89</v>
      </c>
      <c r="G75" s="29" t="s">
        <v>249</v>
      </c>
      <c r="H75"/>
      <c r="I75"/>
      <c r="J75"/>
      <c r="K75"/>
      <c r="L75" s="309"/>
    </row>
    <row r="76" spans="1:12" s="29" customFormat="1" ht="12.75" customHeight="1" x14ac:dyDescent="0.2">
      <c r="A76"/>
      <c r="B76" s="129">
        <v>41542</v>
      </c>
      <c r="C76" s="190" t="s">
        <v>719</v>
      </c>
      <c r="D76" s="132" t="s">
        <v>1051</v>
      </c>
      <c r="E76" s="136">
        <v>719.37</v>
      </c>
      <c r="F76" s="29" t="s">
        <v>89</v>
      </c>
      <c r="G76" s="29" t="s">
        <v>249</v>
      </c>
      <c r="H76"/>
      <c r="I76"/>
      <c r="J76"/>
      <c r="K76"/>
      <c r="L76" s="309"/>
    </row>
    <row r="77" spans="1:12" s="29" customFormat="1" ht="12.75" customHeight="1" x14ac:dyDescent="0.2">
      <c r="A77"/>
      <c r="B77" s="129">
        <v>41543</v>
      </c>
      <c r="C77" s="190" t="s">
        <v>301</v>
      </c>
      <c r="D77" s="132" t="s">
        <v>1298</v>
      </c>
      <c r="E77" s="136">
        <v>9276.77</v>
      </c>
      <c r="F77" s="29" t="s">
        <v>89</v>
      </c>
      <c r="G77" s="29" t="s">
        <v>249</v>
      </c>
      <c r="H77"/>
      <c r="I77"/>
      <c r="J77"/>
      <c r="K77"/>
      <c r="L77" s="309"/>
    </row>
    <row r="78" spans="1:12" s="29" customFormat="1" ht="12.75" customHeight="1" x14ac:dyDescent="0.2">
      <c r="A78"/>
      <c r="B78" s="129">
        <v>41543</v>
      </c>
      <c r="C78" s="190" t="s">
        <v>719</v>
      </c>
      <c r="D78" s="132" t="s">
        <v>1304</v>
      </c>
      <c r="E78" s="136">
        <v>968.51</v>
      </c>
      <c r="F78" s="29" t="s">
        <v>89</v>
      </c>
      <c r="G78" s="29" t="s">
        <v>249</v>
      </c>
      <c r="H78"/>
      <c r="I78"/>
      <c r="J78"/>
      <c r="K78"/>
      <c r="L78" s="309"/>
    </row>
    <row r="79" spans="1:12" s="29" customFormat="1" ht="12.75" customHeight="1" x14ac:dyDescent="0.2">
      <c r="A79"/>
      <c r="B79" s="129">
        <v>41543</v>
      </c>
      <c r="C79" s="190" t="s">
        <v>1208</v>
      </c>
      <c r="D79" s="132" t="s">
        <v>1305</v>
      </c>
      <c r="E79" s="136">
        <v>300</v>
      </c>
      <c r="F79" s="29" t="s">
        <v>89</v>
      </c>
      <c r="G79" s="29" t="s">
        <v>249</v>
      </c>
      <c r="H79"/>
      <c r="I79"/>
      <c r="J79"/>
      <c r="K79"/>
      <c r="L79" s="309"/>
    </row>
    <row r="80" spans="1:12" s="29" customFormat="1" ht="12.75" customHeight="1" x14ac:dyDescent="0.2">
      <c r="A80"/>
      <c r="B80" s="129">
        <v>41543</v>
      </c>
      <c r="C80" s="190" t="s">
        <v>1208</v>
      </c>
      <c r="D80" s="132" t="s">
        <v>721</v>
      </c>
      <c r="E80" s="136">
        <v>141</v>
      </c>
      <c r="F80" s="29" t="s">
        <v>89</v>
      </c>
      <c r="G80" s="29" t="s">
        <v>249</v>
      </c>
      <c r="H80"/>
      <c r="I80"/>
      <c r="J80"/>
      <c r="K80"/>
      <c r="L80" s="309"/>
    </row>
    <row r="81" spans="1:12" s="29" customFormat="1" ht="12.75" customHeight="1" x14ac:dyDescent="0.2">
      <c r="A81"/>
      <c r="B81" s="129">
        <v>41543</v>
      </c>
      <c r="C81" s="190" t="s">
        <v>719</v>
      </c>
      <c r="D81" s="132" t="s">
        <v>1307</v>
      </c>
      <c r="E81" s="136">
        <v>796.65</v>
      </c>
      <c r="F81" s="29" t="s">
        <v>89</v>
      </c>
      <c r="G81" s="29" t="s">
        <v>249</v>
      </c>
      <c r="H81"/>
      <c r="I81"/>
      <c r="J81"/>
      <c r="K81"/>
      <c r="L81" s="309"/>
    </row>
    <row r="82" spans="1:12" s="29" customFormat="1" ht="12.75" customHeight="1" x14ac:dyDescent="0.2">
      <c r="A82"/>
      <c r="B82" s="129">
        <v>41544</v>
      </c>
      <c r="C82" s="190" t="s">
        <v>1201</v>
      </c>
      <c r="D82" s="132" t="s">
        <v>1300</v>
      </c>
      <c r="E82" s="136">
        <v>260.13</v>
      </c>
      <c r="F82" s="29" t="s">
        <v>89</v>
      </c>
      <c r="G82" s="29" t="s">
        <v>249</v>
      </c>
      <c r="H82"/>
      <c r="I82"/>
      <c r="J82"/>
      <c r="K82"/>
      <c r="L82" s="309"/>
    </row>
    <row r="83" spans="1:12" s="29" customFormat="1" ht="12.75" customHeight="1" x14ac:dyDescent="0.2">
      <c r="A83"/>
      <c r="B83" s="129">
        <v>41544</v>
      </c>
      <c r="C83" s="190" t="s">
        <v>1136</v>
      </c>
      <c r="D83" s="132" t="s">
        <v>861</v>
      </c>
      <c r="E83" s="272">
        <v>6219.59</v>
      </c>
      <c r="F83" s="29" t="s">
        <v>89</v>
      </c>
      <c r="G83" s="29" t="s">
        <v>249</v>
      </c>
      <c r="H83"/>
      <c r="I83"/>
      <c r="J83"/>
      <c r="K83"/>
      <c r="L83" s="309"/>
    </row>
    <row r="84" spans="1:12" s="29" customFormat="1" ht="12.75" customHeight="1" x14ac:dyDescent="0.2">
      <c r="A84"/>
      <c r="B84" s="129">
        <v>41547</v>
      </c>
      <c r="C84" s="190" t="s">
        <v>719</v>
      </c>
      <c r="D84" s="132" t="s">
        <v>1051</v>
      </c>
      <c r="E84" s="136">
        <v>710.08</v>
      </c>
      <c r="F84" s="29" t="s">
        <v>89</v>
      </c>
      <c r="G84" s="29" t="s">
        <v>249</v>
      </c>
      <c r="H84"/>
      <c r="I84"/>
      <c r="J84"/>
      <c r="K84"/>
      <c r="L84" s="309"/>
    </row>
    <row r="85" spans="1:12" s="29" customFormat="1" ht="12.75" customHeight="1" thickBot="1" x14ac:dyDescent="0.25">
      <c r="A85"/>
      <c r="B85" s="161">
        <v>41547</v>
      </c>
      <c r="C85" s="187" t="s">
        <v>1201</v>
      </c>
      <c r="D85" s="133" t="s">
        <v>1306</v>
      </c>
      <c r="E85" s="137">
        <v>263.91000000000003</v>
      </c>
      <c r="F85" s="29" t="s">
        <v>89</v>
      </c>
      <c r="G85" s="29" t="s">
        <v>249</v>
      </c>
      <c r="H85"/>
      <c r="I85" s="266"/>
      <c r="J85"/>
      <c r="K85"/>
      <c r="L85" s="309"/>
    </row>
    <row r="86" spans="1:12" s="29" customFormat="1" ht="13.5" thickBot="1" x14ac:dyDescent="0.25">
      <c r="A86"/>
      <c r="B86" s="56"/>
      <c r="C86" s="56"/>
      <c r="D86" s="194"/>
      <c r="E86" s="87">
        <f>SUM(E13:E85)</f>
        <v>108642.77</v>
      </c>
      <c r="H86"/>
      <c r="I86"/>
      <c r="J86" s="394">
        <f>(E86+E9)/1.14</f>
        <v>103401.32456140353</v>
      </c>
      <c r="K86"/>
      <c r="L86" s="308"/>
    </row>
    <row r="87" spans="1:12" s="29" customFormat="1" x14ac:dyDescent="0.2">
      <c r="A87"/>
      <c r="B87" s="56"/>
      <c r="C87" s="56"/>
      <c r="D87" s="194"/>
      <c r="E87" s="208"/>
      <c r="H87"/>
      <c r="I87"/>
      <c r="J87" s="394">
        <f>J86*0.14</f>
        <v>14476.185438596494</v>
      </c>
      <c r="K87"/>
      <c r="L87" s="308"/>
    </row>
    <row r="88" spans="1:12" s="29" customFormat="1" x14ac:dyDescent="0.2">
      <c r="A88"/>
      <c r="B88" s="56"/>
      <c r="C88" s="56"/>
      <c r="D88" s="194"/>
      <c r="E88" s="208"/>
      <c r="H88"/>
      <c r="I88"/>
      <c r="J88"/>
      <c r="K88"/>
      <c r="L88" s="308"/>
    </row>
    <row r="89" spans="1:12" s="29" customFormat="1" x14ac:dyDescent="0.2">
      <c r="A89"/>
      <c r="B89" s="56"/>
      <c r="C89" s="56"/>
      <c r="D89" s="194"/>
      <c r="E89" s="208"/>
      <c r="F89"/>
      <c r="H89"/>
      <c r="I89"/>
      <c r="J89" s="394">
        <f>J87+'August ''13'!J87</f>
        <v>29404.874210526312</v>
      </c>
      <c r="K89"/>
      <c r="L89" s="308"/>
    </row>
    <row r="90" spans="1:12" s="29" customFormat="1" x14ac:dyDescent="0.2">
      <c r="A90"/>
      <c r="B90"/>
      <c r="C90"/>
      <c r="D90" s="195"/>
      <c r="E90" s="197"/>
      <c r="F90"/>
      <c r="H90"/>
      <c r="I90"/>
      <c r="J90"/>
      <c r="K90"/>
      <c r="L90" s="308"/>
    </row>
    <row r="91" spans="1:12" s="29" customFormat="1" x14ac:dyDescent="0.2">
      <c r="A91"/>
      <c r="B91"/>
      <c r="C91"/>
      <c r="D91" s="195"/>
      <c r="E91" s="197"/>
      <c r="F91"/>
      <c r="H91"/>
      <c r="I91"/>
      <c r="J91"/>
      <c r="K91"/>
      <c r="L91" s="308"/>
    </row>
    <row r="92" spans="1:12" s="29" customFormat="1" x14ac:dyDescent="0.2">
      <c r="A92"/>
      <c r="B92"/>
      <c r="C92"/>
      <c r="D92" s="195"/>
      <c r="E92" s="197"/>
      <c r="F92"/>
      <c r="H92"/>
      <c r="I92"/>
      <c r="J92"/>
      <c r="K92"/>
      <c r="L92" s="308"/>
    </row>
    <row r="93" spans="1:12" s="29" customFormat="1" x14ac:dyDescent="0.2">
      <c r="A93"/>
      <c r="B93"/>
      <c r="C93"/>
      <c r="D93" s="195"/>
      <c r="E93" s="197"/>
      <c r="F93"/>
      <c r="H93"/>
      <c r="I93"/>
      <c r="J93"/>
      <c r="K93"/>
      <c r="L93" s="308"/>
    </row>
    <row r="94" spans="1:12" s="29" customFormat="1" x14ac:dyDescent="0.2">
      <c r="A94"/>
      <c r="B94"/>
      <c r="C94"/>
      <c r="D94" s="195"/>
      <c r="E94" s="197"/>
      <c r="H94"/>
      <c r="I94"/>
      <c r="J94"/>
      <c r="K94"/>
      <c r="L94" s="308"/>
    </row>
    <row r="95" spans="1:12" s="29" customFormat="1" x14ac:dyDescent="0.2">
      <c r="A95"/>
      <c r="B95"/>
      <c r="C95"/>
      <c r="D95" s="195"/>
      <c r="E95" s="197"/>
      <c r="H95"/>
      <c r="I95"/>
      <c r="J95"/>
      <c r="K95"/>
      <c r="L95" s="308"/>
    </row>
    <row r="96" spans="1:12" s="29" customFormat="1" x14ac:dyDescent="0.2">
      <c r="A96"/>
      <c r="B96"/>
      <c r="C96"/>
      <c r="D96" s="195"/>
      <c r="E96" s="197"/>
      <c r="H96"/>
      <c r="I96"/>
      <c r="J96"/>
      <c r="K96"/>
      <c r="L96" s="308"/>
    </row>
    <row r="97" spans="1:13" s="29" customFormat="1" x14ac:dyDescent="0.2">
      <c r="A97"/>
      <c r="B97"/>
      <c r="C97"/>
      <c r="D97" s="195"/>
      <c r="E97" s="197"/>
      <c r="H97"/>
      <c r="I97"/>
      <c r="J97"/>
      <c r="K97"/>
      <c r="L97" s="308"/>
    </row>
    <row r="98" spans="1:13" s="29" customFormat="1" x14ac:dyDescent="0.2">
      <c r="A98"/>
      <c r="B98"/>
      <c r="C98"/>
      <c r="D98" s="195"/>
      <c r="E98" s="197"/>
      <c r="H98"/>
      <c r="I98"/>
      <c r="J98"/>
      <c r="K98"/>
      <c r="L98" s="308"/>
    </row>
    <row r="99" spans="1:13" s="29" customFormat="1" x14ac:dyDescent="0.2">
      <c r="A99"/>
      <c r="B99"/>
      <c r="C99"/>
      <c r="D99" s="195"/>
      <c r="E99" s="197"/>
      <c r="H99"/>
      <c r="I99"/>
      <c r="J99"/>
      <c r="K99"/>
      <c r="L99" s="308"/>
    </row>
    <row r="100" spans="1:13" s="29" customFormat="1" x14ac:dyDescent="0.2">
      <c r="A100"/>
      <c r="B100"/>
      <c r="C100"/>
      <c r="D100" s="195"/>
      <c r="E100" s="197"/>
      <c r="H100"/>
      <c r="I100"/>
      <c r="J100"/>
      <c r="K100"/>
      <c r="L100" s="308"/>
    </row>
    <row r="101" spans="1:13" s="29" customFormat="1" x14ac:dyDescent="0.2">
      <c r="A101"/>
      <c r="B101"/>
      <c r="C101"/>
      <c r="D101" s="195"/>
      <c r="E101" s="197"/>
      <c r="H101"/>
      <c r="I101"/>
      <c r="J101"/>
      <c r="K101"/>
      <c r="L101" s="308"/>
    </row>
    <row r="102" spans="1:13" s="29" customFormat="1" x14ac:dyDescent="0.2">
      <c r="A102"/>
      <c r="B102"/>
      <c r="C102"/>
      <c r="D102" s="195"/>
      <c r="E102" s="197"/>
      <c r="H102"/>
      <c r="I102"/>
      <c r="J102"/>
      <c r="K102"/>
      <c r="L102" s="308"/>
    </row>
    <row r="103" spans="1:13" s="29" customFormat="1" x14ac:dyDescent="0.2">
      <c r="A103"/>
      <c r="B103"/>
      <c r="C103"/>
      <c r="D103" s="195"/>
      <c r="E103" s="197"/>
      <c r="H103"/>
      <c r="I103"/>
      <c r="J103"/>
      <c r="K103"/>
      <c r="L103" s="308"/>
    </row>
    <row r="104" spans="1:13" s="29" customFormat="1" x14ac:dyDescent="0.2">
      <c r="A104"/>
      <c r="B104"/>
      <c r="C104"/>
      <c r="D104" s="195"/>
      <c r="E104" s="197"/>
      <c r="H104"/>
      <c r="I104"/>
      <c r="J104"/>
      <c r="K104"/>
      <c r="L104" s="308"/>
    </row>
    <row r="105" spans="1:13" s="29" customFormat="1" x14ac:dyDescent="0.2">
      <c r="A105"/>
      <c r="B105"/>
      <c r="C105"/>
      <c r="D105" s="195"/>
      <c r="E105" s="197"/>
      <c r="H105"/>
      <c r="I105"/>
      <c r="J105"/>
      <c r="K105"/>
      <c r="L105" s="308"/>
    </row>
    <row r="106" spans="1:13" s="29" customFormat="1" x14ac:dyDescent="0.2">
      <c r="A106"/>
      <c r="B106"/>
      <c r="C106"/>
      <c r="D106" s="195"/>
      <c r="E106" s="197"/>
      <c r="H106"/>
      <c r="I106"/>
      <c r="J106"/>
      <c r="K106"/>
      <c r="L106" s="312"/>
    </row>
    <row r="107" spans="1:13" s="29" customFormat="1" x14ac:dyDescent="0.2">
      <c r="A107"/>
      <c r="B107"/>
      <c r="C107"/>
      <c r="D107" s="195"/>
      <c r="E107" s="197"/>
      <c r="H107"/>
      <c r="I107"/>
      <c r="J107"/>
      <c r="K107"/>
      <c r="L107" s="312"/>
      <c r="M107"/>
    </row>
    <row r="108" spans="1:13" s="29" customFormat="1" x14ac:dyDescent="0.2">
      <c r="A108"/>
      <c r="B108"/>
      <c r="C108"/>
      <c r="D108" s="195"/>
      <c r="E108" s="197"/>
      <c r="H108"/>
      <c r="I108"/>
      <c r="J108"/>
      <c r="K108"/>
      <c r="L108" s="312"/>
      <c r="M108"/>
    </row>
    <row r="109" spans="1:13" s="29" customFormat="1" x14ac:dyDescent="0.2">
      <c r="A109"/>
      <c r="B109"/>
      <c r="C109"/>
      <c r="D109" s="195"/>
      <c r="E109" s="197"/>
      <c r="H109"/>
      <c r="I109"/>
      <c r="J109"/>
      <c r="K109"/>
      <c r="L109" s="312"/>
      <c r="M109"/>
    </row>
  </sheetData>
  <mergeCells count="5">
    <mergeCell ref="A1:K1"/>
    <mergeCell ref="A3:D3"/>
    <mergeCell ref="A11:D11"/>
    <mergeCell ref="J13:J14"/>
    <mergeCell ref="K13:K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/>
  <dimension ref="A1:N121"/>
  <sheetViews>
    <sheetView topLeftCell="A7" zoomScaleNormal="100" workbookViewId="0">
      <selection activeCell="C18" sqref="C1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1301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90"/>
      <c r="G2" s="390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41551</v>
      </c>
      <c r="C5" s="190" t="s">
        <v>691</v>
      </c>
      <c r="D5" s="132" t="s">
        <v>1288</v>
      </c>
      <c r="E5" s="136">
        <v>3613.15</v>
      </c>
      <c r="F5" s="29" t="s">
        <v>89</v>
      </c>
      <c r="G5" s="29" t="s">
        <v>249</v>
      </c>
      <c r="I5" s="129">
        <v>41548</v>
      </c>
      <c r="J5" s="132" t="s">
        <v>927</v>
      </c>
      <c r="K5" s="136">
        <v>2855.29</v>
      </c>
      <c r="L5" s="308" t="s">
        <v>249</v>
      </c>
    </row>
    <row r="6" spans="1:14" s="29" customFormat="1" ht="12.75" customHeight="1" x14ac:dyDescent="0.2">
      <c r="A6"/>
      <c r="B6" s="129">
        <v>41551</v>
      </c>
      <c r="C6" s="190" t="s">
        <v>691</v>
      </c>
      <c r="D6" s="132" t="s">
        <v>1289</v>
      </c>
      <c r="E6" s="136">
        <v>5829.52</v>
      </c>
      <c r="F6" s="27" t="s">
        <v>89</v>
      </c>
      <c r="G6" s="29" t="s">
        <v>249</v>
      </c>
      <c r="H6" s="56"/>
      <c r="I6" s="129">
        <v>41548</v>
      </c>
      <c r="J6" s="132" t="s">
        <v>50</v>
      </c>
      <c r="K6" s="136">
        <v>2787.3</v>
      </c>
      <c r="L6" s="308" t="s">
        <v>249</v>
      </c>
    </row>
    <row r="7" spans="1:14" s="29" customFormat="1" ht="12.75" customHeight="1" x14ac:dyDescent="0.2">
      <c r="A7"/>
      <c r="B7" s="129">
        <v>41551</v>
      </c>
      <c r="C7" s="190" t="s">
        <v>691</v>
      </c>
      <c r="D7" s="132" t="s">
        <v>1290</v>
      </c>
      <c r="E7" s="136">
        <v>1685.38</v>
      </c>
      <c r="F7" s="27" t="s">
        <v>89</v>
      </c>
      <c r="G7" s="29" t="s">
        <v>249</v>
      </c>
      <c r="H7" s="56"/>
      <c r="I7" s="129">
        <v>41549</v>
      </c>
      <c r="J7" s="132" t="s">
        <v>1258</v>
      </c>
      <c r="K7" s="136">
        <v>40000</v>
      </c>
      <c r="L7" s="308" t="s">
        <v>249</v>
      </c>
    </row>
    <row r="8" spans="1:14" s="29" customFormat="1" ht="12.75" customHeight="1" x14ac:dyDescent="0.2">
      <c r="A8"/>
      <c r="B8" s="129">
        <v>41548</v>
      </c>
      <c r="C8" s="190" t="s">
        <v>598</v>
      </c>
      <c r="D8" s="132" t="s">
        <v>599</v>
      </c>
      <c r="E8" s="136">
        <v>5.3</v>
      </c>
      <c r="F8" s="27" t="s">
        <v>89</v>
      </c>
      <c r="G8" s="29" t="s">
        <v>249</v>
      </c>
      <c r="H8" s="56"/>
      <c r="I8" s="129">
        <v>41557</v>
      </c>
      <c r="J8" s="132" t="s">
        <v>50</v>
      </c>
      <c r="K8" s="136">
        <v>1307.58</v>
      </c>
      <c r="L8" s="308" t="s">
        <v>249</v>
      </c>
    </row>
    <row r="9" spans="1:14" s="29" customFormat="1" ht="12.75" customHeight="1" thickBot="1" x14ac:dyDescent="0.25">
      <c r="A9"/>
      <c r="B9" s="161"/>
      <c r="C9" s="187"/>
      <c r="D9" s="133"/>
      <c r="E9" s="137"/>
      <c r="H9" s="56"/>
      <c r="I9" s="129">
        <v>41563</v>
      </c>
      <c r="J9" s="132" t="s">
        <v>693</v>
      </c>
      <c r="K9" s="136">
        <v>18147.8</v>
      </c>
      <c r="L9" s="308" t="s">
        <v>249</v>
      </c>
    </row>
    <row r="10" spans="1:14" s="29" customFormat="1" ht="12.75" customHeight="1" thickBot="1" x14ac:dyDescent="0.25">
      <c r="A10"/>
      <c r="B10" s="56"/>
      <c r="C10" s="56"/>
      <c r="D10" s="194"/>
      <c r="E10" s="87">
        <f>SUM(E5:E9)</f>
        <v>11133.349999999999</v>
      </c>
      <c r="H10"/>
      <c r="I10" s="129">
        <v>41571</v>
      </c>
      <c r="J10" s="132" t="s">
        <v>1258</v>
      </c>
      <c r="K10" s="136">
        <v>20000</v>
      </c>
      <c r="L10" s="308" t="s">
        <v>249</v>
      </c>
    </row>
    <row r="11" spans="1:14" s="29" customFormat="1" ht="12.75" customHeight="1" x14ac:dyDescent="0.2">
      <c r="A11"/>
      <c r="B11" s="56"/>
      <c r="C11" s="56"/>
      <c r="D11" s="194"/>
      <c r="E11" s="208"/>
      <c r="G11" s="116"/>
      <c r="H11"/>
      <c r="I11" s="109">
        <v>41572</v>
      </c>
      <c r="J11" s="123" t="s">
        <v>1258</v>
      </c>
      <c r="K11" s="124">
        <v>17547.36</v>
      </c>
      <c r="L11" s="308" t="s">
        <v>249</v>
      </c>
    </row>
    <row r="12" spans="1:14" s="111" customFormat="1" ht="12.75" customHeight="1" thickBot="1" x14ac:dyDescent="0.25">
      <c r="A12" s="875" t="s">
        <v>1058</v>
      </c>
      <c r="B12" s="875"/>
      <c r="C12" s="875"/>
      <c r="D12" s="875"/>
      <c r="E12" s="288" t="s">
        <v>1267</v>
      </c>
      <c r="F12" s="116"/>
      <c r="G12" s="27"/>
      <c r="H12" s="56"/>
      <c r="I12" s="164">
        <v>41578</v>
      </c>
      <c r="J12" s="131" t="s">
        <v>1064</v>
      </c>
      <c r="K12" s="135">
        <v>1434.58</v>
      </c>
      <c r="L12" s="308" t="s">
        <v>249</v>
      </c>
    </row>
    <row r="13" spans="1:14" s="3" customFormat="1" ht="12.75" customHeight="1" thickBot="1" x14ac:dyDescent="0.25">
      <c r="B13" s="10" t="s">
        <v>297</v>
      </c>
      <c r="C13" s="181" t="s">
        <v>296</v>
      </c>
      <c r="D13" s="11" t="s">
        <v>298</v>
      </c>
      <c r="E13" s="176" t="s">
        <v>299</v>
      </c>
      <c r="F13" s="27"/>
      <c r="G13" s="29"/>
      <c r="H13" s="294"/>
      <c r="I13" s="109">
        <v>41578</v>
      </c>
      <c r="J13" s="132" t="s">
        <v>927</v>
      </c>
      <c r="K13" s="136">
        <v>7651.5</v>
      </c>
      <c r="L13" s="308" t="s">
        <v>249</v>
      </c>
      <c r="M13" s="314"/>
      <c r="N13" s="314"/>
    </row>
    <row r="14" spans="1:14" s="56" customFormat="1" ht="12.75" customHeight="1" x14ac:dyDescent="0.2">
      <c r="B14" s="129">
        <v>41548</v>
      </c>
      <c r="C14" s="190" t="s">
        <v>301</v>
      </c>
      <c r="D14" s="132" t="s">
        <v>222</v>
      </c>
      <c r="E14" s="136">
        <v>2199.0100000000002</v>
      </c>
      <c r="F14" s="29" t="s">
        <v>89</v>
      </c>
      <c r="G14" s="29" t="s">
        <v>249</v>
      </c>
      <c r="H14" s="391"/>
      <c r="I14" s="164">
        <v>41578</v>
      </c>
      <c r="J14" s="132" t="s">
        <v>816</v>
      </c>
      <c r="K14" s="136">
        <v>3209.03</v>
      </c>
      <c r="L14" s="308" t="s">
        <v>249</v>
      </c>
    </row>
    <row r="15" spans="1:14" s="56" customFormat="1" ht="12.75" customHeight="1" x14ac:dyDescent="0.2">
      <c r="B15" s="129">
        <v>41548</v>
      </c>
      <c r="C15" s="190" t="s">
        <v>301</v>
      </c>
      <c r="D15" s="132" t="s">
        <v>1302</v>
      </c>
      <c r="E15" s="136">
        <v>1012.32</v>
      </c>
      <c r="F15" s="29" t="s">
        <v>89</v>
      </c>
      <c r="G15" s="29" t="s">
        <v>249</v>
      </c>
      <c r="H15" s="391"/>
      <c r="I15" s="109">
        <v>41578</v>
      </c>
      <c r="J15" s="132" t="s">
        <v>50</v>
      </c>
      <c r="K15" s="136">
        <v>3736.69</v>
      </c>
      <c r="L15" s="308" t="s">
        <v>249</v>
      </c>
    </row>
    <row r="16" spans="1:14" s="56" customFormat="1" ht="12.75" customHeight="1" thickBot="1" x14ac:dyDescent="0.25">
      <c r="B16" s="129">
        <v>41548</v>
      </c>
      <c r="C16" s="190" t="s">
        <v>301</v>
      </c>
      <c r="D16" s="132" t="s">
        <v>801</v>
      </c>
      <c r="E16" s="136">
        <v>5928</v>
      </c>
      <c r="F16" s="29" t="s">
        <v>89</v>
      </c>
      <c r="G16" s="29" t="s">
        <v>249</v>
      </c>
      <c r="H16" s="391"/>
      <c r="I16" s="161"/>
      <c r="J16" s="133"/>
      <c r="K16" s="137"/>
      <c r="L16" s="308"/>
    </row>
    <row r="17" spans="1:12" s="56" customFormat="1" ht="12.75" customHeight="1" thickBot="1" x14ac:dyDescent="0.25">
      <c r="B17" s="129">
        <v>41548</v>
      </c>
      <c r="C17" s="190" t="s">
        <v>301</v>
      </c>
      <c r="D17" s="132" t="s">
        <v>347</v>
      </c>
      <c r="E17" s="136">
        <v>1335.82</v>
      </c>
      <c r="F17" s="29" t="s">
        <v>89</v>
      </c>
      <c r="G17" s="29" t="s">
        <v>249</v>
      </c>
      <c r="H17" s="391"/>
      <c r="J17" s="194"/>
      <c r="K17" s="87">
        <f>SUM(K5:K16)</f>
        <v>118677.13</v>
      </c>
      <c r="L17" s="307"/>
    </row>
    <row r="18" spans="1:12" s="56" customFormat="1" ht="12.75" customHeight="1" thickBot="1" x14ac:dyDescent="0.25">
      <c r="B18" s="129">
        <v>41548</v>
      </c>
      <c r="C18" s="190" t="s">
        <v>1136</v>
      </c>
      <c r="D18" s="132" t="s">
        <v>861</v>
      </c>
      <c r="E18" s="272">
        <v>1125.1300000000001</v>
      </c>
      <c r="F18" s="29" t="s">
        <v>89</v>
      </c>
      <c r="G18" s="29" t="s">
        <v>249</v>
      </c>
      <c r="I18" s="299"/>
      <c r="J18" s="155"/>
      <c r="K18" s="301"/>
      <c r="L18" s="307"/>
    </row>
    <row r="19" spans="1:12" s="56" customFormat="1" ht="12.75" customHeight="1" x14ac:dyDescent="0.2">
      <c r="B19" s="129">
        <v>41548</v>
      </c>
      <c r="C19" s="190" t="s">
        <v>1028</v>
      </c>
      <c r="D19" s="132" t="s">
        <v>1303</v>
      </c>
      <c r="E19" s="136">
        <v>500</v>
      </c>
      <c r="F19" s="29" t="s">
        <v>89</v>
      </c>
      <c r="G19" s="29" t="s">
        <v>249</v>
      </c>
      <c r="H19" s="294"/>
      <c r="I19" s="158"/>
      <c r="J19" s="885" t="s">
        <v>1087</v>
      </c>
      <c r="K19" s="881">
        <f>E10+K17+E98</f>
        <v>242574.96999999997</v>
      </c>
      <c r="L19" s="307"/>
    </row>
    <row r="20" spans="1:12" s="56" customFormat="1" ht="12.75" customHeight="1" thickBot="1" x14ac:dyDescent="0.25">
      <c r="B20" s="129">
        <v>41548</v>
      </c>
      <c r="C20" s="190" t="s">
        <v>301</v>
      </c>
      <c r="D20" s="132" t="s">
        <v>95</v>
      </c>
      <c r="E20" s="136">
        <v>76.84</v>
      </c>
      <c r="F20" s="29" t="s">
        <v>89</v>
      </c>
      <c r="G20" s="29" t="s">
        <v>249</v>
      </c>
      <c r="H20" s="3"/>
      <c r="I20" s="393"/>
      <c r="J20" s="885"/>
      <c r="K20" s="882"/>
      <c r="L20" s="307"/>
    </row>
    <row r="21" spans="1:12" s="56" customFormat="1" ht="12.75" customHeight="1" x14ac:dyDescent="0.2">
      <c r="B21" s="129">
        <v>41548</v>
      </c>
      <c r="C21" s="190" t="s">
        <v>637</v>
      </c>
      <c r="D21" s="132" t="s">
        <v>597</v>
      </c>
      <c r="E21" s="136">
        <v>680.15</v>
      </c>
      <c r="F21" s="29" t="s">
        <v>89</v>
      </c>
      <c r="G21" s="29" t="s">
        <v>249</v>
      </c>
      <c r="I21" s="393"/>
      <c r="J21" s="387"/>
      <c r="K21" s="388"/>
      <c r="L21" s="307"/>
    </row>
    <row r="22" spans="1:12" s="56" customFormat="1" ht="12.75" customHeight="1" x14ac:dyDescent="0.2">
      <c r="B22" s="129">
        <v>41548</v>
      </c>
      <c r="C22" s="190" t="s">
        <v>301</v>
      </c>
      <c r="D22" s="132" t="s">
        <v>816</v>
      </c>
      <c r="E22" s="136">
        <v>1156.0999999999999</v>
      </c>
      <c r="F22" s="29" t="s">
        <v>89</v>
      </c>
      <c r="G22" s="29" t="s">
        <v>384</v>
      </c>
      <c r="I22" s="393"/>
      <c r="J22" s="387"/>
      <c r="K22" s="388"/>
      <c r="L22" s="307"/>
    </row>
    <row r="23" spans="1:12" s="56" customFormat="1" ht="12.75" customHeight="1" x14ac:dyDescent="0.2">
      <c r="B23" s="129">
        <v>41548</v>
      </c>
      <c r="C23" s="190" t="s">
        <v>301</v>
      </c>
      <c r="D23" s="132" t="s">
        <v>5</v>
      </c>
      <c r="E23" s="136">
        <v>2457.84</v>
      </c>
      <c r="F23" s="29" t="s">
        <v>89</v>
      </c>
      <c r="G23" s="29" t="s">
        <v>249</v>
      </c>
      <c r="I23" s="393"/>
      <c r="J23" s="387"/>
      <c r="K23" s="388"/>
      <c r="L23" s="307"/>
    </row>
    <row r="24" spans="1:12" s="56" customFormat="1" ht="12.75" customHeight="1" thickBot="1" x14ac:dyDescent="0.25">
      <c r="B24" s="129">
        <v>41548</v>
      </c>
      <c r="C24" s="190" t="s">
        <v>469</v>
      </c>
      <c r="D24" s="132" t="s">
        <v>901</v>
      </c>
      <c r="E24" s="136">
        <v>969.24</v>
      </c>
      <c r="F24" s="29" t="s">
        <v>89</v>
      </c>
      <c r="G24" s="29" t="s">
        <v>249</v>
      </c>
      <c r="H24" s="294" t="s">
        <v>1313</v>
      </c>
      <c r="I24" s="294"/>
      <c r="J24" s="294"/>
      <c r="K24" s="288"/>
      <c r="L24" s="307"/>
    </row>
    <row r="25" spans="1:12" s="29" customFormat="1" ht="12.75" customHeight="1" thickBot="1" x14ac:dyDescent="0.25">
      <c r="A25"/>
      <c r="B25" s="129">
        <v>41548</v>
      </c>
      <c r="C25" s="190" t="s">
        <v>301</v>
      </c>
      <c r="D25" s="132" t="s">
        <v>1159</v>
      </c>
      <c r="E25" s="136">
        <v>3555.82</v>
      </c>
      <c r="F25" s="29" t="s">
        <v>89</v>
      </c>
      <c r="G25" s="29" t="s">
        <v>249</v>
      </c>
      <c r="H25" s="56"/>
      <c r="I25" s="10" t="s">
        <v>297</v>
      </c>
      <c r="J25" s="11" t="s">
        <v>298</v>
      </c>
      <c r="K25" s="176" t="s">
        <v>299</v>
      </c>
      <c r="L25" s="309"/>
    </row>
    <row r="26" spans="1:12" s="29" customFormat="1" ht="12.75" customHeight="1" x14ac:dyDescent="0.2">
      <c r="A26"/>
      <c r="B26" s="129">
        <v>41548</v>
      </c>
      <c r="C26" s="190" t="s">
        <v>301</v>
      </c>
      <c r="D26" s="132" t="s">
        <v>601</v>
      </c>
      <c r="E26" s="136">
        <v>737.2</v>
      </c>
      <c r="F26" s="29" t="s">
        <v>89</v>
      </c>
      <c r="G26" s="29" t="s">
        <v>249</v>
      </c>
      <c r="H26"/>
      <c r="I26" s="129">
        <v>41575</v>
      </c>
      <c r="J26" s="132" t="s">
        <v>1314</v>
      </c>
      <c r="K26" s="136">
        <v>40000</v>
      </c>
      <c r="L26" s="309"/>
    </row>
    <row r="27" spans="1:12" s="29" customFormat="1" ht="12.75" customHeight="1" x14ac:dyDescent="0.2">
      <c r="A27"/>
      <c r="B27" s="129">
        <v>41549</v>
      </c>
      <c r="C27" s="190" t="s">
        <v>719</v>
      </c>
      <c r="D27" s="132" t="s">
        <v>1051</v>
      </c>
      <c r="E27" s="136">
        <v>800.1</v>
      </c>
      <c r="F27" s="29" t="s">
        <v>89</v>
      </c>
      <c r="G27" s="29" t="s">
        <v>249</v>
      </c>
      <c r="H27"/>
      <c r="I27" s="129">
        <v>41576</v>
      </c>
      <c r="J27" s="132" t="s">
        <v>1314</v>
      </c>
      <c r="K27" s="136">
        <v>20000</v>
      </c>
      <c r="L27" s="309"/>
    </row>
    <row r="28" spans="1:12" s="29" customFormat="1" ht="12.75" customHeight="1" x14ac:dyDescent="0.2">
      <c r="A28"/>
      <c r="B28" s="129">
        <v>41549</v>
      </c>
      <c r="C28" s="190" t="s">
        <v>301</v>
      </c>
      <c r="D28" s="132" t="s">
        <v>869</v>
      </c>
      <c r="E28" s="136">
        <v>856.45</v>
      </c>
      <c r="F28" s="29" t="s">
        <v>89</v>
      </c>
      <c r="G28" s="29" t="s">
        <v>249</v>
      </c>
      <c r="H28" s="56"/>
      <c r="I28" s="129">
        <v>41577</v>
      </c>
      <c r="J28" s="132" t="s">
        <v>1314</v>
      </c>
      <c r="K28" s="136">
        <v>20000</v>
      </c>
      <c r="L28" s="309"/>
    </row>
    <row r="29" spans="1:12" s="29" customFormat="1" ht="12.75" customHeight="1" thickBot="1" x14ac:dyDescent="0.25">
      <c r="A29"/>
      <c r="B29" s="129">
        <v>41549</v>
      </c>
      <c r="C29" s="190" t="s">
        <v>469</v>
      </c>
      <c r="D29" s="132" t="s">
        <v>424</v>
      </c>
      <c r="E29" s="136">
        <v>522.1</v>
      </c>
      <c r="F29" s="29" t="s">
        <v>89</v>
      </c>
      <c r="G29" s="29" t="s">
        <v>249</v>
      </c>
      <c r="H29" s="392"/>
      <c r="I29" s="161"/>
      <c r="J29" s="133"/>
      <c r="K29" s="137"/>
      <c r="L29" s="309"/>
    </row>
    <row r="30" spans="1:12" s="29" customFormat="1" ht="12.75" customHeight="1" thickBot="1" x14ac:dyDescent="0.25">
      <c r="A30"/>
      <c r="B30" s="129">
        <v>41550</v>
      </c>
      <c r="C30" s="190" t="s">
        <v>397</v>
      </c>
      <c r="D30" s="132" t="s">
        <v>434</v>
      </c>
      <c r="E30" s="136">
        <v>620</v>
      </c>
      <c r="F30" s="29" t="s">
        <v>89</v>
      </c>
      <c r="G30" s="29" t="s">
        <v>249</v>
      </c>
      <c r="H30" s="392"/>
      <c r="I30" s="56"/>
      <c r="J30" s="194"/>
      <c r="K30" s="87">
        <f>SUM(K26:K29)</f>
        <v>80000</v>
      </c>
      <c r="L30" s="309"/>
    </row>
    <row r="31" spans="1:12" s="29" customFormat="1" ht="12.75" customHeight="1" x14ac:dyDescent="0.2">
      <c r="A31"/>
      <c r="B31" s="129">
        <v>41550</v>
      </c>
      <c r="C31" s="190" t="s">
        <v>637</v>
      </c>
      <c r="D31" s="132" t="s">
        <v>1309</v>
      </c>
      <c r="E31" s="136">
        <v>272.3</v>
      </c>
      <c r="F31" s="29" t="s">
        <v>89</v>
      </c>
      <c r="G31" s="29" t="s">
        <v>249</v>
      </c>
      <c r="H31" s="392"/>
      <c r="I31" s="394"/>
      <c r="J31"/>
      <c r="K31"/>
      <c r="L31" s="309"/>
    </row>
    <row r="32" spans="1:12" s="29" customFormat="1" ht="12.75" customHeight="1" x14ac:dyDescent="0.2">
      <c r="A32"/>
      <c r="B32" s="129">
        <v>41550</v>
      </c>
      <c r="C32" s="190" t="s">
        <v>301</v>
      </c>
      <c r="D32" s="132" t="s">
        <v>869</v>
      </c>
      <c r="E32" s="136">
        <v>699.5</v>
      </c>
      <c r="F32" s="29" t="s">
        <v>89</v>
      </c>
      <c r="G32" s="29" t="s">
        <v>249</v>
      </c>
      <c r="H32" s="392"/>
      <c r="I32"/>
      <c r="J32"/>
      <c r="K32"/>
      <c r="L32" s="309"/>
    </row>
    <row r="33" spans="1:12" s="29" customFormat="1" ht="12.75" customHeight="1" x14ac:dyDescent="0.2">
      <c r="A33"/>
      <c r="B33" s="129">
        <v>41550</v>
      </c>
      <c r="C33" s="190" t="s">
        <v>469</v>
      </c>
      <c r="D33" s="132" t="s">
        <v>424</v>
      </c>
      <c r="E33" s="136">
        <v>215.8</v>
      </c>
      <c r="F33" s="29" t="s">
        <v>89</v>
      </c>
      <c r="G33" s="29" t="s">
        <v>249</v>
      </c>
      <c r="H33" s="392"/>
      <c r="I33"/>
      <c r="J33"/>
      <c r="K33"/>
      <c r="L33" s="309"/>
    </row>
    <row r="34" spans="1:12" s="29" customFormat="1" ht="12.75" customHeight="1" x14ac:dyDescent="0.2">
      <c r="A34"/>
      <c r="B34" s="129">
        <v>41551</v>
      </c>
      <c r="C34" s="190" t="s">
        <v>301</v>
      </c>
      <c r="D34" s="132" t="s">
        <v>448</v>
      </c>
      <c r="E34" s="136">
        <v>1199</v>
      </c>
      <c r="F34" s="29" t="s">
        <v>89</v>
      </c>
      <c r="G34" s="29" t="s">
        <v>249</v>
      </c>
      <c r="H34" s="392"/>
      <c r="I34"/>
      <c r="J34"/>
      <c r="K34"/>
      <c r="L34" s="309"/>
    </row>
    <row r="35" spans="1:12" s="29" customFormat="1" ht="12.75" customHeight="1" x14ac:dyDescent="0.2">
      <c r="A35"/>
      <c r="B35" s="129">
        <v>41551</v>
      </c>
      <c r="C35" s="190" t="s">
        <v>637</v>
      </c>
      <c r="D35" s="132" t="s">
        <v>528</v>
      </c>
      <c r="E35" s="136">
        <v>2301.85</v>
      </c>
      <c r="F35" s="29" t="s">
        <v>89</v>
      </c>
      <c r="G35" s="29" t="s">
        <v>249</v>
      </c>
      <c r="H35" s="392"/>
      <c r="I35"/>
      <c r="J35"/>
      <c r="K35"/>
      <c r="L35" s="309"/>
    </row>
    <row r="36" spans="1:12" s="29" customFormat="1" ht="12.75" customHeight="1" x14ac:dyDescent="0.2">
      <c r="A36"/>
      <c r="B36" s="129">
        <v>41551</v>
      </c>
      <c r="C36" s="190" t="s">
        <v>301</v>
      </c>
      <c r="D36" s="132" t="s">
        <v>931</v>
      </c>
      <c r="E36" s="136">
        <v>338.6</v>
      </c>
      <c r="F36" s="29" t="s">
        <v>89</v>
      </c>
      <c r="G36" s="29" t="s">
        <v>249</v>
      </c>
      <c r="H36" s="392"/>
      <c r="I36"/>
      <c r="J36"/>
      <c r="K36"/>
      <c r="L36" s="309"/>
    </row>
    <row r="37" spans="1:12" s="29" customFormat="1" ht="12.75" customHeight="1" x14ac:dyDescent="0.2">
      <c r="A37"/>
      <c r="B37" s="129">
        <v>41552</v>
      </c>
      <c r="C37" s="190" t="s">
        <v>397</v>
      </c>
      <c r="D37" s="132" t="s">
        <v>9</v>
      </c>
      <c r="E37" s="136">
        <v>4172.2</v>
      </c>
      <c r="F37" s="29" t="s">
        <v>89</v>
      </c>
      <c r="G37" s="29" t="s">
        <v>249</v>
      </c>
      <c r="H37" s="392"/>
      <c r="I37"/>
      <c r="J37"/>
      <c r="K37"/>
      <c r="L37" s="309"/>
    </row>
    <row r="38" spans="1:12" s="29" customFormat="1" ht="12.75" customHeight="1" x14ac:dyDescent="0.2">
      <c r="A38"/>
      <c r="B38" s="129">
        <v>41554</v>
      </c>
      <c r="C38" s="190" t="s">
        <v>301</v>
      </c>
      <c r="D38" s="132" t="s">
        <v>928</v>
      </c>
      <c r="E38" s="136">
        <v>2637.05</v>
      </c>
      <c r="F38" s="29" t="s">
        <v>89</v>
      </c>
      <c r="G38" s="29" t="s">
        <v>249</v>
      </c>
      <c r="H38" s="392"/>
      <c r="I38"/>
      <c r="J38"/>
      <c r="K38"/>
      <c r="L38" s="309"/>
    </row>
    <row r="39" spans="1:12" s="29" customFormat="1" ht="12.75" customHeight="1" x14ac:dyDescent="0.2">
      <c r="A39"/>
      <c r="B39" s="129">
        <v>41554</v>
      </c>
      <c r="C39" s="190" t="s">
        <v>301</v>
      </c>
      <c r="D39" s="132" t="s">
        <v>227</v>
      </c>
      <c r="E39" s="136">
        <v>1060.2</v>
      </c>
      <c r="F39" s="29" t="s">
        <v>89</v>
      </c>
      <c r="G39" s="29" t="s">
        <v>249</v>
      </c>
      <c r="H39" s="392"/>
      <c r="I39"/>
      <c r="J39"/>
      <c r="K39"/>
      <c r="L39" s="309"/>
    </row>
    <row r="40" spans="1:12" s="29" customFormat="1" ht="12.75" customHeight="1" x14ac:dyDescent="0.2">
      <c r="A40"/>
      <c r="B40" s="129">
        <v>41554</v>
      </c>
      <c r="C40" s="190" t="s">
        <v>719</v>
      </c>
      <c r="D40" s="132" t="s">
        <v>1051</v>
      </c>
      <c r="E40" s="136">
        <v>678.85</v>
      </c>
      <c r="F40" s="29" t="s">
        <v>89</v>
      </c>
      <c r="G40" s="29" t="s">
        <v>249</v>
      </c>
      <c r="H40" s="392"/>
      <c r="I40"/>
      <c r="J40"/>
      <c r="K40"/>
      <c r="L40" s="309"/>
    </row>
    <row r="41" spans="1:12" s="29" customFormat="1" ht="12.75" customHeight="1" x14ac:dyDescent="0.2">
      <c r="A41"/>
      <c r="B41" s="129">
        <v>41554</v>
      </c>
      <c r="C41" s="190" t="s">
        <v>1118</v>
      </c>
      <c r="D41" s="132" t="s">
        <v>831</v>
      </c>
      <c r="E41" s="136">
        <v>530</v>
      </c>
      <c r="F41" s="29" t="s">
        <v>89</v>
      </c>
      <c r="G41" s="29" t="s">
        <v>249</v>
      </c>
      <c r="H41" s="392"/>
      <c r="I41"/>
      <c r="J41"/>
      <c r="K41"/>
      <c r="L41" s="309"/>
    </row>
    <row r="42" spans="1:12" s="29" customFormat="1" ht="12.75" customHeight="1" x14ac:dyDescent="0.2">
      <c r="A42"/>
      <c r="B42" s="129">
        <v>41555</v>
      </c>
      <c r="C42" s="190" t="s">
        <v>301</v>
      </c>
      <c r="D42" s="132" t="s">
        <v>5</v>
      </c>
      <c r="E42" s="136">
        <v>720.48</v>
      </c>
      <c r="F42" s="29" t="s">
        <v>89</v>
      </c>
      <c r="G42" s="29" t="s">
        <v>249</v>
      </c>
      <c r="H42" s="392"/>
      <c r="I42"/>
      <c r="J42"/>
      <c r="K42"/>
      <c r="L42" s="309"/>
    </row>
    <row r="43" spans="1:12" s="29" customFormat="1" ht="12.75" customHeight="1" x14ac:dyDescent="0.2">
      <c r="A43"/>
      <c r="B43" s="129">
        <v>41555</v>
      </c>
      <c r="C43" s="190" t="s">
        <v>719</v>
      </c>
      <c r="D43" s="132" t="s">
        <v>1310</v>
      </c>
      <c r="E43" s="136">
        <v>661.9</v>
      </c>
      <c r="F43" s="29" t="s">
        <v>89</v>
      </c>
      <c r="G43" s="29" t="s">
        <v>249</v>
      </c>
      <c r="H43" s="392"/>
      <c r="I43"/>
      <c r="J43"/>
      <c r="K43"/>
      <c r="L43" s="309"/>
    </row>
    <row r="44" spans="1:12" s="29" customFormat="1" ht="12.75" customHeight="1" x14ac:dyDescent="0.2">
      <c r="A44"/>
      <c r="B44" s="129">
        <v>41556</v>
      </c>
      <c r="C44" s="190" t="s">
        <v>469</v>
      </c>
      <c r="D44" s="132" t="s">
        <v>424</v>
      </c>
      <c r="E44" s="136">
        <v>277.39999999999998</v>
      </c>
      <c r="F44" s="29" t="s">
        <v>89</v>
      </c>
      <c r="G44" s="29" t="s">
        <v>249</v>
      </c>
      <c r="H44" s="392"/>
      <c r="I44"/>
      <c r="J44"/>
      <c r="K44"/>
      <c r="L44" s="309"/>
    </row>
    <row r="45" spans="1:12" s="29" customFormat="1" ht="12.75" customHeight="1" x14ac:dyDescent="0.2">
      <c r="A45"/>
      <c r="B45" s="129">
        <v>41557</v>
      </c>
      <c r="C45" s="190" t="s">
        <v>637</v>
      </c>
      <c r="D45" s="132" t="s">
        <v>464</v>
      </c>
      <c r="E45" s="136">
        <v>770.3</v>
      </c>
      <c r="F45" s="29" t="s">
        <v>89</v>
      </c>
      <c r="G45" s="29" t="s">
        <v>249</v>
      </c>
      <c r="H45" s="392"/>
      <c r="I45"/>
      <c r="J45"/>
      <c r="K45"/>
      <c r="L45" s="309"/>
    </row>
    <row r="46" spans="1:12" s="29" customFormat="1" ht="12.75" customHeight="1" x14ac:dyDescent="0.2">
      <c r="A46"/>
      <c r="B46" s="129">
        <v>41557</v>
      </c>
      <c r="C46" s="190" t="s">
        <v>637</v>
      </c>
      <c r="D46" s="132" t="s">
        <v>1291</v>
      </c>
      <c r="E46" s="136">
        <v>1000</v>
      </c>
      <c r="F46" s="29" t="s">
        <v>89</v>
      </c>
      <c r="G46" s="29" t="s">
        <v>249</v>
      </c>
      <c r="H46" s="392"/>
      <c r="I46"/>
      <c r="J46"/>
      <c r="K46"/>
      <c r="L46" s="309"/>
    </row>
    <row r="47" spans="1:12" s="29" customFormat="1" ht="12.75" customHeight="1" x14ac:dyDescent="0.2">
      <c r="A47"/>
      <c r="B47" s="129">
        <v>41557</v>
      </c>
      <c r="C47" s="190" t="s">
        <v>719</v>
      </c>
      <c r="D47" s="132" t="s">
        <v>1051</v>
      </c>
      <c r="E47" s="136">
        <v>790.95</v>
      </c>
      <c r="F47" s="29" t="s">
        <v>89</v>
      </c>
      <c r="G47" s="29" t="s">
        <v>249</v>
      </c>
      <c r="H47" s="392"/>
      <c r="I47"/>
      <c r="J47"/>
      <c r="K47"/>
      <c r="L47" s="309"/>
    </row>
    <row r="48" spans="1:12" s="29" customFormat="1" ht="12.75" customHeight="1" x14ac:dyDescent="0.2">
      <c r="A48"/>
      <c r="B48" s="129">
        <v>41557</v>
      </c>
      <c r="C48" s="190" t="s">
        <v>301</v>
      </c>
      <c r="D48" s="132" t="s">
        <v>203</v>
      </c>
      <c r="E48" s="136">
        <v>4000</v>
      </c>
      <c r="F48" s="29" t="s">
        <v>89</v>
      </c>
      <c r="G48" s="29" t="s">
        <v>249</v>
      </c>
      <c r="H48" s="392"/>
      <c r="I48"/>
      <c r="J48"/>
      <c r="K48"/>
      <c r="L48" s="309"/>
    </row>
    <row r="49" spans="1:12" s="29" customFormat="1" ht="12.75" customHeight="1" x14ac:dyDescent="0.2">
      <c r="A49"/>
      <c r="B49" s="129">
        <v>41558</v>
      </c>
      <c r="C49" s="190" t="s">
        <v>301</v>
      </c>
      <c r="D49" s="132" t="s">
        <v>869</v>
      </c>
      <c r="E49" s="136">
        <v>435.75</v>
      </c>
      <c r="F49" s="29" t="s">
        <v>89</v>
      </c>
      <c r="G49" s="29" t="s">
        <v>249</v>
      </c>
      <c r="H49" s="392"/>
      <c r="I49"/>
      <c r="J49"/>
      <c r="K49"/>
      <c r="L49" s="309"/>
    </row>
    <row r="50" spans="1:12" s="29" customFormat="1" ht="12.75" customHeight="1" x14ac:dyDescent="0.2">
      <c r="A50"/>
      <c r="B50" s="129">
        <v>41558</v>
      </c>
      <c r="C50" s="190" t="s">
        <v>301</v>
      </c>
      <c r="D50" s="132" t="s">
        <v>9</v>
      </c>
      <c r="E50" s="136">
        <v>417</v>
      </c>
      <c r="F50" s="29" t="s">
        <v>89</v>
      </c>
      <c r="G50" s="29" t="s">
        <v>249</v>
      </c>
      <c r="H50" s="392"/>
      <c r="I50"/>
      <c r="J50"/>
      <c r="K50"/>
      <c r="L50" s="309"/>
    </row>
    <row r="51" spans="1:12" s="29" customFormat="1" ht="12.75" customHeight="1" x14ac:dyDescent="0.2">
      <c r="A51"/>
      <c r="B51" s="129">
        <v>41559</v>
      </c>
      <c r="C51" s="190" t="s">
        <v>1118</v>
      </c>
      <c r="D51" s="132" t="s">
        <v>1241</v>
      </c>
      <c r="E51" s="136">
        <v>360</v>
      </c>
      <c r="F51" s="29" t="s">
        <v>89</v>
      </c>
      <c r="G51" s="29" t="s">
        <v>249</v>
      </c>
      <c r="H51" s="392"/>
      <c r="I51"/>
      <c r="J51"/>
      <c r="K51"/>
      <c r="L51" s="309"/>
    </row>
    <row r="52" spans="1:12" s="29" customFormat="1" ht="12.75" customHeight="1" x14ac:dyDescent="0.2">
      <c r="A52"/>
      <c r="B52" s="129">
        <v>41561</v>
      </c>
      <c r="C52" s="190" t="s">
        <v>301</v>
      </c>
      <c r="D52" s="132" t="s">
        <v>227</v>
      </c>
      <c r="E52" s="136">
        <v>1126.32</v>
      </c>
      <c r="F52" s="29" t="s">
        <v>89</v>
      </c>
      <c r="G52" s="29" t="s">
        <v>249</v>
      </c>
      <c r="H52" s="392"/>
      <c r="I52"/>
      <c r="J52"/>
      <c r="K52"/>
      <c r="L52" s="309"/>
    </row>
    <row r="53" spans="1:12" s="29" customFormat="1" ht="12.75" customHeight="1" x14ac:dyDescent="0.2">
      <c r="A53"/>
      <c r="B53" s="129">
        <v>41561</v>
      </c>
      <c r="C53" s="190" t="s">
        <v>301</v>
      </c>
      <c r="D53" s="132" t="s">
        <v>246</v>
      </c>
      <c r="E53" s="136">
        <v>1560.55</v>
      </c>
      <c r="F53" s="29" t="s">
        <v>89</v>
      </c>
      <c r="G53" s="29" t="s">
        <v>249</v>
      </c>
      <c r="H53" s="392"/>
      <c r="I53"/>
      <c r="J53"/>
      <c r="K53"/>
      <c r="L53" s="309"/>
    </row>
    <row r="54" spans="1:12" s="29" customFormat="1" ht="12.75" customHeight="1" x14ac:dyDescent="0.2">
      <c r="A54"/>
      <c r="B54" s="129">
        <v>41561</v>
      </c>
      <c r="C54" s="190" t="s">
        <v>301</v>
      </c>
      <c r="D54" s="132" t="s">
        <v>946</v>
      </c>
      <c r="E54" s="136">
        <v>469.9</v>
      </c>
      <c r="F54" s="29" t="s">
        <v>89</v>
      </c>
      <c r="G54" s="29" t="s">
        <v>249</v>
      </c>
      <c r="H54" s="392"/>
      <c r="I54"/>
      <c r="J54"/>
      <c r="K54"/>
      <c r="L54" s="309"/>
    </row>
    <row r="55" spans="1:12" s="29" customFormat="1" ht="12.75" customHeight="1" x14ac:dyDescent="0.2">
      <c r="A55"/>
      <c r="B55" s="129">
        <v>41561</v>
      </c>
      <c r="C55" s="190" t="s">
        <v>301</v>
      </c>
      <c r="D55" s="132" t="s">
        <v>821</v>
      </c>
      <c r="E55" s="136">
        <v>462.08</v>
      </c>
      <c r="F55" s="29" t="s">
        <v>220</v>
      </c>
      <c r="G55" s="29" t="s">
        <v>249</v>
      </c>
      <c r="H55" s="392"/>
      <c r="I55"/>
      <c r="J55"/>
      <c r="K55"/>
      <c r="L55" s="309"/>
    </row>
    <row r="56" spans="1:12" s="29" customFormat="1" ht="12.75" customHeight="1" x14ac:dyDescent="0.2">
      <c r="A56"/>
      <c r="B56" s="129">
        <v>41561</v>
      </c>
      <c r="C56" s="190" t="s">
        <v>301</v>
      </c>
      <c r="D56" s="132" t="s">
        <v>310</v>
      </c>
      <c r="E56" s="136">
        <v>658</v>
      </c>
      <c r="F56" s="29" t="s">
        <v>89</v>
      </c>
      <c r="G56" s="29" t="s">
        <v>249</v>
      </c>
      <c r="H56" s="392"/>
      <c r="I56"/>
      <c r="J56"/>
      <c r="K56"/>
      <c r="L56" s="309"/>
    </row>
    <row r="57" spans="1:12" s="29" customFormat="1" ht="12.75" customHeight="1" x14ac:dyDescent="0.2">
      <c r="A57"/>
      <c r="B57" s="129">
        <v>41561</v>
      </c>
      <c r="C57" s="190" t="s">
        <v>469</v>
      </c>
      <c r="D57" s="132" t="s">
        <v>1081</v>
      </c>
      <c r="E57" s="136">
        <v>587.15</v>
      </c>
      <c r="F57" s="29" t="s">
        <v>89</v>
      </c>
      <c r="G57" s="29" t="s">
        <v>249</v>
      </c>
      <c r="H57" s="392"/>
      <c r="I57"/>
      <c r="J57"/>
      <c r="K57"/>
      <c r="L57" s="309"/>
    </row>
    <row r="58" spans="1:12" s="29" customFormat="1" ht="12.75" customHeight="1" x14ac:dyDescent="0.2">
      <c r="A58"/>
      <c r="B58" s="129">
        <v>41561</v>
      </c>
      <c r="C58" s="190" t="s">
        <v>301</v>
      </c>
      <c r="D58" s="132" t="s">
        <v>310</v>
      </c>
      <c r="E58" s="136">
        <v>329</v>
      </c>
      <c r="F58" s="29" t="s">
        <v>89</v>
      </c>
      <c r="G58" s="29" t="s">
        <v>249</v>
      </c>
      <c r="H58" s="392"/>
      <c r="I58"/>
      <c r="J58"/>
      <c r="K58"/>
      <c r="L58" s="309"/>
    </row>
    <row r="59" spans="1:12" s="29" customFormat="1" ht="12.75" customHeight="1" x14ac:dyDescent="0.2">
      <c r="A59"/>
      <c r="B59" s="129">
        <v>41562</v>
      </c>
      <c r="C59" s="190" t="s">
        <v>301</v>
      </c>
      <c r="D59" s="132" t="s">
        <v>24</v>
      </c>
      <c r="E59" s="136">
        <v>2198.39</v>
      </c>
      <c r="F59" s="29" t="s">
        <v>220</v>
      </c>
      <c r="G59" s="29" t="s">
        <v>249</v>
      </c>
      <c r="H59" s="392"/>
      <c r="I59"/>
      <c r="J59"/>
      <c r="K59"/>
      <c r="L59" s="309"/>
    </row>
    <row r="60" spans="1:12" s="29" customFormat="1" ht="12.75" customHeight="1" x14ac:dyDescent="0.2">
      <c r="A60"/>
      <c r="B60" s="129">
        <v>41562</v>
      </c>
      <c r="C60" s="190" t="s">
        <v>301</v>
      </c>
      <c r="D60" s="132" t="s">
        <v>1051</v>
      </c>
      <c r="E60" s="136">
        <v>438.57</v>
      </c>
      <c r="F60" s="29" t="s">
        <v>89</v>
      </c>
      <c r="G60" s="29" t="s">
        <v>249</v>
      </c>
      <c r="H60" s="392"/>
      <c r="I60"/>
      <c r="J60"/>
      <c r="K60"/>
      <c r="L60" s="309"/>
    </row>
    <row r="61" spans="1:12" s="29" customFormat="1" ht="12.75" customHeight="1" x14ac:dyDescent="0.2">
      <c r="A61"/>
      <c r="B61" s="129">
        <v>41562</v>
      </c>
      <c r="C61" s="190" t="s">
        <v>301</v>
      </c>
      <c r="D61" s="132" t="s">
        <v>1312</v>
      </c>
      <c r="E61" s="136">
        <v>383.04</v>
      </c>
      <c r="F61" s="29" t="s">
        <v>89</v>
      </c>
      <c r="G61" s="29" t="s">
        <v>249</v>
      </c>
      <c r="H61" s="392"/>
      <c r="I61"/>
      <c r="J61"/>
      <c r="K61"/>
      <c r="L61" s="309"/>
    </row>
    <row r="62" spans="1:12" s="29" customFormat="1" ht="12.75" customHeight="1" x14ac:dyDescent="0.2">
      <c r="A62"/>
      <c r="B62" s="129">
        <v>41563</v>
      </c>
      <c r="C62" s="190" t="s">
        <v>742</v>
      </c>
      <c r="D62" s="132" t="s">
        <v>1311</v>
      </c>
      <c r="E62" s="136">
        <v>339</v>
      </c>
      <c r="F62" s="29" t="s">
        <v>89</v>
      </c>
      <c r="G62" s="29" t="s">
        <v>249</v>
      </c>
      <c r="H62" s="392"/>
      <c r="I62"/>
      <c r="J62"/>
      <c r="K62"/>
      <c r="L62" s="309"/>
    </row>
    <row r="63" spans="1:12" s="29" customFormat="1" ht="12.75" customHeight="1" x14ac:dyDescent="0.2">
      <c r="A63"/>
      <c r="B63" s="129">
        <v>41563</v>
      </c>
      <c r="C63" s="190" t="s">
        <v>719</v>
      </c>
      <c r="D63" s="132" t="s">
        <v>1051</v>
      </c>
      <c r="E63" s="136">
        <v>2769.39</v>
      </c>
      <c r="F63" s="29" t="s">
        <v>89</v>
      </c>
      <c r="G63" s="29" t="s">
        <v>249</v>
      </c>
      <c r="H63" s="392"/>
      <c r="I63"/>
      <c r="J63"/>
      <c r="K63"/>
      <c r="L63" s="309"/>
    </row>
    <row r="64" spans="1:12" s="29" customFormat="1" ht="12.75" customHeight="1" x14ac:dyDescent="0.2">
      <c r="A64"/>
      <c r="B64" s="129">
        <v>41563</v>
      </c>
      <c r="C64" s="190" t="s">
        <v>301</v>
      </c>
      <c r="D64" s="132" t="s">
        <v>1180</v>
      </c>
      <c r="E64" s="136">
        <v>290</v>
      </c>
      <c r="F64" s="29" t="s">
        <v>89</v>
      </c>
      <c r="G64" s="29" t="s">
        <v>249</v>
      </c>
      <c r="H64" s="392"/>
      <c r="I64"/>
      <c r="J64"/>
      <c r="K64"/>
      <c r="L64" s="309"/>
    </row>
    <row r="65" spans="1:12" s="29" customFormat="1" ht="12.75" customHeight="1" x14ac:dyDescent="0.2">
      <c r="A65"/>
      <c r="B65" s="129">
        <v>41563</v>
      </c>
      <c r="C65" s="190" t="s">
        <v>469</v>
      </c>
      <c r="D65" s="132" t="s">
        <v>424</v>
      </c>
      <c r="E65" s="136">
        <v>344.78</v>
      </c>
      <c r="F65" s="29" t="s">
        <v>89</v>
      </c>
      <c r="G65" s="29" t="s">
        <v>249</v>
      </c>
      <c r="H65" s="392"/>
      <c r="I65"/>
      <c r="J65"/>
      <c r="K65"/>
      <c r="L65" s="309"/>
    </row>
    <row r="66" spans="1:12" s="29" customFormat="1" ht="12.75" customHeight="1" x14ac:dyDescent="0.2">
      <c r="A66"/>
      <c r="B66" s="129">
        <v>41564</v>
      </c>
      <c r="C66" s="190" t="s">
        <v>637</v>
      </c>
      <c r="D66" s="132" t="s">
        <v>1146</v>
      </c>
      <c r="E66" s="136">
        <v>230.1</v>
      </c>
      <c r="F66" s="29" t="s">
        <v>89</v>
      </c>
      <c r="G66" s="29" t="s">
        <v>249</v>
      </c>
      <c r="H66" s="392"/>
      <c r="I66"/>
      <c r="J66"/>
      <c r="K66"/>
      <c r="L66" s="309"/>
    </row>
    <row r="67" spans="1:12" s="29" customFormat="1" ht="12.75" customHeight="1" x14ac:dyDescent="0.2">
      <c r="A67"/>
      <c r="B67" s="129">
        <v>41564</v>
      </c>
      <c r="C67" s="190" t="s">
        <v>301</v>
      </c>
      <c r="D67" s="132" t="s">
        <v>380</v>
      </c>
      <c r="E67" s="136">
        <v>296.39999999999998</v>
      </c>
      <c r="F67" s="29" t="s">
        <v>89</v>
      </c>
      <c r="G67" s="29" t="s">
        <v>249</v>
      </c>
      <c r="H67" s="392"/>
      <c r="I67"/>
      <c r="J67"/>
      <c r="K67"/>
      <c r="L67" s="309"/>
    </row>
    <row r="68" spans="1:12" s="29" customFormat="1" ht="12.75" customHeight="1" x14ac:dyDescent="0.2">
      <c r="A68"/>
      <c r="B68" s="129">
        <v>41565</v>
      </c>
      <c r="C68" s="190" t="s">
        <v>719</v>
      </c>
      <c r="D68" s="132" t="s">
        <v>1051</v>
      </c>
      <c r="E68" s="136">
        <v>716.52</v>
      </c>
      <c r="F68" s="29" t="s">
        <v>89</v>
      </c>
      <c r="G68" s="29" t="s">
        <v>249</v>
      </c>
      <c r="H68" s="392"/>
      <c r="I68"/>
      <c r="J68"/>
      <c r="K68"/>
      <c r="L68" s="309"/>
    </row>
    <row r="69" spans="1:12" s="29" customFormat="1" ht="12.75" customHeight="1" x14ac:dyDescent="0.2">
      <c r="A69"/>
      <c r="B69" s="129">
        <v>41566</v>
      </c>
      <c r="C69" s="190" t="s">
        <v>301</v>
      </c>
      <c r="D69" s="132" t="s">
        <v>869</v>
      </c>
      <c r="E69" s="136">
        <v>1088.25</v>
      </c>
      <c r="F69" s="29" t="s">
        <v>89</v>
      </c>
      <c r="G69" s="29" t="s">
        <v>249</v>
      </c>
      <c r="H69" s="392"/>
      <c r="I69"/>
      <c r="J69"/>
      <c r="K69"/>
      <c r="L69" s="309"/>
    </row>
    <row r="70" spans="1:12" s="29" customFormat="1" ht="12.75" customHeight="1" x14ac:dyDescent="0.2">
      <c r="A70"/>
      <c r="B70" s="129">
        <v>41566</v>
      </c>
      <c r="C70" s="190" t="s">
        <v>469</v>
      </c>
      <c r="D70" s="132" t="s">
        <v>901</v>
      </c>
      <c r="E70" s="136">
        <v>152.93</v>
      </c>
      <c r="F70" s="29" t="s">
        <v>89</v>
      </c>
      <c r="G70" s="29" t="s">
        <v>249</v>
      </c>
      <c r="H70" s="392"/>
      <c r="I70"/>
      <c r="J70"/>
      <c r="K70"/>
      <c r="L70" s="309"/>
    </row>
    <row r="71" spans="1:12" s="29" customFormat="1" ht="12.75" customHeight="1" x14ac:dyDescent="0.2">
      <c r="A71"/>
      <c r="B71" s="129">
        <v>41568</v>
      </c>
      <c r="C71" s="190" t="s">
        <v>469</v>
      </c>
      <c r="D71" s="132" t="s">
        <v>901</v>
      </c>
      <c r="E71" s="136">
        <v>493.84</v>
      </c>
      <c r="F71" s="29" t="s">
        <v>89</v>
      </c>
      <c r="G71" s="29" t="s">
        <v>249</v>
      </c>
      <c r="H71" s="392"/>
      <c r="I71"/>
      <c r="J71"/>
      <c r="K71"/>
      <c r="L71" s="309"/>
    </row>
    <row r="72" spans="1:12" s="29" customFormat="1" ht="12.75" customHeight="1" x14ac:dyDescent="0.2">
      <c r="A72"/>
      <c r="B72" s="129">
        <v>41568</v>
      </c>
      <c r="C72" s="190" t="s">
        <v>301</v>
      </c>
      <c r="D72" s="132" t="s">
        <v>9</v>
      </c>
      <c r="E72" s="136">
        <v>184.5</v>
      </c>
      <c r="F72" s="29" t="s">
        <v>89</v>
      </c>
      <c r="G72" s="29" t="s">
        <v>249</v>
      </c>
      <c r="H72" s="392"/>
      <c r="I72"/>
      <c r="J72"/>
      <c r="K72"/>
      <c r="L72" s="309"/>
    </row>
    <row r="73" spans="1:12" s="29" customFormat="1" ht="12.75" customHeight="1" x14ac:dyDescent="0.2">
      <c r="A73"/>
      <c r="B73" s="129">
        <v>41569</v>
      </c>
      <c r="C73" s="190" t="s">
        <v>301</v>
      </c>
      <c r="D73" s="132" t="s">
        <v>869</v>
      </c>
      <c r="E73" s="136">
        <v>1540</v>
      </c>
      <c r="F73" s="29" t="s">
        <v>89</v>
      </c>
      <c r="G73" s="29" t="s">
        <v>249</v>
      </c>
      <c r="H73" s="392"/>
      <c r="I73"/>
      <c r="J73"/>
      <c r="K73"/>
      <c r="L73" s="309"/>
    </row>
    <row r="74" spans="1:12" s="29" customFormat="1" ht="12.75" customHeight="1" x14ac:dyDescent="0.2">
      <c r="A74"/>
      <c r="B74" s="129">
        <v>41570</v>
      </c>
      <c r="C74" s="190" t="s">
        <v>719</v>
      </c>
      <c r="D74" s="132" t="s">
        <v>1091</v>
      </c>
      <c r="E74" s="136">
        <v>871.09</v>
      </c>
      <c r="F74" s="29" t="s">
        <v>89</v>
      </c>
      <c r="G74" s="29" t="s">
        <v>249</v>
      </c>
      <c r="H74" s="392"/>
      <c r="I74"/>
      <c r="J74"/>
      <c r="K74"/>
      <c r="L74" s="309"/>
    </row>
    <row r="75" spans="1:12" s="29" customFormat="1" ht="12.75" customHeight="1" x14ac:dyDescent="0.2">
      <c r="A75"/>
      <c r="B75" s="129">
        <v>41571</v>
      </c>
      <c r="C75" s="190" t="s">
        <v>301</v>
      </c>
      <c r="D75" s="132" t="s">
        <v>879</v>
      </c>
      <c r="E75" s="136">
        <v>12925.32</v>
      </c>
      <c r="F75" s="29" t="s">
        <v>89</v>
      </c>
      <c r="G75" s="29" t="s">
        <v>249</v>
      </c>
      <c r="H75" s="392"/>
      <c r="I75"/>
      <c r="J75"/>
      <c r="K75"/>
      <c r="L75" s="309"/>
    </row>
    <row r="76" spans="1:12" s="29" customFormat="1" ht="12.75" customHeight="1" x14ac:dyDescent="0.2">
      <c r="A76"/>
      <c r="B76" s="129">
        <v>41571</v>
      </c>
      <c r="C76" s="190" t="s">
        <v>301</v>
      </c>
      <c r="D76" s="132" t="s">
        <v>293</v>
      </c>
      <c r="E76" s="136">
        <v>2436.75</v>
      </c>
      <c r="F76" s="29" t="s">
        <v>89</v>
      </c>
      <c r="G76" s="29" t="s">
        <v>249</v>
      </c>
      <c r="H76" s="392"/>
      <c r="I76"/>
      <c r="J76"/>
      <c r="K76"/>
      <c r="L76" s="309"/>
    </row>
    <row r="77" spans="1:12" s="29" customFormat="1" ht="12.75" customHeight="1" x14ac:dyDescent="0.2">
      <c r="A77"/>
      <c r="B77" s="129">
        <v>41571</v>
      </c>
      <c r="C77" s="190" t="s">
        <v>301</v>
      </c>
      <c r="D77" s="132" t="s">
        <v>227</v>
      </c>
      <c r="E77" s="136">
        <v>695.4</v>
      </c>
      <c r="F77" s="29" t="s">
        <v>89</v>
      </c>
      <c r="G77" s="29" t="s">
        <v>249</v>
      </c>
      <c r="H77" s="392"/>
      <c r="I77"/>
      <c r="J77"/>
      <c r="K77"/>
      <c r="L77" s="309"/>
    </row>
    <row r="78" spans="1:12" s="29" customFormat="1" ht="12.75" customHeight="1" x14ac:dyDescent="0.2">
      <c r="A78"/>
      <c r="B78" s="129">
        <v>41571</v>
      </c>
      <c r="C78" s="190" t="s">
        <v>301</v>
      </c>
      <c r="D78" s="132" t="s">
        <v>810</v>
      </c>
      <c r="E78" s="136">
        <v>1644.22</v>
      </c>
      <c r="F78" s="29" t="s">
        <v>89</v>
      </c>
      <c r="G78" s="29" t="s">
        <v>249</v>
      </c>
      <c r="H78" s="392"/>
      <c r="I78"/>
      <c r="J78"/>
      <c r="K78"/>
      <c r="L78" s="309"/>
    </row>
    <row r="79" spans="1:12" s="29" customFormat="1" ht="12.75" customHeight="1" x14ac:dyDescent="0.2">
      <c r="A79"/>
      <c r="B79" s="129">
        <v>41571</v>
      </c>
      <c r="C79" s="190" t="s">
        <v>301</v>
      </c>
      <c r="D79" s="132" t="s">
        <v>931</v>
      </c>
      <c r="E79" s="136">
        <v>714.15</v>
      </c>
      <c r="F79" s="29" t="s">
        <v>89</v>
      </c>
      <c r="G79" s="29" t="s">
        <v>249</v>
      </c>
      <c r="H79" s="392"/>
      <c r="I79"/>
      <c r="J79"/>
      <c r="K79"/>
      <c r="L79" s="309"/>
    </row>
    <row r="80" spans="1:12" s="29" customFormat="1" ht="12.75" customHeight="1" x14ac:dyDescent="0.2">
      <c r="A80"/>
      <c r="B80" s="129">
        <v>41572</v>
      </c>
      <c r="C80" s="190" t="s">
        <v>301</v>
      </c>
      <c r="D80" s="132" t="s">
        <v>331</v>
      </c>
      <c r="E80" s="136">
        <v>95.95</v>
      </c>
      <c r="F80" s="29" t="s">
        <v>89</v>
      </c>
      <c r="G80" s="29" t="s">
        <v>249</v>
      </c>
      <c r="H80" s="392"/>
      <c r="I80"/>
      <c r="J80"/>
      <c r="K80"/>
      <c r="L80" s="309"/>
    </row>
    <row r="81" spans="1:12" s="29" customFormat="1" ht="12.75" customHeight="1" x14ac:dyDescent="0.2">
      <c r="A81"/>
      <c r="B81" s="129">
        <v>41572</v>
      </c>
      <c r="C81" s="190" t="s">
        <v>301</v>
      </c>
      <c r="D81" s="132" t="s">
        <v>869</v>
      </c>
      <c r="E81" s="136">
        <v>1332.85</v>
      </c>
      <c r="F81" s="29" t="s">
        <v>89</v>
      </c>
      <c r="G81" s="29" t="s">
        <v>249</v>
      </c>
      <c r="H81" s="392"/>
      <c r="I81"/>
      <c r="J81"/>
      <c r="K81"/>
      <c r="L81" s="309"/>
    </row>
    <row r="82" spans="1:12" s="29" customFormat="1" ht="12.75" customHeight="1" x14ac:dyDescent="0.2">
      <c r="A82"/>
      <c r="B82" s="129">
        <v>41573</v>
      </c>
      <c r="C82" s="190" t="s">
        <v>719</v>
      </c>
      <c r="D82" s="132" t="s">
        <v>1051</v>
      </c>
      <c r="E82" s="136">
        <v>622.74</v>
      </c>
      <c r="F82" s="29" t="s">
        <v>89</v>
      </c>
      <c r="G82" s="29" t="s">
        <v>249</v>
      </c>
      <c r="H82" s="392"/>
      <c r="I82"/>
      <c r="J82"/>
      <c r="K82"/>
      <c r="L82" s="309"/>
    </row>
    <row r="83" spans="1:12" s="29" customFormat="1" ht="12.75" customHeight="1" x14ac:dyDescent="0.2">
      <c r="A83"/>
      <c r="B83" s="129">
        <v>41573</v>
      </c>
      <c r="C83" s="190" t="s">
        <v>469</v>
      </c>
      <c r="D83" s="132" t="s">
        <v>901</v>
      </c>
      <c r="E83" s="136">
        <v>125.23</v>
      </c>
      <c r="F83" s="29" t="s">
        <v>89</v>
      </c>
      <c r="G83" s="29" t="s">
        <v>249</v>
      </c>
      <c r="H83" s="392"/>
      <c r="I83"/>
      <c r="J83"/>
      <c r="K83"/>
      <c r="L83" s="309"/>
    </row>
    <row r="84" spans="1:12" s="29" customFormat="1" ht="12.75" customHeight="1" x14ac:dyDescent="0.2">
      <c r="A84"/>
      <c r="B84" s="129">
        <v>41575</v>
      </c>
      <c r="C84" s="190" t="s">
        <v>1118</v>
      </c>
      <c r="D84" s="132" t="s">
        <v>1241</v>
      </c>
      <c r="E84" s="136">
        <v>550</v>
      </c>
      <c r="F84" s="29" t="s">
        <v>89</v>
      </c>
      <c r="G84" s="29" t="s">
        <v>249</v>
      </c>
      <c r="H84" s="392"/>
      <c r="I84"/>
      <c r="J84"/>
      <c r="K84"/>
      <c r="L84" s="309"/>
    </row>
    <row r="85" spans="1:12" s="29" customFormat="1" ht="12.75" customHeight="1" x14ac:dyDescent="0.2">
      <c r="A85"/>
      <c r="B85" s="129">
        <v>41575</v>
      </c>
      <c r="C85" s="190" t="s">
        <v>469</v>
      </c>
      <c r="D85" s="132" t="s">
        <v>901</v>
      </c>
      <c r="E85" s="136">
        <v>767.43</v>
      </c>
      <c r="F85" s="29" t="s">
        <v>89</v>
      </c>
      <c r="G85" s="29" t="s">
        <v>249</v>
      </c>
      <c r="H85" s="392"/>
      <c r="I85"/>
      <c r="J85"/>
      <c r="K85"/>
      <c r="L85" s="309"/>
    </row>
    <row r="86" spans="1:12" s="29" customFormat="1" ht="12.75" customHeight="1" x14ac:dyDescent="0.2">
      <c r="A86"/>
      <c r="B86" s="129">
        <v>41576</v>
      </c>
      <c r="C86" s="190" t="s">
        <v>301</v>
      </c>
      <c r="D86" s="132" t="s">
        <v>9</v>
      </c>
      <c r="E86" s="136">
        <v>196.6</v>
      </c>
      <c r="F86" s="29" t="s">
        <v>89</v>
      </c>
      <c r="G86" s="29" t="s">
        <v>249</v>
      </c>
      <c r="H86" s="392"/>
      <c r="I86"/>
      <c r="J86"/>
      <c r="K86"/>
      <c r="L86" s="309"/>
    </row>
    <row r="87" spans="1:12" s="29" customFormat="1" ht="12.75" customHeight="1" x14ac:dyDescent="0.2">
      <c r="A87"/>
      <c r="B87" s="129">
        <v>41576</v>
      </c>
      <c r="C87" s="190" t="s">
        <v>301</v>
      </c>
      <c r="D87" s="132" t="s">
        <v>310</v>
      </c>
      <c r="E87" s="136">
        <v>178</v>
      </c>
      <c r="F87" s="29" t="s">
        <v>89</v>
      </c>
      <c r="G87" s="29" t="s">
        <v>249</v>
      </c>
      <c r="H87" s="392"/>
      <c r="I87"/>
      <c r="J87"/>
      <c r="K87"/>
      <c r="L87" s="309"/>
    </row>
    <row r="88" spans="1:12" s="29" customFormat="1" ht="12.75" customHeight="1" x14ac:dyDescent="0.2">
      <c r="A88"/>
      <c r="B88" s="129">
        <v>41577</v>
      </c>
      <c r="C88" s="190" t="s">
        <v>301</v>
      </c>
      <c r="D88" s="132" t="s">
        <v>5</v>
      </c>
      <c r="E88" s="136">
        <v>581.4</v>
      </c>
      <c r="F88" s="29" t="s">
        <v>89</v>
      </c>
      <c r="G88" s="29" t="s">
        <v>249</v>
      </c>
      <c r="H88" s="392"/>
      <c r="I88"/>
      <c r="J88"/>
      <c r="K88"/>
      <c r="L88" s="309"/>
    </row>
    <row r="89" spans="1:12" s="29" customFormat="1" ht="12.75" customHeight="1" x14ac:dyDescent="0.2">
      <c r="A89"/>
      <c r="B89" s="129">
        <v>41577</v>
      </c>
      <c r="C89" s="190" t="s">
        <v>301</v>
      </c>
      <c r="D89" s="132" t="s">
        <v>821</v>
      </c>
      <c r="E89" s="136">
        <v>396.99</v>
      </c>
      <c r="F89" s="29" t="s">
        <v>89</v>
      </c>
      <c r="G89" s="29" t="s">
        <v>249</v>
      </c>
      <c r="H89" s="392"/>
      <c r="I89"/>
      <c r="J89"/>
      <c r="K89"/>
      <c r="L89" s="309"/>
    </row>
    <row r="90" spans="1:12" s="29" customFormat="1" ht="12.75" customHeight="1" x14ac:dyDescent="0.2">
      <c r="A90"/>
      <c r="B90" s="129">
        <v>41577</v>
      </c>
      <c r="C90" s="190" t="s">
        <v>301</v>
      </c>
      <c r="D90" s="132" t="s">
        <v>869</v>
      </c>
      <c r="E90" s="136">
        <v>803.3</v>
      </c>
      <c r="F90" s="29" t="s">
        <v>89</v>
      </c>
      <c r="G90" s="29" t="s">
        <v>249</v>
      </c>
      <c r="H90" s="392"/>
      <c r="I90"/>
      <c r="J90"/>
      <c r="K90"/>
      <c r="L90" s="309"/>
    </row>
    <row r="91" spans="1:12" s="29" customFormat="1" ht="12.75" customHeight="1" x14ac:dyDescent="0.2">
      <c r="A91"/>
      <c r="B91" s="129">
        <v>41578</v>
      </c>
      <c r="C91" s="190" t="s">
        <v>301</v>
      </c>
      <c r="D91" s="132" t="s">
        <v>640</v>
      </c>
      <c r="E91" s="136">
        <v>199.5</v>
      </c>
      <c r="F91" s="29" t="s">
        <v>89</v>
      </c>
      <c r="G91" s="29" t="s">
        <v>249</v>
      </c>
      <c r="H91" s="392"/>
      <c r="I91"/>
      <c r="J91"/>
      <c r="K91"/>
      <c r="L91" s="309"/>
    </row>
    <row r="92" spans="1:12" s="29" customFormat="1" ht="12.75" customHeight="1" x14ac:dyDescent="0.2">
      <c r="A92"/>
      <c r="B92" s="129">
        <v>41578</v>
      </c>
      <c r="C92" s="190" t="s">
        <v>301</v>
      </c>
      <c r="D92" s="132" t="s">
        <v>222</v>
      </c>
      <c r="E92" s="136">
        <v>918.11</v>
      </c>
      <c r="F92" s="29" t="s">
        <v>89</v>
      </c>
      <c r="G92" s="29" t="s">
        <v>249</v>
      </c>
      <c r="H92" s="392"/>
      <c r="I92"/>
      <c r="J92"/>
      <c r="K92"/>
      <c r="L92" s="309"/>
    </row>
    <row r="93" spans="1:12" s="29" customFormat="1" ht="12.75" customHeight="1" x14ac:dyDescent="0.2">
      <c r="A93"/>
      <c r="B93" s="129">
        <v>41578</v>
      </c>
      <c r="C93" s="190" t="s">
        <v>1113</v>
      </c>
      <c r="D93" s="132" t="s">
        <v>906</v>
      </c>
      <c r="E93" s="136">
        <v>855</v>
      </c>
      <c r="F93" s="29" t="s">
        <v>89</v>
      </c>
      <c r="G93" s="29" t="s">
        <v>249</v>
      </c>
      <c r="H93" s="392"/>
      <c r="I93"/>
      <c r="J93"/>
      <c r="K93"/>
      <c r="L93" s="309"/>
    </row>
    <row r="94" spans="1:12" s="29" customFormat="1" ht="12.75" customHeight="1" x14ac:dyDescent="0.2">
      <c r="A94"/>
      <c r="B94" s="129">
        <v>41578</v>
      </c>
      <c r="C94" s="190" t="s">
        <v>637</v>
      </c>
      <c r="D94" s="132" t="s">
        <v>597</v>
      </c>
      <c r="E94" s="136">
        <v>696.45</v>
      </c>
      <c r="F94" s="29" t="s">
        <v>89</v>
      </c>
      <c r="G94" s="29" t="s">
        <v>249</v>
      </c>
      <c r="H94" s="392"/>
      <c r="I94"/>
      <c r="J94"/>
      <c r="K94"/>
      <c r="L94" s="309"/>
    </row>
    <row r="95" spans="1:12" s="29" customFormat="1" ht="12.75" customHeight="1" x14ac:dyDescent="0.2">
      <c r="A95"/>
      <c r="B95" s="129">
        <v>41578</v>
      </c>
      <c r="C95" s="190" t="s">
        <v>637</v>
      </c>
      <c r="D95" s="132" t="s">
        <v>528</v>
      </c>
      <c r="E95" s="136">
        <v>2170</v>
      </c>
      <c r="F95" s="29" t="s">
        <v>89</v>
      </c>
      <c r="G95" s="29" t="s">
        <v>249</v>
      </c>
      <c r="H95" s="392"/>
      <c r="I95"/>
      <c r="J95"/>
      <c r="K95"/>
      <c r="L95" s="308"/>
    </row>
    <row r="96" spans="1:12" s="29" customFormat="1" ht="12.75" customHeight="1" x14ac:dyDescent="0.2">
      <c r="A96"/>
      <c r="B96" s="129">
        <v>41578</v>
      </c>
      <c r="C96" s="190" t="s">
        <v>469</v>
      </c>
      <c r="D96" s="132" t="s">
        <v>901</v>
      </c>
      <c r="E96" s="136">
        <v>200.68</v>
      </c>
      <c r="F96" s="29" t="s">
        <v>89</v>
      </c>
      <c r="G96" s="29" t="s">
        <v>249</v>
      </c>
      <c r="H96" s="392"/>
      <c r="I96"/>
      <c r="J96"/>
      <c r="K96"/>
      <c r="L96" s="308"/>
    </row>
    <row r="97" spans="1:12" s="29" customFormat="1" ht="12.75" customHeight="1" thickBot="1" x14ac:dyDescent="0.25">
      <c r="A97"/>
      <c r="B97" s="161">
        <v>41578</v>
      </c>
      <c r="C97" s="187" t="s">
        <v>301</v>
      </c>
      <c r="D97" s="133" t="s">
        <v>1274</v>
      </c>
      <c r="E97" s="137">
        <v>18057.37</v>
      </c>
      <c r="F97" s="29" t="s">
        <v>89</v>
      </c>
      <c r="G97" s="29" t="s">
        <v>249</v>
      </c>
      <c r="H97" s="392"/>
      <c r="I97"/>
      <c r="J97"/>
      <c r="K97"/>
      <c r="L97" s="308"/>
    </row>
    <row r="98" spans="1:12" s="29" customFormat="1" ht="13.5" thickBot="1" x14ac:dyDescent="0.25">
      <c r="A98"/>
      <c r="B98" s="56"/>
      <c r="C98" s="56"/>
      <c r="D98" s="194"/>
      <c r="E98" s="87">
        <f>SUM(E14:E97)</f>
        <v>112764.48999999998</v>
      </c>
      <c r="H98"/>
      <c r="I98"/>
      <c r="J98"/>
      <c r="K98"/>
      <c r="L98" s="308"/>
    </row>
    <row r="99" spans="1:12" s="29" customFormat="1" x14ac:dyDescent="0.2">
      <c r="A99"/>
      <c r="B99" s="56"/>
      <c r="C99" s="56"/>
      <c r="D99" s="194"/>
      <c r="E99" s="208"/>
      <c r="H99"/>
      <c r="I99" s="266"/>
      <c r="J99"/>
      <c r="K99"/>
      <c r="L99" s="308"/>
    </row>
    <row r="100" spans="1:12" s="29" customFormat="1" x14ac:dyDescent="0.2">
      <c r="A100"/>
      <c r="B100" s="56"/>
      <c r="C100" s="56"/>
      <c r="D100" s="194"/>
      <c r="E100" s="208"/>
      <c r="H100"/>
      <c r="I100"/>
      <c r="J100"/>
      <c r="K100"/>
      <c r="L100" s="308"/>
    </row>
    <row r="101" spans="1:12" s="29" customFormat="1" x14ac:dyDescent="0.2">
      <c r="A101"/>
      <c r="B101" s="56"/>
      <c r="C101" s="56"/>
      <c r="D101" s="194"/>
      <c r="E101" s="208"/>
      <c r="F101"/>
      <c r="H101"/>
      <c r="I101"/>
      <c r="J101"/>
      <c r="K101"/>
      <c r="L101" s="308"/>
    </row>
    <row r="102" spans="1:12" s="29" customFormat="1" x14ac:dyDescent="0.2">
      <c r="A102"/>
      <c r="B102"/>
      <c r="C102"/>
      <c r="D102" s="195"/>
      <c r="E102" s="197"/>
      <c r="F102"/>
      <c r="H102"/>
      <c r="I102"/>
      <c r="J102"/>
      <c r="K102"/>
      <c r="L102" s="308"/>
    </row>
    <row r="103" spans="1:12" s="29" customFormat="1" x14ac:dyDescent="0.2">
      <c r="A103"/>
      <c r="B103"/>
      <c r="C103"/>
      <c r="D103" s="195"/>
      <c r="E103" s="197"/>
      <c r="F103"/>
      <c r="H103"/>
      <c r="I103"/>
      <c r="J103"/>
      <c r="K103"/>
      <c r="L103" s="308"/>
    </row>
    <row r="104" spans="1:12" s="29" customFormat="1" x14ac:dyDescent="0.2">
      <c r="A104"/>
      <c r="B104"/>
      <c r="C104"/>
      <c r="D104" s="195"/>
      <c r="E104" s="197"/>
      <c r="F104"/>
      <c r="H104"/>
      <c r="I104"/>
      <c r="J104"/>
      <c r="K104"/>
      <c r="L104" s="308"/>
    </row>
    <row r="105" spans="1:12" s="29" customFormat="1" x14ac:dyDescent="0.2">
      <c r="A105"/>
      <c r="B105"/>
      <c r="C105"/>
      <c r="D105" s="195"/>
      <c r="E105" s="197"/>
      <c r="F105"/>
      <c r="H105"/>
      <c r="I105"/>
      <c r="J105"/>
      <c r="K105"/>
      <c r="L105" s="308"/>
    </row>
    <row r="106" spans="1:12" s="29" customFormat="1" x14ac:dyDescent="0.2">
      <c r="A106"/>
      <c r="B106"/>
      <c r="C106"/>
      <c r="D106" s="195"/>
      <c r="E106" s="197"/>
      <c r="H106"/>
      <c r="I106"/>
      <c r="J106"/>
      <c r="K106"/>
      <c r="L106" s="308"/>
    </row>
    <row r="107" spans="1:12" s="29" customFormat="1" x14ac:dyDescent="0.2">
      <c r="A107"/>
      <c r="B107"/>
      <c r="C107"/>
      <c r="D107" s="195"/>
      <c r="E107" s="197"/>
      <c r="H107"/>
      <c r="I107"/>
      <c r="J107"/>
      <c r="K107"/>
      <c r="L107" s="308"/>
    </row>
    <row r="108" spans="1:12" s="29" customFormat="1" x14ac:dyDescent="0.2">
      <c r="A108"/>
      <c r="B108"/>
      <c r="C108"/>
      <c r="D108" s="195"/>
      <c r="E108" s="197"/>
      <c r="H108"/>
      <c r="I108"/>
      <c r="J108"/>
      <c r="K108"/>
      <c r="L108" s="308"/>
    </row>
    <row r="109" spans="1:12" s="29" customFormat="1" x14ac:dyDescent="0.2">
      <c r="A109"/>
      <c r="B109"/>
      <c r="C109"/>
      <c r="D109" s="195"/>
      <c r="E109" s="197"/>
      <c r="H109"/>
      <c r="I109"/>
      <c r="J109"/>
      <c r="K109"/>
      <c r="L109" s="308"/>
    </row>
    <row r="110" spans="1:12" s="29" customFormat="1" x14ac:dyDescent="0.2">
      <c r="A110"/>
      <c r="B110"/>
      <c r="C110"/>
      <c r="D110" s="195"/>
      <c r="E110" s="197"/>
      <c r="H110"/>
      <c r="I110"/>
      <c r="J110"/>
      <c r="K110"/>
      <c r="L110" s="308"/>
    </row>
    <row r="111" spans="1:12" s="29" customFormat="1" x14ac:dyDescent="0.2">
      <c r="A111"/>
      <c r="B111"/>
      <c r="C111"/>
      <c r="D111" s="195"/>
      <c r="E111" s="197"/>
      <c r="H111"/>
      <c r="I111"/>
      <c r="J111"/>
      <c r="K111"/>
      <c r="L111" s="308"/>
    </row>
    <row r="112" spans="1:12" s="29" customFormat="1" x14ac:dyDescent="0.2">
      <c r="A112"/>
      <c r="B112"/>
      <c r="C112"/>
      <c r="D112" s="195"/>
      <c r="E112" s="197"/>
      <c r="H112"/>
      <c r="I112"/>
      <c r="J112"/>
      <c r="K112"/>
      <c r="L112" s="308"/>
    </row>
    <row r="113" spans="1:13" s="29" customFormat="1" x14ac:dyDescent="0.2">
      <c r="A113"/>
      <c r="B113"/>
      <c r="C113"/>
      <c r="D113" s="195"/>
      <c r="E113" s="197"/>
      <c r="H113"/>
      <c r="I113"/>
      <c r="J113"/>
      <c r="K113"/>
      <c r="L113" s="308"/>
    </row>
    <row r="114" spans="1:13" s="29" customFormat="1" x14ac:dyDescent="0.2">
      <c r="A114"/>
      <c r="B114"/>
      <c r="C114"/>
      <c r="D114" s="195"/>
      <c r="E114" s="197"/>
      <c r="H114"/>
      <c r="I114"/>
      <c r="J114"/>
      <c r="K114"/>
      <c r="L114" s="308"/>
    </row>
    <row r="115" spans="1:13" s="29" customFormat="1" x14ac:dyDescent="0.2">
      <c r="A115"/>
      <c r="B115"/>
      <c r="C115"/>
      <c r="D115" s="195"/>
      <c r="E115" s="197"/>
      <c r="H115"/>
      <c r="I115"/>
      <c r="J115"/>
      <c r="K115"/>
      <c r="L115" s="312"/>
    </row>
    <row r="116" spans="1:13" s="29" customFormat="1" x14ac:dyDescent="0.2">
      <c r="A116"/>
      <c r="B116"/>
      <c r="C116"/>
      <c r="D116" s="195"/>
      <c r="E116" s="197"/>
      <c r="H116"/>
      <c r="I116"/>
      <c r="J116"/>
      <c r="K116"/>
      <c r="L116" s="312"/>
    </row>
    <row r="117" spans="1:13" s="29" customFormat="1" x14ac:dyDescent="0.2">
      <c r="A117"/>
      <c r="B117"/>
      <c r="C117"/>
      <c r="D117" s="195"/>
      <c r="E117" s="197"/>
      <c r="H117"/>
      <c r="I117"/>
      <c r="J117"/>
      <c r="K117"/>
      <c r="L117" s="312"/>
    </row>
    <row r="118" spans="1:13" s="29" customFormat="1" x14ac:dyDescent="0.2">
      <c r="A118"/>
      <c r="B118"/>
      <c r="C118"/>
      <c r="D118" s="195"/>
      <c r="E118" s="197"/>
      <c r="H118"/>
      <c r="I118"/>
      <c r="J118"/>
      <c r="K118"/>
      <c r="L118" s="312"/>
    </row>
    <row r="119" spans="1:13" s="29" customFormat="1" x14ac:dyDescent="0.2">
      <c r="A119"/>
      <c r="B119"/>
      <c r="C119"/>
      <c r="D119" s="195"/>
      <c r="E119" s="197"/>
      <c r="H119"/>
      <c r="I119"/>
      <c r="J119"/>
      <c r="K119"/>
      <c r="L119" s="312"/>
      <c r="M119"/>
    </row>
    <row r="120" spans="1:13" s="29" customFormat="1" x14ac:dyDescent="0.2">
      <c r="A120"/>
      <c r="B120"/>
      <c r="C120"/>
      <c r="D120" s="195"/>
      <c r="E120" s="197"/>
      <c r="H120"/>
      <c r="I120"/>
      <c r="J120"/>
      <c r="K120"/>
      <c r="L120" s="312"/>
      <c r="M120"/>
    </row>
    <row r="121" spans="1:13" s="29" customFormat="1" x14ac:dyDescent="0.2">
      <c r="A121"/>
      <c r="B121"/>
      <c r="C121"/>
      <c r="D121" s="195"/>
      <c r="E121" s="197"/>
      <c r="H121"/>
      <c r="I121"/>
      <c r="J121"/>
      <c r="K121"/>
      <c r="L121" s="312"/>
      <c r="M121"/>
    </row>
  </sheetData>
  <mergeCells count="5">
    <mergeCell ref="A1:K1"/>
    <mergeCell ref="A3:D3"/>
    <mergeCell ref="A12:D12"/>
    <mergeCell ref="J19:J20"/>
    <mergeCell ref="K19:K2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N99"/>
  <sheetViews>
    <sheetView topLeftCell="A4" zoomScaleNormal="100" workbookViewId="0">
      <selection activeCell="C25" sqref="C2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1315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95"/>
      <c r="G2" s="395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41579</v>
      </c>
      <c r="C5" s="190" t="s">
        <v>691</v>
      </c>
      <c r="D5" s="132" t="s">
        <v>1288</v>
      </c>
      <c r="E5" s="136">
        <v>1396.99</v>
      </c>
      <c r="F5" s="29" t="s">
        <v>89</v>
      </c>
      <c r="G5" s="29" t="s">
        <v>249</v>
      </c>
      <c r="I5" s="129">
        <v>41579</v>
      </c>
      <c r="J5" s="132" t="s">
        <v>270</v>
      </c>
      <c r="K5" s="136">
        <v>26066.1</v>
      </c>
      <c r="L5" s="308" t="s">
        <v>249</v>
      </c>
    </row>
    <row r="6" spans="1:14" s="29" customFormat="1" ht="12.75" customHeight="1" x14ac:dyDescent="0.2">
      <c r="A6"/>
      <c r="B6" s="129">
        <v>41579</v>
      </c>
      <c r="C6" s="190" t="s">
        <v>691</v>
      </c>
      <c r="D6" s="132" t="s">
        <v>1289</v>
      </c>
      <c r="E6" s="136">
        <v>8068.23</v>
      </c>
      <c r="F6" s="27" t="s">
        <v>89</v>
      </c>
      <c r="G6" s="29" t="s">
        <v>249</v>
      </c>
      <c r="H6" s="56"/>
      <c r="I6" s="129">
        <v>41579</v>
      </c>
      <c r="J6" s="132" t="s">
        <v>693</v>
      </c>
      <c r="K6" s="136">
        <v>7071.01</v>
      </c>
      <c r="L6" s="308" t="s">
        <v>249</v>
      </c>
    </row>
    <row r="7" spans="1:14" s="29" customFormat="1" ht="12.75" customHeight="1" x14ac:dyDescent="0.2">
      <c r="A7"/>
      <c r="B7" s="129">
        <v>41580</v>
      </c>
      <c r="C7" s="190" t="s">
        <v>598</v>
      </c>
      <c r="D7" s="132" t="s">
        <v>599</v>
      </c>
      <c r="E7" s="136">
        <v>179.5</v>
      </c>
      <c r="F7" s="27" t="s">
        <v>89</v>
      </c>
      <c r="G7" s="29" t="s">
        <v>249</v>
      </c>
      <c r="H7" s="56"/>
      <c r="I7" s="129">
        <v>41596</v>
      </c>
      <c r="J7" s="132" t="s">
        <v>1325</v>
      </c>
      <c r="K7" s="136">
        <v>28723.439999999999</v>
      </c>
      <c r="L7" s="308" t="s">
        <v>249</v>
      </c>
    </row>
    <row r="8" spans="1:14" s="29" customFormat="1" ht="12.75" customHeight="1" thickBot="1" x14ac:dyDescent="0.25">
      <c r="A8"/>
      <c r="B8" s="129">
        <v>41585</v>
      </c>
      <c r="C8" s="190" t="s">
        <v>691</v>
      </c>
      <c r="D8" s="132" t="s">
        <v>1289</v>
      </c>
      <c r="E8" s="136">
        <v>7051.3</v>
      </c>
      <c r="F8" s="27" t="s">
        <v>89</v>
      </c>
      <c r="G8" s="29" t="s">
        <v>249</v>
      </c>
      <c r="H8" s="391"/>
      <c r="I8" s="161"/>
      <c r="J8" s="133"/>
      <c r="K8" s="137"/>
      <c r="L8" s="307"/>
      <c r="M8" s="111"/>
    </row>
    <row r="9" spans="1:14" s="29" customFormat="1" ht="12.75" customHeight="1" thickBot="1" x14ac:dyDescent="0.25">
      <c r="A9"/>
      <c r="B9" s="129">
        <v>41585</v>
      </c>
      <c r="C9" s="190" t="s">
        <v>691</v>
      </c>
      <c r="D9" s="132" t="s">
        <v>1288</v>
      </c>
      <c r="E9" s="136">
        <v>3233.79</v>
      </c>
      <c r="F9" s="27" t="s">
        <v>89</v>
      </c>
      <c r="G9" s="29" t="s">
        <v>249</v>
      </c>
      <c r="H9" s="391"/>
      <c r="I9" s="56"/>
      <c r="J9" s="194"/>
      <c r="K9" s="87">
        <f>SUM(K5:K8)</f>
        <v>61860.55</v>
      </c>
      <c r="L9" s="307"/>
      <c r="M9" s="314"/>
    </row>
    <row r="10" spans="1:14" s="29" customFormat="1" ht="12.75" customHeight="1" thickBot="1" x14ac:dyDescent="0.25">
      <c r="A10"/>
      <c r="B10" s="161"/>
      <c r="C10" s="187"/>
      <c r="D10" s="133"/>
      <c r="E10" s="137"/>
      <c r="G10" s="116"/>
      <c r="H10" s="56"/>
      <c r="I10" s="299"/>
      <c r="J10" s="155"/>
      <c r="K10" s="301"/>
      <c r="L10" s="307"/>
      <c r="M10" s="56"/>
    </row>
    <row r="11" spans="1:14" s="111" customFormat="1" ht="12.75" customHeight="1" thickBot="1" x14ac:dyDescent="0.25">
      <c r="A11"/>
      <c r="B11" s="56"/>
      <c r="C11" s="56"/>
      <c r="D11" s="194"/>
      <c r="E11" s="87">
        <f>SUM(E5:E10)</f>
        <v>19929.810000000001</v>
      </c>
      <c r="F11" s="29"/>
      <c r="G11" s="27"/>
      <c r="H11" s="294"/>
      <c r="I11" s="158"/>
      <c r="J11" s="885" t="s">
        <v>1087</v>
      </c>
      <c r="K11" s="881">
        <f>E11+K9+E78</f>
        <v>141247</v>
      </c>
      <c r="L11" s="307"/>
      <c r="M11" s="56"/>
    </row>
    <row r="12" spans="1:14" s="3" customFormat="1" ht="12.75" customHeight="1" thickBot="1" x14ac:dyDescent="0.25">
      <c r="A12"/>
      <c r="B12" s="56"/>
      <c r="C12" s="56"/>
      <c r="D12" s="194"/>
      <c r="E12" s="208"/>
      <c r="F12" s="29"/>
      <c r="G12" s="29"/>
      <c r="I12" s="393"/>
      <c r="J12" s="885"/>
      <c r="K12" s="882"/>
      <c r="L12" s="307"/>
      <c r="M12" s="56"/>
      <c r="N12" s="314"/>
    </row>
    <row r="13" spans="1:14" s="56" customFormat="1" ht="12.75" customHeight="1" thickBot="1" x14ac:dyDescent="0.25">
      <c r="A13" s="875" t="s">
        <v>1058</v>
      </c>
      <c r="B13" s="875"/>
      <c r="C13" s="875"/>
      <c r="D13" s="875"/>
      <c r="E13" s="288" t="s">
        <v>1267</v>
      </c>
      <c r="F13" s="116"/>
      <c r="G13" s="29"/>
      <c r="H13" s="3"/>
      <c r="I13" s="393"/>
      <c r="J13" s="398"/>
      <c r="K13" s="336"/>
      <c r="L13" s="307"/>
    </row>
    <row r="14" spans="1:14" s="56" customFormat="1" ht="12.75" customHeight="1" thickBot="1" x14ac:dyDescent="0.25">
      <c r="A14" s="3"/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I14" s="393"/>
      <c r="J14" s="387"/>
      <c r="K14" s="388"/>
      <c r="L14" s="307"/>
    </row>
    <row r="15" spans="1:14" s="56" customFormat="1" ht="12.75" customHeight="1" thickBot="1" x14ac:dyDescent="0.25">
      <c r="B15" s="129">
        <v>41579</v>
      </c>
      <c r="C15" s="190" t="s">
        <v>924</v>
      </c>
      <c r="D15" s="132" t="s">
        <v>730</v>
      </c>
      <c r="E15" s="136">
        <v>541.29999999999995</v>
      </c>
      <c r="F15" s="29" t="s">
        <v>89</v>
      </c>
      <c r="G15" s="29" t="s">
        <v>249</v>
      </c>
      <c r="H15" s="294" t="s">
        <v>1313</v>
      </c>
      <c r="I15" s="294"/>
      <c r="J15" s="294"/>
      <c r="K15" s="288"/>
      <c r="L15" s="307"/>
    </row>
    <row r="16" spans="1:14" s="56" customFormat="1" ht="12.75" customHeight="1" thickBot="1" x14ac:dyDescent="0.25">
      <c r="B16" s="129">
        <v>41579</v>
      </c>
      <c r="C16" s="190" t="s">
        <v>719</v>
      </c>
      <c r="D16" s="132" t="s">
        <v>1051</v>
      </c>
      <c r="E16" s="136">
        <v>737.58</v>
      </c>
      <c r="F16" s="29" t="s">
        <v>89</v>
      </c>
      <c r="G16" s="29" t="s">
        <v>249</v>
      </c>
      <c r="I16" s="10" t="s">
        <v>297</v>
      </c>
      <c r="J16" s="11" t="s">
        <v>298</v>
      </c>
      <c r="K16" s="176" t="s">
        <v>299</v>
      </c>
      <c r="L16" s="309"/>
    </row>
    <row r="17" spans="1:13" s="56" customFormat="1" ht="12.75" customHeight="1" x14ac:dyDescent="0.2">
      <c r="B17" s="129">
        <v>41579</v>
      </c>
      <c r="C17" s="190" t="s">
        <v>1316</v>
      </c>
      <c r="D17" s="132" t="s">
        <v>1317</v>
      </c>
      <c r="E17" s="136">
        <v>3568.2</v>
      </c>
      <c r="F17" s="29" t="s">
        <v>89</v>
      </c>
      <c r="G17" s="29" t="s">
        <v>249</v>
      </c>
      <c r="H17"/>
      <c r="I17" s="129">
        <v>41579</v>
      </c>
      <c r="J17" s="132" t="s">
        <v>1314</v>
      </c>
      <c r="K17" s="136">
        <v>20000</v>
      </c>
      <c r="L17" s="309"/>
    </row>
    <row r="18" spans="1:13" s="56" customFormat="1" ht="12.75" customHeight="1" x14ac:dyDescent="0.2">
      <c r="B18" s="129">
        <v>41579</v>
      </c>
      <c r="C18" s="190" t="s">
        <v>719</v>
      </c>
      <c r="D18" s="132" t="s">
        <v>1051</v>
      </c>
      <c r="E18" s="136">
        <v>3213.89</v>
      </c>
      <c r="F18" s="29" t="s">
        <v>89</v>
      </c>
      <c r="G18" s="29" t="s">
        <v>249</v>
      </c>
      <c r="H18"/>
      <c r="I18" s="129">
        <v>41582</v>
      </c>
      <c r="J18" s="132" t="s">
        <v>1314</v>
      </c>
      <c r="K18" s="136">
        <v>20000</v>
      </c>
      <c r="L18" s="309"/>
    </row>
    <row r="19" spans="1:13" s="56" customFormat="1" ht="12.75" customHeight="1" x14ac:dyDescent="0.2">
      <c r="B19" s="129">
        <v>41580</v>
      </c>
      <c r="C19" s="190" t="s">
        <v>637</v>
      </c>
      <c r="D19" s="132" t="s">
        <v>1291</v>
      </c>
      <c r="E19" s="136">
        <v>1000</v>
      </c>
      <c r="F19" s="29" t="s">
        <v>89</v>
      </c>
      <c r="G19" s="29" t="s">
        <v>249</v>
      </c>
      <c r="I19" s="129">
        <v>41584</v>
      </c>
      <c r="J19" s="132" t="s">
        <v>1314</v>
      </c>
      <c r="K19" s="136">
        <v>30000</v>
      </c>
      <c r="L19" s="309"/>
    </row>
    <row r="20" spans="1:13" s="56" customFormat="1" ht="12.75" customHeight="1" x14ac:dyDescent="0.2">
      <c r="B20" s="129">
        <v>41580</v>
      </c>
      <c r="C20" s="190" t="s">
        <v>301</v>
      </c>
      <c r="D20" s="132" t="s">
        <v>869</v>
      </c>
      <c r="E20" s="136">
        <v>87.55</v>
      </c>
      <c r="F20" s="29" t="s">
        <v>89</v>
      </c>
      <c r="G20" s="29" t="s">
        <v>249</v>
      </c>
      <c r="H20" s="392"/>
      <c r="I20" s="129">
        <v>41586</v>
      </c>
      <c r="J20" s="132" t="s">
        <v>1314</v>
      </c>
      <c r="K20" s="136">
        <v>20000</v>
      </c>
      <c r="L20" s="309"/>
      <c r="M20" s="29"/>
    </row>
    <row r="21" spans="1:13" s="56" customFormat="1" ht="12.75" customHeight="1" x14ac:dyDescent="0.2">
      <c r="B21" s="129">
        <v>41582</v>
      </c>
      <c r="C21" s="190" t="s">
        <v>719</v>
      </c>
      <c r="D21" s="132" t="s">
        <v>720</v>
      </c>
      <c r="E21" s="136">
        <v>5883.32</v>
      </c>
      <c r="F21" s="29" t="s">
        <v>89</v>
      </c>
      <c r="G21" s="29" t="s">
        <v>249</v>
      </c>
      <c r="H21" s="392"/>
      <c r="I21" s="129"/>
      <c r="J21" s="132"/>
      <c r="K21" s="136"/>
      <c r="L21" s="309"/>
      <c r="M21" s="396">
        <f>K23+'October ''13'!K30</f>
        <v>170000</v>
      </c>
    </row>
    <row r="22" spans="1:13" s="56" customFormat="1" ht="12.75" customHeight="1" thickBot="1" x14ac:dyDescent="0.25">
      <c r="B22" s="129">
        <v>41582</v>
      </c>
      <c r="C22" s="190" t="s">
        <v>301</v>
      </c>
      <c r="D22" s="132" t="s">
        <v>459</v>
      </c>
      <c r="E22" s="136">
        <v>268.5</v>
      </c>
      <c r="F22" s="29" t="s">
        <v>89</v>
      </c>
      <c r="G22" s="29" t="s">
        <v>249</v>
      </c>
      <c r="H22" s="392"/>
      <c r="I22" s="161"/>
      <c r="J22" s="133"/>
      <c r="K22" s="137"/>
      <c r="L22" s="309"/>
      <c r="M22" s="29"/>
    </row>
    <row r="23" spans="1:13" s="29" customFormat="1" ht="12.75" customHeight="1" thickTop="1" thickBot="1" x14ac:dyDescent="0.25">
      <c r="A23" s="56"/>
      <c r="B23" s="129">
        <v>41582</v>
      </c>
      <c r="C23" s="190" t="s">
        <v>301</v>
      </c>
      <c r="D23" s="132" t="s">
        <v>459</v>
      </c>
      <c r="E23" s="136">
        <v>86</v>
      </c>
      <c r="F23" s="29" t="s">
        <v>89</v>
      </c>
      <c r="G23" s="29" t="s">
        <v>249</v>
      </c>
      <c r="H23" s="392"/>
      <c r="I23" s="154"/>
      <c r="J23" s="155"/>
      <c r="K23" s="397">
        <f>SUM(K16:K21)</f>
        <v>90000</v>
      </c>
      <c r="L23" s="309"/>
    </row>
    <row r="24" spans="1:13" s="29" customFormat="1" ht="12.75" customHeight="1" x14ac:dyDescent="0.2">
      <c r="A24" s="56"/>
      <c r="B24" s="129">
        <v>41583</v>
      </c>
      <c r="C24" s="190" t="s">
        <v>637</v>
      </c>
      <c r="D24" s="132" t="s">
        <v>1146</v>
      </c>
      <c r="E24" s="136">
        <v>66.53</v>
      </c>
      <c r="F24" s="29" t="s">
        <v>89</v>
      </c>
      <c r="G24" s="29" t="s">
        <v>249</v>
      </c>
      <c r="H24" s="392"/>
      <c r="I24" s="56"/>
      <c r="J24" s="194"/>
      <c r="K24" s="208"/>
      <c r="L24" s="309"/>
    </row>
    <row r="25" spans="1:13" s="29" customFormat="1" ht="12.75" customHeight="1" x14ac:dyDescent="0.2">
      <c r="A25"/>
      <c r="B25" s="129">
        <v>41583</v>
      </c>
      <c r="C25" s="190" t="s">
        <v>1136</v>
      </c>
      <c r="D25" s="132" t="s">
        <v>861</v>
      </c>
      <c r="E25" s="272">
        <v>8874.8700000000008</v>
      </c>
      <c r="F25" s="29" t="s">
        <v>89</v>
      </c>
      <c r="G25" s="29" t="s">
        <v>249</v>
      </c>
      <c r="H25" s="392"/>
      <c r="I25" s="56"/>
      <c r="J25" s="194"/>
      <c r="K25" s="208"/>
      <c r="L25" s="309"/>
    </row>
    <row r="26" spans="1:13" s="29" customFormat="1" ht="12.75" customHeight="1" x14ac:dyDescent="0.2">
      <c r="A26"/>
      <c r="B26" s="129">
        <v>41584</v>
      </c>
      <c r="C26" s="190" t="s">
        <v>469</v>
      </c>
      <c r="D26" s="132" t="s">
        <v>901</v>
      </c>
      <c r="E26" s="136">
        <v>455.24</v>
      </c>
      <c r="F26" s="29" t="s">
        <v>89</v>
      </c>
      <c r="G26" s="29" t="s">
        <v>249</v>
      </c>
      <c r="H26" s="392"/>
      <c r="I26" s="394"/>
      <c r="J26"/>
      <c r="K26"/>
      <c r="L26" s="309"/>
    </row>
    <row r="27" spans="1:13" s="29" customFormat="1" ht="12.75" customHeight="1" x14ac:dyDescent="0.2">
      <c r="A27"/>
      <c r="B27" s="129">
        <v>41585</v>
      </c>
      <c r="C27" s="190" t="s">
        <v>301</v>
      </c>
      <c r="D27" s="132" t="s">
        <v>1197</v>
      </c>
      <c r="E27" s="136">
        <v>183.17</v>
      </c>
      <c r="F27" s="29" t="s">
        <v>89</v>
      </c>
      <c r="G27" s="29" t="s">
        <v>249</v>
      </c>
      <c r="H27" s="392"/>
      <c r="I27" s="394"/>
      <c r="J27"/>
      <c r="K27"/>
      <c r="L27" s="309"/>
    </row>
    <row r="28" spans="1:13" s="29" customFormat="1" ht="12.75" customHeight="1" x14ac:dyDescent="0.2">
      <c r="A28"/>
      <c r="B28" s="129">
        <v>41585</v>
      </c>
      <c r="C28" s="190" t="s">
        <v>719</v>
      </c>
      <c r="D28" s="132" t="s">
        <v>1281</v>
      </c>
      <c r="E28" s="136">
        <v>799.04</v>
      </c>
      <c r="F28" s="29" t="s">
        <v>89</v>
      </c>
      <c r="G28" s="29" t="s">
        <v>249</v>
      </c>
      <c r="H28" s="392"/>
      <c r="I28" s="394"/>
      <c r="J28"/>
      <c r="K28"/>
      <c r="L28" s="309"/>
    </row>
    <row r="29" spans="1:13" s="29" customFormat="1" ht="12.75" customHeight="1" x14ac:dyDescent="0.2">
      <c r="A29"/>
      <c r="B29" s="129">
        <v>41586</v>
      </c>
      <c r="C29" s="190" t="s">
        <v>397</v>
      </c>
      <c r="D29" s="132" t="s">
        <v>434</v>
      </c>
      <c r="E29" s="136">
        <v>340</v>
      </c>
      <c r="F29" s="29" t="s">
        <v>89</v>
      </c>
      <c r="G29" s="29" t="s">
        <v>249</v>
      </c>
      <c r="H29" s="392"/>
      <c r="I29" s="394"/>
      <c r="J29"/>
      <c r="K29"/>
      <c r="L29" s="309"/>
    </row>
    <row r="30" spans="1:13" s="29" customFormat="1" ht="12.75" customHeight="1" x14ac:dyDescent="0.2">
      <c r="A30"/>
      <c r="B30" s="129">
        <v>41586</v>
      </c>
      <c r="C30" s="190" t="s">
        <v>719</v>
      </c>
      <c r="D30" s="132" t="s">
        <v>1307</v>
      </c>
      <c r="E30" s="136">
        <v>710.01</v>
      </c>
      <c r="F30" s="29" t="s">
        <v>89</v>
      </c>
      <c r="G30" s="29" t="s">
        <v>249</v>
      </c>
      <c r="H30" s="392"/>
      <c r="I30"/>
      <c r="J30"/>
      <c r="K30"/>
      <c r="L30" s="309"/>
    </row>
    <row r="31" spans="1:13" s="29" customFormat="1" ht="12.75" customHeight="1" x14ac:dyDescent="0.2">
      <c r="A31"/>
      <c r="B31" s="129">
        <v>41586</v>
      </c>
      <c r="C31" s="190" t="s">
        <v>719</v>
      </c>
      <c r="D31" s="132" t="s">
        <v>1319</v>
      </c>
      <c r="E31" s="136">
        <v>779.65</v>
      </c>
      <c r="F31" s="29" t="s">
        <v>89</v>
      </c>
      <c r="G31" s="29" t="s">
        <v>249</v>
      </c>
      <c r="H31" s="392"/>
      <c r="I31"/>
      <c r="J31"/>
      <c r="K31"/>
      <c r="L31" s="309"/>
    </row>
    <row r="32" spans="1:13" s="29" customFormat="1" ht="12.75" customHeight="1" x14ac:dyDescent="0.2">
      <c r="A32"/>
      <c r="B32" s="129">
        <v>41589</v>
      </c>
      <c r="C32" s="190" t="s">
        <v>469</v>
      </c>
      <c r="D32" s="132" t="s">
        <v>901</v>
      </c>
      <c r="E32" s="136">
        <v>479.71</v>
      </c>
      <c r="F32" s="29" t="s">
        <v>89</v>
      </c>
      <c r="G32" s="29" t="s">
        <v>249</v>
      </c>
      <c r="H32" s="392"/>
      <c r="I32"/>
      <c r="J32"/>
      <c r="K32"/>
      <c r="L32" s="309"/>
    </row>
    <row r="33" spans="1:12" s="29" customFormat="1" ht="12.75" customHeight="1" x14ac:dyDescent="0.2">
      <c r="A33"/>
      <c r="B33" s="129">
        <v>41590</v>
      </c>
      <c r="C33" s="190" t="s">
        <v>301</v>
      </c>
      <c r="D33" s="132" t="s">
        <v>1318</v>
      </c>
      <c r="E33" s="136">
        <v>2052</v>
      </c>
      <c r="F33" s="29" t="s">
        <v>89</v>
      </c>
      <c r="G33" s="29" t="s">
        <v>249</v>
      </c>
      <c r="H33" s="392"/>
      <c r="I33"/>
      <c r="J33"/>
      <c r="K33"/>
      <c r="L33" s="309"/>
    </row>
    <row r="34" spans="1:12" s="29" customFormat="1" ht="12.75" customHeight="1" x14ac:dyDescent="0.2">
      <c r="A34"/>
      <c r="B34" s="129">
        <v>41590</v>
      </c>
      <c r="C34" s="190" t="s">
        <v>301</v>
      </c>
      <c r="D34" s="132" t="s">
        <v>946</v>
      </c>
      <c r="E34" s="136">
        <v>3550.45</v>
      </c>
      <c r="F34" s="29" t="s">
        <v>89</v>
      </c>
      <c r="G34" s="29" t="s">
        <v>249</v>
      </c>
      <c r="H34" s="392"/>
      <c r="I34"/>
      <c r="J34"/>
      <c r="K34"/>
      <c r="L34" s="309"/>
    </row>
    <row r="35" spans="1:12" s="29" customFormat="1" ht="12.75" customHeight="1" x14ac:dyDescent="0.2">
      <c r="A35"/>
      <c r="B35" s="129">
        <v>41590</v>
      </c>
      <c r="C35" s="190" t="s">
        <v>637</v>
      </c>
      <c r="D35" s="132" t="s">
        <v>217</v>
      </c>
      <c r="E35" s="136">
        <v>658.4</v>
      </c>
      <c r="F35" s="29" t="s">
        <v>89</v>
      </c>
      <c r="G35" s="29" t="s">
        <v>249</v>
      </c>
      <c r="H35" s="392"/>
      <c r="I35"/>
      <c r="J35"/>
      <c r="K35"/>
      <c r="L35" s="309"/>
    </row>
    <row r="36" spans="1:12" s="29" customFormat="1" ht="12.75" customHeight="1" x14ac:dyDescent="0.2">
      <c r="A36"/>
      <c r="B36" s="129">
        <v>41591</v>
      </c>
      <c r="C36" s="190" t="s">
        <v>469</v>
      </c>
      <c r="D36" s="132" t="s">
        <v>1081</v>
      </c>
      <c r="E36" s="136">
        <v>486.39</v>
      </c>
      <c r="F36" s="29" t="s">
        <v>89</v>
      </c>
      <c r="G36" s="29" t="s">
        <v>249</v>
      </c>
      <c r="H36" s="392"/>
      <c r="I36"/>
      <c r="J36"/>
      <c r="K36"/>
      <c r="L36" s="309"/>
    </row>
    <row r="37" spans="1:12" s="29" customFormat="1" ht="12.75" customHeight="1" x14ac:dyDescent="0.2">
      <c r="A37"/>
      <c r="B37" s="129">
        <v>41591</v>
      </c>
      <c r="C37" s="190" t="s">
        <v>301</v>
      </c>
      <c r="D37" s="132" t="s">
        <v>1320</v>
      </c>
      <c r="E37" s="136">
        <v>295</v>
      </c>
      <c r="F37" s="29" t="s">
        <v>89</v>
      </c>
      <c r="G37" s="29" t="s">
        <v>249</v>
      </c>
      <c r="H37" s="392"/>
      <c r="I37"/>
      <c r="J37"/>
      <c r="K37"/>
      <c r="L37" s="309"/>
    </row>
    <row r="38" spans="1:12" s="29" customFormat="1" ht="12.75" customHeight="1" x14ac:dyDescent="0.2">
      <c r="A38"/>
      <c r="B38" s="129">
        <v>41591</v>
      </c>
      <c r="C38" s="190" t="s">
        <v>397</v>
      </c>
      <c r="D38" s="132" t="s">
        <v>665</v>
      </c>
      <c r="E38" s="136">
        <v>1055</v>
      </c>
      <c r="F38" s="29" t="s">
        <v>89</v>
      </c>
      <c r="G38" s="29" t="s">
        <v>249</v>
      </c>
      <c r="H38" s="392"/>
      <c r="I38"/>
      <c r="J38"/>
      <c r="K38"/>
      <c r="L38" s="309"/>
    </row>
    <row r="39" spans="1:12" s="29" customFormat="1" ht="12.75" customHeight="1" x14ac:dyDescent="0.2">
      <c r="A39"/>
      <c r="B39" s="129">
        <v>41592</v>
      </c>
      <c r="C39" s="190" t="s">
        <v>301</v>
      </c>
      <c r="D39" s="132" t="s">
        <v>50</v>
      </c>
      <c r="E39" s="136">
        <v>243.33</v>
      </c>
      <c r="F39" s="29" t="s">
        <v>89</v>
      </c>
      <c r="G39" s="29" t="s">
        <v>249</v>
      </c>
      <c r="H39" s="392"/>
      <c r="I39"/>
      <c r="J39"/>
      <c r="K39"/>
      <c r="L39" s="309"/>
    </row>
    <row r="40" spans="1:12" s="29" customFormat="1" ht="12.75" customHeight="1" x14ac:dyDescent="0.2">
      <c r="A40"/>
      <c r="B40" s="129">
        <v>41592</v>
      </c>
      <c r="C40" s="190" t="s">
        <v>719</v>
      </c>
      <c r="D40" s="132" t="s">
        <v>1321</v>
      </c>
      <c r="E40" s="136">
        <v>875</v>
      </c>
      <c r="F40" s="29" t="s">
        <v>89</v>
      </c>
      <c r="G40" s="29" t="s">
        <v>249</v>
      </c>
      <c r="H40" s="392"/>
      <c r="I40"/>
      <c r="J40"/>
      <c r="K40"/>
      <c r="L40" s="309"/>
    </row>
    <row r="41" spans="1:12" s="29" customFormat="1" ht="12.75" customHeight="1" x14ac:dyDescent="0.2">
      <c r="A41"/>
      <c r="B41" s="129">
        <v>41592</v>
      </c>
      <c r="C41" s="190" t="s">
        <v>301</v>
      </c>
      <c r="D41" s="132" t="s">
        <v>1322</v>
      </c>
      <c r="E41" s="136">
        <v>278.58999999999997</v>
      </c>
      <c r="F41" s="29" t="s">
        <v>89</v>
      </c>
      <c r="G41" s="29" t="s">
        <v>249</v>
      </c>
      <c r="H41" s="392"/>
      <c r="I41"/>
      <c r="J41"/>
      <c r="K41"/>
      <c r="L41" s="309"/>
    </row>
    <row r="42" spans="1:12" s="29" customFormat="1" ht="12.75" customHeight="1" x14ac:dyDescent="0.2">
      <c r="A42"/>
      <c r="B42" s="129">
        <v>41593</v>
      </c>
      <c r="C42" s="190" t="s">
        <v>301</v>
      </c>
      <c r="D42" s="132" t="s">
        <v>227</v>
      </c>
      <c r="E42" s="136">
        <v>136.80000000000001</v>
      </c>
      <c r="F42" s="29" t="s">
        <v>89</v>
      </c>
      <c r="G42" s="29" t="s">
        <v>249</v>
      </c>
      <c r="H42" s="392"/>
      <c r="I42"/>
      <c r="J42"/>
      <c r="K42"/>
      <c r="L42" s="309"/>
    </row>
    <row r="43" spans="1:12" s="29" customFormat="1" ht="12.75" customHeight="1" x14ac:dyDescent="0.2">
      <c r="A43"/>
      <c r="B43" s="129">
        <v>41593</v>
      </c>
      <c r="C43" s="190" t="s">
        <v>301</v>
      </c>
      <c r="D43" s="132" t="s">
        <v>227</v>
      </c>
      <c r="E43" s="136">
        <v>841.2</v>
      </c>
      <c r="F43" s="29" t="s">
        <v>89</v>
      </c>
      <c r="G43" s="29" t="s">
        <v>249</v>
      </c>
      <c r="H43"/>
      <c r="I43"/>
      <c r="J43"/>
      <c r="K43"/>
      <c r="L43" s="308"/>
    </row>
    <row r="44" spans="1:12" s="29" customFormat="1" ht="12.75" customHeight="1" x14ac:dyDescent="0.2">
      <c r="A44"/>
      <c r="B44" s="129">
        <v>41593</v>
      </c>
      <c r="C44" s="190" t="s">
        <v>719</v>
      </c>
      <c r="D44" s="132" t="s">
        <v>1051</v>
      </c>
      <c r="E44" s="136">
        <v>1849.92</v>
      </c>
      <c r="F44" s="29" t="s">
        <v>89</v>
      </c>
      <c r="G44" s="29" t="s">
        <v>249</v>
      </c>
      <c r="H44"/>
      <c r="I44"/>
      <c r="J44"/>
      <c r="K44"/>
      <c r="L44" s="308"/>
    </row>
    <row r="45" spans="1:12" s="29" customFormat="1" ht="12.75" customHeight="1" x14ac:dyDescent="0.2">
      <c r="A45"/>
      <c r="B45" s="129">
        <v>41594</v>
      </c>
      <c r="C45" s="190" t="s">
        <v>469</v>
      </c>
      <c r="D45" s="132" t="s">
        <v>901</v>
      </c>
      <c r="E45" s="136">
        <v>133.4</v>
      </c>
      <c r="F45" s="29" t="s">
        <v>89</v>
      </c>
      <c r="G45" s="29" t="s">
        <v>249</v>
      </c>
      <c r="H45"/>
      <c r="I45"/>
      <c r="J45"/>
      <c r="K45"/>
      <c r="L45" s="308"/>
    </row>
    <row r="46" spans="1:12" s="29" customFormat="1" ht="12.75" customHeight="1" x14ac:dyDescent="0.2">
      <c r="A46"/>
      <c r="B46" s="129">
        <v>41596</v>
      </c>
      <c r="C46" s="190" t="s">
        <v>609</v>
      </c>
      <c r="D46" s="132" t="s">
        <v>1323</v>
      </c>
      <c r="E46" s="136">
        <v>159</v>
      </c>
      <c r="G46" s="29" t="s">
        <v>249</v>
      </c>
      <c r="H46"/>
      <c r="I46"/>
      <c r="J46"/>
      <c r="K46"/>
      <c r="L46" s="308"/>
    </row>
    <row r="47" spans="1:12" s="29" customFormat="1" ht="12.75" customHeight="1" x14ac:dyDescent="0.2">
      <c r="A47"/>
      <c r="B47" s="129">
        <v>41596</v>
      </c>
      <c r="C47" s="190" t="s">
        <v>301</v>
      </c>
      <c r="D47" s="132" t="s">
        <v>1324</v>
      </c>
      <c r="E47" s="136">
        <v>1333.8</v>
      </c>
      <c r="F47" s="29" t="s">
        <v>89</v>
      </c>
      <c r="G47" s="29" t="s">
        <v>249</v>
      </c>
      <c r="H47"/>
      <c r="I47"/>
      <c r="J47"/>
      <c r="K47"/>
      <c r="L47" s="308"/>
    </row>
    <row r="48" spans="1:12" s="29" customFormat="1" ht="12.75" customHeight="1" x14ac:dyDescent="0.2">
      <c r="A48"/>
      <c r="B48" s="129">
        <v>41596</v>
      </c>
      <c r="C48" s="190" t="s">
        <v>637</v>
      </c>
      <c r="D48" s="132" t="s">
        <v>1146</v>
      </c>
      <c r="E48" s="136">
        <v>475.48</v>
      </c>
      <c r="F48" s="29" t="s">
        <v>89</v>
      </c>
      <c r="G48" s="29" t="s">
        <v>249</v>
      </c>
      <c r="H48"/>
      <c r="I48"/>
      <c r="J48"/>
      <c r="K48"/>
      <c r="L48" s="308"/>
    </row>
    <row r="49" spans="1:12" s="29" customFormat="1" ht="12.75" customHeight="1" x14ac:dyDescent="0.2">
      <c r="A49"/>
      <c r="B49" s="129">
        <v>41596</v>
      </c>
      <c r="C49" s="190" t="s">
        <v>719</v>
      </c>
      <c r="D49" s="132" t="s">
        <v>1051</v>
      </c>
      <c r="E49" s="136">
        <v>216.45</v>
      </c>
      <c r="F49" s="29" t="s">
        <v>89</v>
      </c>
      <c r="G49" s="29" t="s">
        <v>249</v>
      </c>
      <c r="H49"/>
      <c r="I49"/>
      <c r="J49"/>
      <c r="K49"/>
      <c r="L49" s="308"/>
    </row>
    <row r="50" spans="1:12" s="29" customFormat="1" ht="12.75" customHeight="1" x14ac:dyDescent="0.2">
      <c r="A50"/>
      <c r="B50" s="129">
        <v>41597</v>
      </c>
      <c r="C50" s="190" t="s">
        <v>469</v>
      </c>
      <c r="D50" s="132" t="s">
        <v>901</v>
      </c>
      <c r="E50" s="136">
        <v>81.87</v>
      </c>
      <c r="F50" s="29" t="s">
        <v>89</v>
      </c>
      <c r="G50" s="29" t="s">
        <v>249</v>
      </c>
      <c r="H50"/>
      <c r="I50"/>
      <c r="J50"/>
      <c r="K50"/>
      <c r="L50" s="308"/>
    </row>
    <row r="51" spans="1:12" s="29" customFormat="1" ht="12.75" customHeight="1" x14ac:dyDescent="0.2">
      <c r="A51"/>
      <c r="B51" s="129">
        <v>41598</v>
      </c>
      <c r="C51" s="190" t="s">
        <v>719</v>
      </c>
      <c r="D51" s="132" t="s">
        <v>1299</v>
      </c>
      <c r="E51" s="136">
        <v>512.70000000000005</v>
      </c>
      <c r="F51" s="29" t="s">
        <v>89</v>
      </c>
      <c r="G51" s="29" t="s">
        <v>249</v>
      </c>
      <c r="H51"/>
      <c r="I51"/>
      <c r="J51"/>
      <c r="K51"/>
      <c r="L51" s="308"/>
    </row>
    <row r="52" spans="1:12" s="29" customFormat="1" ht="12.75" customHeight="1" x14ac:dyDescent="0.2">
      <c r="A52"/>
      <c r="B52" s="129">
        <v>41598</v>
      </c>
      <c r="C52" s="190" t="s">
        <v>301</v>
      </c>
      <c r="D52" s="132" t="s">
        <v>5</v>
      </c>
      <c r="E52" s="136">
        <v>1675.8</v>
      </c>
      <c r="F52" s="29" t="s">
        <v>89</v>
      </c>
      <c r="G52" s="29" t="s">
        <v>249</v>
      </c>
      <c r="H52"/>
      <c r="I52"/>
      <c r="J52"/>
      <c r="K52"/>
      <c r="L52" s="308"/>
    </row>
    <row r="53" spans="1:12" s="29" customFormat="1" ht="12.75" customHeight="1" x14ac:dyDescent="0.2">
      <c r="A53"/>
      <c r="B53" s="129">
        <v>41599</v>
      </c>
      <c r="C53" s="190" t="s">
        <v>469</v>
      </c>
      <c r="D53" s="132" t="s">
        <v>901</v>
      </c>
      <c r="E53" s="136">
        <v>772.14</v>
      </c>
      <c r="F53" s="29" t="s">
        <v>89</v>
      </c>
      <c r="G53" s="29" t="s">
        <v>249</v>
      </c>
      <c r="H53"/>
      <c r="I53"/>
      <c r="J53"/>
      <c r="K53"/>
      <c r="L53" s="308"/>
    </row>
    <row r="54" spans="1:12" s="29" customFormat="1" ht="12.75" customHeight="1" x14ac:dyDescent="0.2">
      <c r="A54"/>
      <c r="B54" s="129">
        <v>41599</v>
      </c>
      <c r="C54" s="190" t="s">
        <v>719</v>
      </c>
      <c r="D54" s="132" t="s">
        <v>1051</v>
      </c>
      <c r="E54" s="136">
        <v>599.54999999999995</v>
      </c>
      <c r="F54" s="29" t="s">
        <v>89</v>
      </c>
      <c r="G54" s="29" t="s">
        <v>249</v>
      </c>
      <c r="H54"/>
      <c r="I54"/>
      <c r="J54"/>
      <c r="K54"/>
      <c r="L54" s="308"/>
    </row>
    <row r="55" spans="1:12" s="29" customFormat="1" ht="12.75" customHeight="1" x14ac:dyDescent="0.2">
      <c r="A55"/>
      <c r="B55" s="129">
        <v>41599</v>
      </c>
      <c r="C55" s="190" t="s">
        <v>719</v>
      </c>
      <c r="D55" s="132" t="s">
        <v>1051</v>
      </c>
      <c r="E55" s="136">
        <v>705</v>
      </c>
      <c r="F55" s="29" t="s">
        <v>89</v>
      </c>
      <c r="G55" s="29" t="s">
        <v>249</v>
      </c>
      <c r="H55"/>
      <c r="I55"/>
      <c r="J55"/>
      <c r="K55"/>
      <c r="L55" s="308"/>
    </row>
    <row r="56" spans="1:12" s="29" customFormat="1" ht="12.75" customHeight="1" x14ac:dyDescent="0.2">
      <c r="A56"/>
      <c r="B56" s="129">
        <v>41599</v>
      </c>
      <c r="C56" s="190" t="s">
        <v>1118</v>
      </c>
      <c r="D56" s="132" t="s">
        <v>831</v>
      </c>
      <c r="E56" s="136">
        <v>1100</v>
      </c>
      <c r="F56" s="29" t="s">
        <v>89</v>
      </c>
      <c r="G56" s="29" t="s">
        <v>249</v>
      </c>
      <c r="H56"/>
      <c r="I56"/>
      <c r="J56"/>
      <c r="K56"/>
      <c r="L56" s="308"/>
    </row>
    <row r="57" spans="1:12" s="29" customFormat="1" ht="12.75" customHeight="1" x14ac:dyDescent="0.2">
      <c r="A57"/>
      <c r="B57" s="129">
        <v>41600</v>
      </c>
      <c r="C57" s="190" t="s">
        <v>301</v>
      </c>
      <c r="D57" s="132" t="s">
        <v>557</v>
      </c>
      <c r="E57" s="136">
        <v>230.01</v>
      </c>
      <c r="F57" s="29" t="s">
        <v>89</v>
      </c>
      <c r="G57" s="29" t="s">
        <v>249</v>
      </c>
      <c r="H57"/>
      <c r="I57"/>
      <c r="J57"/>
      <c r="K57"/>
      <c r="L57" s="308"/>
    </row>
    <row r="58" spans="1:12" s="29" customFormat="1" ht="12.75" customHeight="1" x14ac:dyDescent="0.2">
      <c r="A58"/>
      <c r="B58" s="129">
        <v>41600</v>
      </c>
      <c r="C58" s="190" t="s">
        <v>719</v>
      </c>
      <c r="D58" s="132" t="s">
        <v>1310</v>
      </c>
      <c r="E58" s="136">
        <v>617.25</v>
      </c>
      <c r="F58" s="29" t="s">
        <v>89</v>
      </c>
      <c r="G58" s="29" t="s">
        <v>249</v>
      </c>
      <c r="H58"/>
      <c r="I58"/>
      <c r="J58"/>
      <c r="K58"/>
      <c r="L58" s="308"/>
    </row>
    <row r="59" spans="1:12" s="29" customFormat="1" ht="12.75" customHeight="1" x14ac:dyDescent="0.2">
      <c r="A59"/>
      <c r="B59" s="129">
        <v>41601</v>
      </c>
      <c r="C59" s="190" t="s">
        <v>469</v>
      </c>
      <c r="D59" s="132" t="s">
        <v>424</v>
      </c>
      <c r="E59" s="136">
        <v>263.36</v>
      </c>
      <c r="F59" s="29" t="s">
        <v>89</v>
      </c>
      <c r="G59" s="29" t="s">
        <v>249</v>
      </c>
      <c r="H59"/>
      <c r="I59"/>
      <c r="J59"/>
      <c r="K59"/>
      <c r="L59" s="308"/>
    </row>
    <row r="60" spans="1:12" s="29" customFormat="1" ht="12.75" customHeight="1" x14ac:dyDescent="0.2">
      <c r="A60"/>
      <c r="B60" s="129">
        <v>41603</v>
      </c>
      <c r="C60" s="190" t="s">
        <v>469</v>
      </c>
      <c r="D60" s="132" t="s">
        <v>901</v>
      </c>
      <c r="E60" s="136">
        <v>73.23</v>
      </c>
      <c r="F60" s="29" t="s">
        <v>89</v>
      </c>
      <c r="G60" s="29" t="s">
        <v>249</v>
      </c>
      <c r="H60"/>
      <c r="I60"/>
      <c r="J60"/>
      <c r="K60"/>
      <c r="L60" s="308"/>
    </row>
    <row r="61" spans="1:12" s="29" customFormat="1" ht="12.75" customHeight="1" x14ac:dyDescent="0.2">
      <c r="A61"/>
      <c r="B61" s="129">
        <v>41604</v>
      </c>
      <c r="C61" s="190" t="s">
        <v>1118</v>
      </c>
      <c r="D61" s="132" t="s">
        <v>1327</v>
      </c>
      <c r="E61" s="136">
        <v>460</v>
      </c>
      <c r="F61" s="29" t="s">
        <v>89</v>
      </c>
      <c r="G61" s="29" t="s">
        <v>249</v>
      </c>
      <c r="H61"/>
      <c r="I61"/>
      <c r="J61"/>
      <c r="K61"/>
      <c r="L61" s="308"/>
    </row>
    <row r="62" spans="1:12" s="29" customFormat="1" ht="12.75" customHeight="1" x14ac:dyDescent="0.2">
      <c r="A62"/>
      <c r="B62" s="129">
        <v>41604</v>
      </c>
      <c r="C62" s="190" t="s">
        <v>719</v>
      </c>
      <c r="D62" s="132" t="s">
        <v>1051</v>
      </c>
      <c r="E62" s="136">
        <v>686.85</v>
      </c>
      <c r="F62" s="29" t="s">
        <v>89</v>
      </c>
      <c r="G62" s="29" t="s">
        <v>249</v>
      </c>
      <c r="H62"/>
      <c r="I62"/>
      <c r="J62"/>
      <c r="K62"/>
      <c r="L62" s="308"/>
    </row>
    <row r="63" spans="1:12" s="29" customFormat="1" ht="12.75" customHeight="1" x14ac:dyDescent="0.2">
      <c r="A63"/>
      <c r="B63" s="129">
        <v>41604</v>
      </c>
      <c r="C63" s="190" t="s">
        <v>301</v>
      </c>
      <c r="D63" s="132" t="s">
        <v>821</v>
      </c>
      <c r="E63" s="136">
        <v>560.17999999999995</v>
      </c>
      <c r="F63" s="29" t="s">
        <v>89</v>
      </c>
      <c r="G63" s="29" t="s">
        <v>249</v>
      </c>
      <c r="H63"/>
      <c r="I63"/>
      <c r="J63"/>
      <c r="K63"/>
      <c r="L63" s="308"/>
    </row>
    <row r="64" spans="1:12" s="29" customFormat="1" ht="12.75" customHeight="1" x14ac:dyDescent="0.2">
      <c r="A64"/>
      <c r="B64" s="129">
        <v>41605</v>
      </c>
      <c r="C64" s="190" t="s">
        <v>301</v>
      </c>
      <c r="D64" s="132" t="s">
        <v>799</v>
      </c>
      <c r="E64" s="136">
        <v>305.60000000000002</v>
      </c>
      <c r="F64" s="29" t="s">
        <v>89</v>
      </c>
      <c r="G64" s="29" t="s">
        <v>249</v>
      </c>
      <c r="H64"/>
      <c r="I64"/>
      <c r="J64"/>
      <c r="K64"/>
      <c r="L64" s="308"/>
    </row>
    <row r="65" spans="1:12" s="29" customFormat="1" ht="12.75" customHeight="1" x14ac:dyDescent="0.2">
      <c r="A65"/>
      <c r="B65" s="129">
        <v>41605</v>
      </c>
      <c r="C65" s="190" t="s">
        <v>637</v>
      </c>
      <c r="D65" s="132" t="s">
        <v>1146</v>
      </c>
      <c r="E65" s="136">
        <v>301.23</v>
      </c>
      <c r="F65" s="29" t="s">
        <v>89</v>
      </c>
      <c r="G65" s="29" t="s">
        <v>249</v>
      </c>
      <c r="H65"/>
      <c r="I65"/>
      <c r="J65"/>
      <c r="K65"/>
      <c r="L65" s="308"/>
    </row>
    <row r="66" spans="1:12" s="29" customFormat="1" ht="12.75" customHeight="1" x14ac:dyDescent="0.2">
      <c r="A66"/>
      <c r="B66" s="129">
        <v>41605</v>
      </c>
      <c r="C66" s="190" t="s">
        <v>637</v>
      </c>
      <c r="D66" s="132" t="s">
        <v>1146</v>
      </c>
      <c r="E66" s="136">
        <v>66.53</v>
      </c>
      <c r="F66" s="29" t="s">
        <v>89</v>
      </c>
      <c r="G66" s="29" t="s">
        <v>249</v>
      </c>
      <c r="H66"/>
      <c r="I66"/>
      <c r="J66"/>
      <c r="K66"/>
      <c r="L66" s="308"/>
    </row>
    <row r="67" spans="1:12" s="29" customFormat="1" ht="12.75" customHeight="1" x14ac:dyDescent="0.2">
      <c r="A67"/>
      <c r="B67" s="129">
        <v>41605</v>
      </c>
      <c r="C67" s="190" t="s">
        <v>469</v>
      </c>
      <c r="D67" s="132" t="s">
        <v>901</v>
      </c>
      <c r="E67" s="136">
        <v>331.17</v>
      </c>
      <c r="F67" s="29" t="s">
        <v>89</v>
      </c>
      <c r="G67" s="29" t="s">
        <v>249</v>
      </c>
      <c r="H67"/>
      <c r="I67"/>
      <c r="J67"/>
      <c r="K67"/>
      <c r="L67" s="308"/>
    </row>
    <row r="68" spans="1:12" s="29" customFormat="1" ht="12.75" customHeight="1" x14ac:dyDescent="0.2">
      <c r="A68"/>
      <c r="B68" s="129">
        <v>41605</v>
      </c>
      <c r="C68" s="190" t="s">
        <v>719</v>
      </c>
      <c r="D68" s="132" t="s">
        <v>1326</v>
      </c>
      <c r="E68" s="136">
        <v>500</v>
      </c>
      <c r="F68" s="29" t="s">
        <v>89</v>
      </c>
      <c r="G68" s="29" t="s">
        <v>249</v>
      </c>
      <c r="H68"/>
      <c r="I68"/>
      <c r="J68"/>
      <c r="K68"/>
      <c r="L68" s="308"/>
    </row>
    <row r="69" spans="1:12" s="29" customFormat="1" ht="12.75" customHeight="1" x14ac:dyDescent="0.2">
      <c r="A69"/>
      <c r="B69" s="129">
        <v>41605</v>
      </c>
      <c r="C69" s="190" t="s">
        <v>719</v>
      </c>
      <c r="D69" s="132" t="s">
        <v>1328</v>
      </c>
      <c r="E69" s="136">
        <v>600.35</v>
      </c>
      <c r="F69" s="29" t="s">
        <v>89</v>
      </c>
      <c r="G69" s="29" t="s">
        <v>249</v>
      </c>
      <c r="H69"/>
      <c r="I69"/>
      <c r="J69"/>
      <c r="K69"/>
      <c r="L69" s="308"/>
    </row>
    <row r="70" spans="1:12" s="29" customFormat="1" ht="12.75" customHeight="1" x14ac:dyDescent="0.2">
      <c r="A70"/>
      <c r="B70" s="129">
        <v>41605</v>
      </c>
      <c r="C70" s="190" t="s">
        <v>397</v>
      </c>
      <c r="D70" s="132" t="s">
        <v>1507</v>
      </c>
      <c r="E70" s="136">
        <v>3900</v>
      </c>
      <c r="F70" s="29" t="s">
        <v>89</v>
      </c>
      <c r="G70" s="29" t="s">
        <v>249</v>
      </c>
      <c r="H70"/>
      <c r="I70"/>
      <c r="J70"/>
      <c r="K70"/>
      <c r="L70" s="308"/>
    </row>
    <row r="71" spans="1:12" s="29" customFormat="1" ht="12.75" customHeight="1" x14ac:dyDescent="0.2">
      <c r="A71"/>
      <c r="B71" s="129">
        <v>41606</v>
      </c>
      <c r="C71" s="190" t="s">
        <v>397</v>
      </c>
      <c r="D71" s="132" t="s">
        <v>665</v>
      </c>
      <c r="E71" s="136">
        <v>659</v>
      </c>
      <c r="F71" s="29" t="s">
        <v>89</v>
      </c>
      <c r="G71" s="29" t="s">
        <v>249</v>
      </c>
      <c r="H71"/>
      <c r="I71"/>
      <c r="J71"/>
      <c r="K71"/>
      <c r="L71" s="308"/>
    </row>
    <row r="72" spans="1:12" s="29" customFormat="1" ht="12.75" customHeight="1" x14ac:dyDescent="0.2">
      <c r="A72"/>
      <c r="B72" s="129">
        <v>41607</v>
      </c>
      <c r="C72" s="190" t="s">
        <v>397</v>
      </c>
      <c r="D72" s="132" t="s">
        <v>1329</v>
      </c>
      <c r="E72" s="136">
        <v>220.1</v>
      </c>
      <c r="F72" s="29" t="s">
        <v>89</v>
      </c>
      <c r="G72" s="29" t="s">
        <v>249</v>
      </c>
      <c r="H72"/>
      <c r="I72"/>
      <c r="J72"/>
      <c r="K72"/>
      <c r="L72" s="308"/>
    </row>
    <row r="73" spans="1:12" s="29" customFormat="1" ht="12.75" customHeight="1" x14ac:dyDescent="0.2">
      <c r="A73"/>
      <c r="B73" s="129">
        <v>41607</v>
      </c>
      <c r="C73" s="190" t="s">
        <v>397</v>
      </c>
      <c r="D73" s="132" t="s">
        <v>665</v>
      </c>
      <c r="E73" s="136">
        <v>192.9</v>
      </c>
      <c r="F73" s="29" t="s">
        <v>89</v>
      </c>
      <c r="G73" s="29" t="s">
        <v>249</v>
      </c>
      <c r="H73"/>
      <c r="I73"/>
      <c r="J73"/>
      <c r="K73"/>
      <c r="L73" s="308"/>
    </row>
    <row r="74" spans="1:12" s="29" customFormat="1" ht="12.75" customHeight="1" x14ac:dyDescent="0.2">
      <c r="A74"/>
      <c r="B74" s="129">
        <v>41608</v>
      </c>
      <c r="C74" s="190" t="s">
        <v>719</v>
      </c>
      <c r="D74" s="132" t="s">
        <v>1091</v>
      </c>
      <c r="E74" s="136">
        <v>889.18</v>
      </c>
      <c r="F74" s="29" t="s">
        <v>89</v>
      </c>
      <c r="G74" s="29" t="s">
        <v>249</v>
      </c>
      <c r="H74"/>
      <c r="I74"/>
      <c r="J74"/>
      <c r="K74"/>
      <c r="L74" s="308"/>
    </row>
    <row r="75" spans="1:12" s="29" customFormat="1" ht="12.75" customHeight="1" x14ac:dyDescent="0.2">
      <c r="A75"/>
      <c r="B75" s="129">
        <v>41608</v>
      </c>
      <c r="C75" s="190" t="s">
        <v>397</v>
      </c>
      <c r="D75" s="132" t="s">
        <v>9</v>
      </c>
      <c r="E75" s="136">
        <v>191.1</v>
      </c>
      <c r="F75" s="29" t="s">
        <v>89</v>
      </c>
      <c r="G75" s="29" t="s">
        <v>249</v>
      </c>
      <c r="H75"/>
      <c r="I75" s="266"/>
      <c r="J75"/>
      <c r="K75"/>
      <c r="L75" s="308"/>
    </row>
    <row r="76" spans="1:12" s="29" customFormat="1" x14ac:dyDescent="0.2">
      <c r="A76"/>
      <c r="B76" s="129">
        <v>41608</v>
      </c>
      <c r="C76" s="190" t="s">
        <v>469</v>
      </c>
      <c r="D76" s="132" t="s">
        <v>424</v>
      </c>
      <c r="E76" s="136">
        <v>246.77</v>
      </c>
      <c r="F76" s="29" t="s">
        <v>89</v>
      </c>
      <c r="G76" s="29" t="s">
        <v>249</v>
      </c>
      <c r="H76"/>
      <c r="I76"/>
      <c r="J76"/>
      <c r="K76"/>
      <c r="L76" s="308"/>
    </row>
    <row r="77" spans="1:12" s="29" customFormat="1" ht="13.5" thickBot="1" x14ac:dyDescent="0.25">
      <c r="A77"/>
      <c r="B77" s="161"/>
      <c r="C77" s="187"/>
      <c r="D77" s="133"/>
      <c r="E77" s="137"/>
      <c r="H77"/>
      <c r="I77"/>
      <c r="J77"/>
      <c r="K77"/>
      <c r="L77" s="308"/>
    </row>
    <row r="78" spans="1:12" s="29" customFormat="1" ht="13.5" thickBot="1" x14ac:dyDescent="0.25">
      <c r="A78"/>
      <c r="B78" s="56"/>
      <c r="C78" s="56"/>
      <c r="D78" s="194"/>
      <c r="E78" s="87">
        <f>SUM(E15:E77)</f>
        <v>59456.639999999999</v>
      </c>
      <c r="H78"/>
      <c r="I78"/>
      <c r="J78"/>
      <c r="K78"/>
      <c r="L78" s="308"/>
    </row>
    <row r="79" spans="1:12" s="29" customFormat="1" x14ac:dyDescent="0.2">
      <c r="A79"/>
      <c r="B79" s="56"/>
      <c r="C79" s="56"/>
      <c r="D79" s="194"/>
      <c r="E79" s="208"/>
      <c r="H79"/>
      <c r="I79"/>
      <c r="J79"/>
      <c r="K79"/>
      <c r="L79" s="308"/>
    </row>
    <row r="80" spans="1:12" s="29" customFormat="1" x14ac:dyDescent="0.2">
      <c r="A80"/>
      <c r="B80" s="56"/>
      <c r="C80" s="56"/>
      <c r="D80" s="194"/>
      <c r="E80" s="208"/>
      <c r="H80"/>
      <c r="I80"/>
      <c r="J80"/>
      <c r="K80"/>
      <c r="L80" s="308"/>
    </row>
    <row r="81" spans="1:13" s="29" customFormat="1" x14ac:dyDescent="0.2">
      <c r="A81"/>
      <c r="B81" s="56"/>
      <c r="C81" s="56"/>
      <c r="D81" s="194"/>
      <c r="E81" s="208"/>
      <c r="F81"/>
      <c r="H81"/>
      <c r="I81"/>
      <c r="J81"/>
      <c r="K81"/>
      <c r="L81" s="308"/>
    </row>
    <row r="82" spans="1:13" s="29" customFormat="1" x14ac:dyDescent="0.2">
      <c r="A82"/>
      <c r="B82"/>
      <c r="C82"/>
      <c r="D82" s="195"/>
      <c r="E82" s="197"/>
      <c r="F82"/>
      <c r="H82"/>
      <c r="I82"/>
      <c r="J82"/>
      <c r="K82"/>
      <c r="L82" s="308"/>
    </row>
    <row r="83" spans="1:13" s="29" customFormat="1" x14ac:dyDescent="0.2">
      <c r="A83"/>
      <c r="B83"/>
      <c r="C83"/>
      <c r="D83" s="195"/>
      <c r="E83" s="197"/>
      <c r="F83"/>
      <c r="H83"/>
      <c r="I83"/>
      <c r="J83"/>
      <c r="K83"/>
      <c r="L83" s="308"/>
    </row>
    <row r="84" spans="1:13" s="29" customFormat="1" x14ac:dyDescent="0.2">
      <c r="A84"/>
      <c r="B84"/>
      <c r="C84"/>
      <c r="D84" s="195"/>
      <c r="E84" s="197"/>
      <c r="F84"/>
      <c r="H84"/>
      <c r="I84"/>
      <c r="J84"/>
      <c r="K84"/>
      <c r="L84" s="308"/>
    </row>
    <row r="85" spans="1:13" s="29" customFormat="1" x14ac:dyDescent="0.2">
      <c r="A85"/>
      <c r="B85"/>
      <c r="C85"/>
      <c r="D85" s="195"/>
      <c r="E85" s="197"/>
      <c r="F85"/>
      <c r="H85"/>
      <c r="I85"/>
      <c r="J85"/>
      <c r="K85"/>
      <c r="L85" s="308"/>
    </row>
    <row r="86" spans="1:13" s="29" customFormat="1" x14ac:dyDescent="0.2">
      <c r="A86"/>
      <c r="B86"/>
      <c r="C86"/>
      <c r="D86" s="195"/>
      <c r="E86" s="197"/>
      <c r="H86"/>
      <c r="I86"/>
      <c r="J86"/>
      <c r="K86"/>
      <c r="L86" s="308"/>
    </row>
    <row r="87" spans="1:13" s="29" customFormat="1" x14ac:dyDescent="0.2">
      <c r="A87"/>
      <c r="B87"/>
      <c r="C87"/>
      <c r="D87" s="195"/>
      <c r="E87" s="197"/>
      <c r="H87"/>
      <c r="I87"/>
      <c r="J87"/>
      <c r="K87"/>
      <c r="L87" s="308"/>
    </row>
    <row r="88" spans="1:13" s="29" customFormat="1" x14ac:dyDescent="0.2">
      <c r="A88"/>
      <c r="B88"/>
      <c r="C88"/>
      <c r="D88" s="195"/>
      <c r="E88" s="197"/>
      <c r="H88"/>
      <c r="I88"/>
      <c r="J88"/>
      <c r="K88"/>
      <c r="L88" s="308"/>
    </row>
    <row r="89" spans="1:13" s="29" customFormat="1" x14ac:dyDescent="0.2">
      <c r="A89"/>
      <c r="B89"/>
      <c r="C89"/>
      <c r="D89" s="195"/>
      <c r="E89" s="197"/>
      <c r="H89"/>
      <c r="I89"/>
      <c r="J89"/>
      <c r="K89"/>
      <c r="L89" s="312"/>
    </row>
    <row r="90" spans="1:13" s="29" customFormat="1" x14ac:dyDescent="0.2">
      <c r="A90"/>
      <c r="B90"/>
      <c r="C90"/>
      <c r="D90" s="195"/>
      <c r="E90" s="197"/>
      <c r="H90"/>
      <c r="I90"/>
      <c r="J90"/>
      <c r="K90"/>
      <c r="L90" s="312"/>
    </row>
    <row r="91" spans="1:13" s="29" customFormat="1" x14ac:dyDescent="0.2">
      <c r="A91"/>
      <c r="B91"/>
      <c r="C91"/>
      <c r="D91" s="195"/>
      <c r="E91" s="197"/>
      <c r="H91"/>
      <c r="I91"/>
      <c r="J91"/>
      <c r="K91"/>
      <c r="L91" s="312"/>
    </row>
    <row r="92" spans="1:13" s="29" customFormat="1" x14ac:dyDescent="0.2">
      <c r="A92"/>
      <c r="B92"/>
      <c r="C92"/>
      <c r="D92" s="195"/>
      <c r="E92" s="197"/>
      <c r="H92"/>
      <c r="I92"/>
      <c r="J92"/>
      <c r="K92"/>
      <c r="L92" s="312"/>
    </row>
    <row r="93" spans="1:13" s="29" customFormat="1" x14ac:dyDescent="0.2">
      <c r="A93"/>
      <c r="B93"/>
      <c r="C93"/>
      <c r="D93" s="195"/>
      <c r="E93" s="197"/>
      <c r="H93"/>
      <c r="I93"/>
      <c r="J93"/>
      <c r="K93"/>
      <c r="L93" s="312"/>
    </row>
    <row r="94" spans="1:13" s="29" customFormat="1" x14ac:dyDescent="0.2">
      <c r="A94"/>
      <c r="B94"/>
      <c r="C94"/>
      <c r="D94" s="195"/>
      <c r="E94" s="197"/>
      <c r="H94"/>
      <c r="I94"/>
      <c r="J94"/>
      <c r="K94"/>
      <c r="L94" s="312"/>
      <c r="M94"/>
    </row>
    <row r="95" spans="1:13" s="29" customFormat="1" x14ac:dyDescent="0.2">
      <c r="A95"/>
      <c r="B95"/>
      <c r="C95"/>
      <c r="D95" s="195"/>
      <c r="E95" s="197"/>
      <c r="H95"/>
      <c r="I95"/>
      <c r="J95"/>
      <c r="K95"/>
      <c r="L95" s="312"/>
      <c r="M95"/>
    </row>
    <row r="96" spans="1:13" s="29" customFormat="1" x14ac:dyDescent="0.2">
      <c r="A96"/>
      <c r="B96"/>
      <c r="C96"/>
      <c r="D96" s="195"/>
      <c r="E96" s="197"/>
      <c r="H96"/>
      <c r="I96"/>
      <c r="J96"/>
      <c r="K96"/>
      <c r="L96" s="312"/>
      <c r="M96"/>
    </row>
    <row r="97" spans="1:13" s="29" customFormat="1" x14ac:dyDescent="0.2">
      <c r="A97"/>
      <c r="B97"/>
      <c r="C97"/>
      <c r="D97" s="195"/>
      <c r="E97" s="197"/>
      <c r="H97"/>
      <c r="I97"/>
      <c r="J97"/>
      <c r="K97"/>
      <c r="L97" s="312"/>
      <c r="M97"/>
    </row>
    <row r="98" spans="1:13" s="29" customFormat="1" x14ac:dyDescent="0.2">
      <c r="A98"/>
      <c r="B98"/>
      <c r="C98"/>
      <c r="D98" s="195"/>
      <c r="E98" s="197"/>
      <c r="H98"/>
      <c r="I98"/>
      <c r="J98"/>
      <c r="K98"/>
      <c r="L98" s="312"/>
      <c r="M98"/>
    </row>
    <row r="99" spans="1:13" s="29" customFormat="1" x14ac:dyDescent="0.2">
      <c r="A99"/>
      <c r="B99"/>
      <c r="C99"/>
      <c r="D99" s="195"/>
      <c r="E99" s="197"/>
      <c r="H99"/>
      <c r="I99"/>
      <c r="J99"/>
      <c r="K99"/>
      <c r="L99" s="312"/>
      <c r="M99"/>
    </row>
  </sheetData>
  <mergeCells count="5">
    <mergeCell ref="A1:K1"/>
    <mergeCell ref="A3:D3"/>
    <mergeCell ref="A13:D13"/>
    <mergeCell ref="J11:J12"/>
    <mergeCell ref="K11:K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/>
  <dimension ref="A1:N69"/>
  <sheetViews>
    <sheetView zoomScaleNormal="100" workbookViewId="0">
      <selection activeCell="D19" sqref="D1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1339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99"/>
      <c r="G2" s="399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41618</v>
      </c>
      <c r="C5" s="190" t="s">
        <v>691</v>
      </c>
      <c r="D5" s="132" t="s">
        <v>1288</v>
      </c>
      <c r="E5" s="136">
        <v>3146.66</v>
      </c>
      <c r="F5" s="29" t="s">
        <v>89</v>
      </c>
      <c r="G5" s="29" t="s">
        <v>249</v>
      </c>
      <c r="I5" s="129">
        <v>41614</v>
      </c>
      <c r="J5" s="132" t="s">
        <v>346</v>
      </c>
      <c r="K5" s="136">
        <v>14624</v>
      </c>
      <c r="L5" s="308" t="s">
        <v>249</v>
      </c>
    </row>
    <row r="6" spans="1:14" s="29" customFormat="1" ht="12.75" customHeight="1" x14ac:dyDescent="0.2">
      <c r="A6"/>
      <c r="B6" s="129">
        <v>41618</v>
      </c>
      <c r="C6" s="190" t="s">
        <v>691</v>
      </c>
      <c r="D6" s="132" t="s">
        <v>1289</v>
      </c>
      <c r="E6" s="136">
        <v>7338.24</v>
      </c>
      <c r="F6" s="27" t="s">
        <v>89</v>
      </c>
      <c r="G6" s="29" t="s">
        <v>249</v>
      </c>
      <c r="H6" s="56"/>
      <c r="I6" s="129">
        <v>41617</v>
      </c>
      <c r="J6" s="132" t="s">
        <v>346</v>
      </c>
      <c r="K6" s="136">
        <v>10000</v>
      </c>
      <c r="L6" s="308" t="s">
        <v>249</v>
      </c>
    </row>
    <row r="7" spans="1:14" s="29" customFormat="1" ht="12.75" customHeight="1" x14ac:dyDescent="0.2">
      <c r="A7"/>
      <c r="B7" s="129">
        <v>41618</v>
      </c>
      <c r="C7" s="190" t="s">
        <v>691</v>
      </c>
      <c r="D7" s="132" t="s">
        <v>1290</v>
      </c>
      <c r="E7" s="136">
        <v>1592.95</v>
      </c>
      <c r="F7" s="27" t="s">
        <v>89</v>
      </c>
      <c r="G7" s="29" t="s">
        <v>249</v>
      </c>
      <c r="H7" s="56"/>
      <c r="I7" s="129">
        <v>41617</v>
      </c>
      <c r="J7" s="132" t="s">
        <v>693</v>
      </c>
      <c r="K7" s="136">
        <v>20000</v>
      </c>
      <c r="L7" s="308" t="s">
        <v>249</v>
      </c>
    </row>
    <row r="8" spans="1:14" s="29" customFormat="1" ht="12.75" customHeight="1" thickBot="1" x14ac:dyDescent="0.25">
      <c r="A8"/>
      <c r="B8" s="129">
        <v>41614</v>
      </c>
      <c r="C8" s="190" t="s">
        <v>598</v>
      </c>
      <c r="D8" s="132" t="s">
        <v>599</v>
      </c>
      <c r="E8" s="136">
        <v>176.65</v>
      </c>
      <c r="F8" s="27" t="s">
        <v>89</v>
      </c>
      <c r="G8" s="29" t="s">
        <v>249</v>
      </c>
      <c r="H8" s="56"/>
      <c r="I8" s="161"/>
      <c r="J8" s="133"/>
      <c r="K8" s="137"/>
      <c r="L8" s="307"/>
    </row>
    <row r="9" spans="1:14" s="29" customFormat="1" ht="12.75" customHeight="1" thickBot="1" x14ac:dyDescent="0.25">
      <c r="A9"/>
      <c r="B9" s="161"/>
      <c r="C9" s="187"/>
      <c r="D9" s="133"/>
      <c r="E9" s="137"/>
      <c r="G9" s="116"/>
      <c r="H9" s="391"/>
      <c r="I9" s="56"/>
      <c r="J9" s="194"/>
      <c r="K9" s="87">
        <f>SUM(K5:K8)</f>
        <v>44624</v>
      </c>
      <c r="L9" s="307"/>
    </row>
    <row r="10" spans="1:14" s="111" customFormat="1" ht="12.75" customHeight="1" thickBot="1" x14ac:dyDescent="0.25">
      <c r="A10"/>
      <c r="B10" s="56"/>
      <c r="C10" s="56"/>
      <c r="D10" s="194"/>
      <c r="E10" s="87">
        <f>SUM(E5:E9)</f>
        <v>12254.5</v>
      </c>
      <c r="F10" s="29"/>
      <c r="G10" s="27"/>
      <c r="H10" s="391"/>
      <c r="I10" s="299"/>
      <c r="J10" s="155"/>
      <c r="K10" s="301"/>
      <c r="L10" s="307"/>
    </row>
    <row r="11" spans="1:14" s="3" customFormat="1" ht="12.75" customHeight="1" x14ac:dyDescent="0.2">
      <c r="A11"/>
      <c r="B11" s="56"/>
      <c r="C11" s="56"/>
      <c r="D11" s="194"/>
      <c r="E11" s="208"/>
      <c r="F11" s="29"/>
      <c r="G11" s="29"/>
      <c r="H11" s="391"/>
      <c r="I11" s="158"/>
      <c r="J11" s="885" t="s">
        <v>1087</v>
      </c>
      <c r="K11" s="881">
        <f>E10+K9+E48</f>
        <v>82428.95</v>
      </c>
      <c r="L11" s="307"/>
      <c r="M11" s="314"/>
      <c r="N11" s="314"/>
    </row>
    <row r="12" spans="1:14" s="56" customFormat="1" ht="12.75" customHeight="1" thickBot="1" x14ac:dyDescent="0.25">
      <c r="A12" s="875" t="s">
        <v>1058</v>
      </c>
      <c r="B12" s="875"/>
      <c r="C12" s="875"/>
      <c r="D12" s="875"/>
      <c r="E12" s="288" t="s">
        <v>1267</v>
      </c>
      <c r="F12" s="116"/>
      <c r="G12" s="29"/>
      <c r="I12" s="393"/>
      <c r="J12" s="885"/>
      <c r="K12" s="882"/>
      <c r="L12" s="307"/>
    </row>
    <row r="13" spans="1:14" s="56" customFormat="1" ht="12.75" customHeight="1" thickBot="1" x14ac:dyDescent="0.25">
      <c r="A13" s="3"/>
      <c r="B13" s="10" t="s">
        <v>297</v>
      </c>
      <c r="C13" s="181" t="s">
        <v>296</v>
      </c>
      <c r="D13" s="11" t="s">
        <v>298</v>
      </c>
      <c r="E13" s="176" t="s">
        <v>299</v>
      </c>
      <c r="F13" s="27"/>
      <c r="G13" s="29"/>
      <c r="H13" s="294"/>
      <c r="I13" s="393"/>
      <c r="J13" s="387"/>
      <c r="K13" s="388"/>
      <c r="L13" s="307"/>
    </row>
    <row r="14" spans="1:14" s="56" customFormat="1" ht="12.75" customHeight="1" x14ac:dyDescent="0.2">
      <c r="B14" s="129">
        <v>41610</v>
      </c>
      <c r="C14" s="190" t="s">
        <v>397</v>
      </c>
      <c r="D14" s="132" t="s">
        <v>665</v>
      </c>
      <c r="E14" s="136">
        <v>857.85</v>
      </c>
      <c r="F14" s="29" t="s">
        <v>89</v>
      </c>
      <c r="G14" s="29" t="s">
        <v>249</v>
      </c>
      <c r="H14" s="3"/>
      <c r="I14" s="319"/>
      <c r="J14" s="319"/>
      <c r="K14" s="295"/>
      <c r="L14" s="400"/>
    </row>
    <row r="15" spans="1:14" s="56" customFormat="1" ht="12.75" customHeight="1" x14ac:dyDescent="0.2">
      <c r="B15" s="129">
        <v>41610</v>
      </c>
      <c r="C15" s="190" t="s">
        <v>469</v>
      </c>
      <c r="D15" s="132" t="s">
        <v>901</v>
      </c>
      <c r="E15" s="136">
        <v>301.18</v>
      </c>
      <c r="F15" s="29" t="s">
        <v>89</v>
      </c>
      <c r="G15" s="29" t="s">
        <v>249</v>
      </c>
      <c r="I15" s="297"/>
      <c r="J15" s="297"/>
      <c r="K15" s="298"/>
      <c r="L15" s="400"/>
    </row>
    <row r="16" spans="1:14" s="56" customFormat="1" ht="12.75" customHeight="1" x14ac:dyDescent="0.2">
      <c r="B16" s="129">
        <v>41611</v>
      </c>
      <c r="C16" s="190" t="s">
        <v>301</v>
      </c>
      <c r="D16" s="132" t="s">
        <v>1330</v>
      </c>
      <c r="E16" s="136">
        <v>735</v>
      </c>
      <c r="F16" s="29" t="s">
        <v>89</v>
      </c>
      <c r="G16" s="29" t="s">
        <v>249</v>
      </c>
      <c r="H16" s="319"/>
      <c r="I16" s="154"/>
      <c r="J16" s="155"/>
      <c r="K16" s="156"/>
      <c r="L16" s="400"/>
      <c r="M16" s="158"/>
    </row>
    <row r="17" spans="1:13" s="56" customFormat="1" ht="12.75" customHeight="1" x14ac:dyDescent="0.2">
      <c r="B17" s="129">
        <v>41611</v>
      </c>
      <c r="C17" s="190" t="s">
        <v>719</v>
      </c>
      <c r="D17" s="132" t="s">
        <v>1307</v>
      </c>
      <c r="E17" s="136">
        <v>654.01</v>
      </c>
      <c r="F17" s="29" t="s">
        <v>89</v>
      </c>
      <c r="G17" s="29" t="s">
        <v>249</v>
      </c>
      <c r="H17" s="158"/>
      <c r="I17" s="154"/>
      <c r="J17" s="155"/>
      <c r="K17" s="156"/>
      <c r="L17" s="400"/>
      <c r="M17" s="158"/>
    </row>
    <row r="18" spans="1:13" s="56" customFormat="1" ht="12.75" customHeight="1" x14ac:dyDescent="0.2">
      <c r="B18" s="129">
        <v>41612</v>
      </c>
      <c r="C18" s="190" t="s">
        <v>1208</v>
      </c>
      <c r="D18" s="132" t="s">
        <v>1333</v>
      </c>
      <c r="E18" s="136">
        <v>160</v>
      </c>
      <c r="F18" s="29" t="s">
        <v>89</v>
      </c>
      <c r="G18" s="29" t="s">
        <v>249</v>
      </c>
      <c r="H18" s="159"/>
      <c r="I18" s="154"/>
      <c r="J18" s="155"/>
      <c r="K18" s="156"/>
      <c r="L18" s="400"/>
      <c r="M18" s="158"/>
    </row>
    <row r="19" spans="1:13" s="56" customFormat="1" ht="12.75" customHeight="1" x14ac:dyDescent="0.2">
      <c r="B19" s="129">
        <v>41612</v>
      </c>
      <c r="C19" s="190" t="s">
        <v>719</v>
      </c>
      <c r="D19" s="132" t="s">
        <v>1307</v>
      </c>
      <c r="E19" s="136">
        <v>692.01</v>
      </c>
      <c r="F19" s="29" t="s">
        <v>89</v>
      </c>
      <c r="G19" s="29" t="s">
        <v>249</v>
      </c>
      <c r="H19" s="159"/>
      <c r="I19" s="154"/>
      <c r="J19" s="155"/>
      <c r="K19" s="156"/>
      <c r="L19" s="400"/>
      <c r="M19" s="158"/>
    </row>
    <row r="20" spans="1:13" s="56" customFormat="1" ht="12.75" customHeight="1" x14ac:dyDescent="0.2">
      <c r="B20" s="129">
        <v>41612</v>
      </c>
      <c r="C20" s="190" t="s">
        <v>719</v>
      </c>
      <c r="D20" s="132" t="s">
        <v>1334</v>
      </c>
      <c r="E20" s="136">
        <v>730.1</v>
      </c>
      <c r="F20" s="29" t="s">
        <v>89</v>
      </c>
      <c r="G20" s="29" t="s">
        <v>249</v>
      </c>
      <c r="H20" s="159"/>
      <c r="I20" s="154"/>
      <c r="J20" s="155"/>
      <c r="K20" s="156"/>
      <c r="L20" s="400"/>
      <c r="M20" s="158"/>
    </row>
    <row r="21" spans="1:13" s="56" customFormat="1" ht="12.75" customHeight="1" x14ac:dyDescent="0.2">
      <c r="B21" s="129">
        <v>41612</v>
      </c>
      <c r="C21" s="190" t="s">
        <v>469</v>
      </c>
      <c r="D21" s="132" t="s">
        <v>901</v>
      </c>
      <c r="E21" s="136">
        <v>188.13</v>
      </c>
      <c r="F21" s="29" t="s">
        <v>89</v>
      </c>
      <c r="G21" s="29" t="s">
        <v>249</v>
      </c>
      <c r="H21" s="159"/>
      <c r="I21" s="154"/>
      <c r="J21" s="155"/>
      <c r="K21" s="156"/>
      <c r="L21" s="400"/>
      <c r="M21" s="158"/>
    </row>
    <row r="22" spans="1:13" s="56" customFormat="1" ht="12.75" customHeight="1" x14ac:dyDescent="0.2">
      <c r="B22" s="129">
        <v>41613</v>
      </c>
      <c r="C22" s="190" t="s">
        <v>409</v>
      </c>
      <c r="D22" s="132" t="s">
        <v>565</v>
      </c>
      <c r="E22" s="136">
        <v>425</v>
      </c>
      <c r="F22" s="29" t="s">
        <v>89</v>
      </c>
      <c r="G22" s="29" t="s">
        <v>249</v>
      </c>
      <c r="H22" s="158"/>
      <c r="I22" s="154"/>
      <c r="J22" s="155"/>
      <c r="K22" s="156"/>
      <c r="L22" s="309"/>
      <c r="M22" s="158"/>
    </row>
    <row r="23" spans="1:13" s="56" customFormat="1" ht="12.75" customHeight="1" x14ac:dyDescent="0.2">
      <c r="B23" s="129">
        <v>41613</v>
      </c>
      <c r="C23" s="190" t="s">
        <v>409</v>
      </c>
      <c r="D23" s="132" t="s">
        <v>565</v>
      </c>
      <c r="E23" s="136">
        <v>425</v>
      </c>
      <c r="F23" s="29" t="s">
        <v>89</v>
      </c>
      <c r="G23" s="29" t="s">
        <v>249</v>
      </c>
      <c r="H23" s="401"/>
      <c r="I23" s="154"/>
      <c r="J23" s="155"/>
      <c r="K23" s="156"/>
      <c r="L23" s="309"/>
      <c r="M23" s="158"/>
    </row>
    <row r="24" spans="1:13" s="56" customFormat="1" ht="12.75" customHeight="1" x14ac:dyDescent="0.2">
      <c r="B24" s="129">
        <v>41613</v>
      </c>
      <c r="C24" s="190" t="s">
        <v>1208</v>
      </c>
      <c r="D24" s="132" t="s">
        <v>1331</v>
      </c>
      <c r="E24" s="136">
        <v>140</v>
      </c>
      <c r="F24" s="29" t="s">
        <v>89</v>
      </c>
      <c r="G24" s="29" t="s">
        <v>249</v>
      </c>
      <c r="H24" s="401"/>
      <c r="I24" s="154"/>
      <c r="J24" s="155"/>
      <c r="K24" s="208"/>
      <c r="L24" s="309"/>
      <c r="M24" s="158"/>
    </row>
    <row r="25" spans="1:13" s="56" customFormat="1" ht="12.75" customHeight="1" x14ac:dyDescent="0.2">
      <c r="B25" s="129">
        <v>41613</v>
      </c>
      <c r="C25" s="190" t="s">
        <v>301</v>
      </c>
      <c r="D25" s="132" t="s">
        <v>227</v>
      </c>
      <c r="E25" s="136">
        <v>383.04</v>
      </c>
      <c r="F25" s="29" t="s">
        <v>89</v>
      </c>
      <c r="G25" s="29" t="s">
        <v>249</v>
      </c>
      <c r="H25" s="401"/>
      <c r="I25" s="158"/>
      <c r="J25" s="155"/>
      <c r="K25" s="208"/>
      <c r="L25" s="309"/>
      <c r="M25" s="158"/>
    </row>
    <row r="26" spans="1:13" s="56" customFormat="1" ht="12.75" customHeight="1" x14ac:dyDescent="0.2">
      <c r="B26" s="129">
        <v>41613</v>
      </c>
      <c r="C26" s="190" t="s">
        <v>301</v>
      </c>
      <c r="D26" s="132" t="s">
        <v>103</v>
      </c>
      <c r="E26" s="136">
        <v>3237.6</v>
      </c>
      <c r="F26" s="29" t="s">
        <v>89</v>
      </c>
      <c r="G26" s="29" t="s">
        <v>249</v>
      </c>
      <c r="H26" s="401"/>
      <c r="I26" s="158"/>
      <c r="J26" s="155"/>
      <c r="K26" s="208"/>
      <c r="L26" s="309"/>
      <c r="M26" s="158"/>
    </row>
    <row r="27" spans="1:13" s="56" customFormat="1" ht="12.75" customHeight="1" x14ac:dyDescent="0.2">
      <c r="B27" s="129">
        <v>41613</v>
      </c>
      <c r="C27" s="190" t="s">
        <v>469</v>
      </c>
      <c r="D27" s="132" t="s">
        <v>901</v>
      </c>
      <c r="E27" s="136">
        <v>581.41999999999996</v>
      </c>
      <c r="F27" s="29" t="s">
        <v>89</v>
      </c>
      <c r="G27" s="29" t="s">
        <v>249</v>
      </c>
      <c r="H27" s="401"/>
      <c r="J27" s="194"/>
      <c r="K27" s="208"/>
      <c r="L27" s="309"/>
      <c r="M27" s="158"/>
    </row>
    <row r="28" spans="1:13" s="56" customFormat="1" ht="12.75" customHeight="1" x14ac:dyDescent="0.2">
      <c r="B28" s="129">
        <v>41613</v>
      </c>
      <c r="C28" s="190" t="s">
        <v>301</v>
      </c>
      <c r="D28" s="132" t="s">
        <v>5</v>
      </c>
      <c r="E28" s="136">
        <v>536.94000000000005</v>
      </c>
      <c r="F28" s="29" t="s">
        <v>89</v>
      </c>
      <c r="G28" s="29" t="s">
        <v>249</v>
      </c>
      <c r="H28" s="401"/>
      <c r="I28"/>
      <c r="J28"/>
      <c r="K28"/>
      <c r="L28" s="309"/>
      <c r="M28" s="158"/>
    </row>
    <row r="29" spans="1:13" s="56" customFormat="1" ht="12.75" customHeight="1" x14ac:dyDescent="0.2">
      <c r="B29" s="129">
        <v>41614</v>
      </c>
      <c r="C29" s="190" t="s">
        <v>647</v>
      </c>
      <c r="D29" s="132" t="s">
        <v>528</v>
      </c>
      <c r="E29" s="136">
        <v>2086.4499999999998</v>
      </c>
      <c r="F29" s="29" t="s">
        <v>89</v>
      </c>
      <c r="G29" s="29" t="s">
        <v>249</v>
      </c>
      <c r="H29" s="392"/>
      <c r="I29"/>
      <c r="J29"/>
      <c r="K29"/>
      <c r="L29" s="309"/>
    </row>
    <row r="30" spans="1:13" s="29" customFormat="1" ht="12.75" customHeight="1" x14ac:dyDescent="0.2">
      <c r="A30" s="56"/>
      <c r="B30" s="129">
        <v>41614</v>
      </c>
      <c r="C30" s="190" t="s">
        <v>674</v>
      </c>
      <c r="D30" s="132" t="s">
        <v>730</v>
      </c>
      <c r="E30" s="136">
        <v>362.9</v>
      </c>
      <c r="F30" s="29" t="s">
        <v>89</v>
      </c>
      <c r="G30" s="29" t="s">
        <v>249</v>
      </c>
      <c r="H30"/>
      <c r="I30"/>
      <c r="J30"/>
      <c r="K30"/>
      <c r="L30" s="309"/>
    </row>
    <row r="31" spans="1:13" s="29" customFormat="1" ht="12.75" customHeight="1" x14ac:dyDescent="0.2">
      <c r="A31" s="56"/>
      <c r="B31" s="129">
        <v>41614</v>
      </c>
      <c r="C31" s="190" t="s">
        <v>647</v>
      </c>
      <c r="D31" s="132" t="s">
        <v>597</v>
      </c>
      <c r="E31" s="136">
        <v>794.55</v>
      </c>
      <c r="F31" s="29" t="s">
        <v>89</v>
      </c>
      <c r="G31" s="29" t="s">
        <v>249</v>
      </c>
      <c r="H31"/>
      <c r="I31"/>
      <c r="J31"/>
      <c r="K31"/>
      <c r="L31" s="309"/>
      <c r="M31" s="396"/>
    </row>
    <row r="32" spans="1:13" s="29" customFormat="1" ht="12.75" customHeight="1" x14ac:dyDescent="0.2">
      <c r="A32"/>
      <c r="B32" s="129">
        <v>41614</v>
      </c>
      <c r="C32" s="190" t="s">
        <v>301</v>
      </c>
      <c r="D32" s="132" t="s">
        <v>816</v>
      </c>
      <c r="E32" s="136">
        <v>130.99</v>
      </c>
      <c r="F32" s="29" t="s">
        <v>89</v>
      </c>
      <c r="G32" s="29" t="s">
        <v>249</v>
      </c>
      <c r="H32"/>
      <c r="I32"/>
      <c r="J32"/>
      <c r="K32"/>
      <c r="L32" s="309"/>
    </row>
    <row r="33" spans="1:12" s="29" customFormat="1" ht="12.75" customHeight="1" x14ac:dyDescent="0.2">
      <c r="A33"/>
      <c r="B33" s="129">
        <v>41614</v>
      </c>
      <c r="C33" s="190" t="s">
        <v>301</v>
      </c>
      <c r="D33" s="132" t="s">
        <v>1332</v>
      </c>
      <c r="E33" s="136">
        <v>310</v>
      </c>
      <c r="F33" s="29" t="s">
        <v>89</v>
      </c>
      <c r="G33" s="29" t="s">
        <v>249</v>
      </c>
      <c r="H33"/>
      <c r="I33"/>
      <c r="J33"/>
      <c r="K33"/>
      <c r="L33" s="309"/>
    </row>
    <row r="34" spans="1:12" s="29" customFormat="1" ht="12.75" customHeight="1" x14ac:dyDescent="0.2">
      <c r="A34"/>
      <c r="B34" s="129">
        <v>41614</v>
      </c>
      <c r="C34" s="190" t="s">
        <v>719</v>
      </c>
      <c r="D34" s="132" t="s">
        <v>1347</v>
      </c>
      <c r="E34" s="136">
        <v>837.99</v>
      </c>
      <c r="F34" s="29" t="s">
        <v>89</v>
      </c>
      <c r="G34" s="29" t="s">
        <v>249</v>
      </c>
      <c r="H34"/>
      <c r="I34"/>
      <c r="J34"/>
      <c r="K34"/>
      <c r="L34" s="309"/>
    </row>
    <row r="35" spans="1:12" s="29" customFormat="1" ht="12.75" customHeight="1" x14ac:dyDescent="0.2">
      <c r="A35"/>
      <c r="B35" s="129">
        <v>41617</v>
      </c>
      <c r="C35" s="190" t="s">
        <v>647</v>
      </c>
      <c r="D35" s="132" t="s">
        <v>1291</v>
      </c>
      <c r="E35" s="136">
        <v>822</v>
      </c>
      <c r="F35" s="29" t="s">
        <v>89</v>
      </c>
      <c r="G35" s="29" t="s">
        <v>249</v>
      </c>
      <c r="H35"/>
      <c r="I35"/>
      <c r="J35"/>
      <c r="K35"/>
      <c r="L35" s="308"/>
    </row>
    <row r="36" spans="1:12" s="29" customFormat="1" ht="12.75" customHeight="1" x14ac:dyDescent="0.2">
      <c r="A36"/>
      <c r="B36" s="129">
        <v>41617</v>
      </c>
      <c r="C36" s="190" t="s">
        <v>647</v>
      </c>
      <c r="D36" s="132" t="s">
        <v>1279</v>
      </c>
      <c r="E36" s="136">
        <v>320</v>
      </c>
      <c r="F36" s="29" t="s">
        <v>89</v>
      </c>
      <c r="G36" s="29" t="s">
        <v>249</v>
      </c>
      <c r="H36"/>
      <c r="I36"/>
      <c r="J36"/>
      <c r="K36"/>
      <c r="L36" s="308"/>
    </row>
    <row r="37" spans="1:12" s="29" customFormat="1" ht="12.75" customHeight="1" x14ac:dyDescent="0.2">
      <c r="A37"/>
      <c r="B37" s="129">
        <v>41617</v>
      </c>
      <c r="C37" s="190" t="s">
        <v>301</v>
      </c>
      <c r="D37" s="132" t="s">
        <v>222</v>
      </c>
      <c r="E37" s="136">
        <v>2803.46</v>
      </c>
      <c r="F37" s="29" t="s">
        <v>89</v>
      </c>
      <c r="G37" s="29" t="s">
        <v>249</v>
      </c>
      <c r="H37"/>
      <c r="I37"/>
      <c r="J37"/>
      <c r="K37"/>
      <c r="L37" s="308"/>
    </row>
    <row r="38" spans="1:12" s="29" customFormat="1" ht="12.75" customHeight="1" x14ac:dyDescent="0.2">
      <c r="A38"/>
      <c r="B38" s="129">
        <v>41618</v>
      </c>
      <c r="C38" s="190" t="s">
        <v>301</v>
      </c>
      <c r="D38" s="132" t="s">
        <v>227</v>
      </c>
      <c r="E38" s="136">
        <v>262.2</v>
      </c>
      <c r="F38" s="29" t="s">
        <v>89</v>
      </c>
      <c r="G38" s="29" t="s">
        <v>249</v>
      </c>
      <c r="H38"/>
      <c r="I38"/>
      <c r="J38"/>
      <c r="K38"/>
      <c r="L38" s="308"/>
    </row>
    <row r="39" spans="1:12" s="29" customFormat="1" ht="12.75" customHeight="1" x14ac:dyDescent="0.2">
      <c r="A39"/>
      <c r="B39" s="129">
        <v>41618</v>
      </c>
      <c r="C39" s="190" t="s">
        <v>301</v>
      </c>
      <c r="D39" s="132" t="s">
        <v>293</v>
      </c>
      <c r="E39" s="136">
        <v>3044.37</v>
      </c>
      <c r="F39" s="29" t="s">
        <v>89</v>
      </c>
      <c r="G39" s="29" t="s">
        <v>249</v>
      </c>
      <c r="H39"/>
      <c r="I39"/>
      <c r="J39"/>
      <c r="K39"/>
      <c r="L39" s="308"/>
    </row>
    <row r="40" spans="1:12" s="29" customFormat="1" ht="12.75" customHeight="1" x14ac:dyDescent="0.2">
      <c r="A40"/>
      <c r="B40" s="129">
        <v>41619</v>
      </c>
      <c r="C40" s="190" t="s">
        <v>469</v>
      </c>
      <c r="D40" s="132" t="s">
        <v>901</v>
      </c>
      <c r="E40" s="136">
        <v>937.16</v>
      </c>
      <c r="F40" s="29" t="s">
        <v>89</v>
      </c>
      <c r="G40" s="29" t="s">
        <v>249</v>
      </c>
      <c r="H40"/>
      <c r="I40" s="266"/>
      <c r="J40"/>
      <c r="K40"/>
      <c r="L40" s="308"/>
    </row>
    <row r="41" spans="1:12" s="29" customFormat="1" ht="12.75" customHeight="1" x14ac:dyDescent="0.2">
      <c r="A41"/>
      <c r="B41" s="129">
        <v>41619</v>
      </c>
      <c r="C41" s="190" t="s">
        <v>647</v>
      </c>
      <c r="D41" s="132" t="s">
        <v>1335</v>
      </c>
      <c r="E41" s="136">
        <v>200</v>
      </c>
      <c r="F41" s="29" t="s">
        <v>89</v>
      </c>
      <c r="G41" s="29" t="s">
        <v>249</v>
      </c>
      <c r="H41"/>
      <c r="I41"/>
      <c r="J41"/>
      <c r="K41"/>
      <c r="L41" s="308"/>
    </row>
    <row r="42" spans="1:12" s="29" customFormat="1" ht="12.75" customHeight="1" x14ac:dyDescent="0.2">
      <c r="A42"/>
      <c r="B42" s="129">
        <v>41620</v>
      </c>
      <c r="C42" s="190" t="s">
        <v>719</v>
      </c>
      <c r="D42" s="132" t="s">
        <v>1336</v>
      </c>
      <c r="E42" s="136">
        <v>716.46</v>
      </c>
      <c r="F42" s="29" t="s">
        <v>89</v>
      </c>
      <c r="G42" s="29" t="s">
        <v>249</v>
      </c>
      <c r="H42"/>
      <c r="I42"/>
      <c r="J42"/>
      <c r="K42"/>
      <c r="L42" s="308"/>
    </row>
    <row r="43" spans="1:12" s="29" customFormat="1" ht="12.75" customHeight="1" x14ac:dyDescent="0.2">
      <c r="A43"/>
      <c r="B43" s="129">
        <v>41620</v>
      </c>
      <c r="C43" s="190" t="s">
        <v>719</v>
      </c>
      <c r="D43" s="132" t="s">
        <v>1051</v>
      </c>
      <c r="E43" s="136">
        <v>663.42</v>
      </c>
      <c r="F43" s="29" t="s">
        <v>89</v>
      </c>
      <c r="G43" s="29" t="s">
        <v>249</v>
      </c>
      <c r="H43"/>
      <c r="I43"/>
      <c r="J43"/>
      <c r="K43"/>
      <c r="L43" s="308"/>
    </row>
    <row r="44" spans="1:12" s="29" customFormat="1" ht="12.75" customHeight="1" x14ac:dyDescent="0.2">
      <c r="A44"/>
      <c r="B44" s="129">
        <v>41620</v>
      </c>
      <c r="C44" s="190" t="s">
        <v>1337</v>
      </c>
      <c r="D44" s="132" t="s">
        <v>1078</v>
      </c>
      <c r="E44" s="136">
        <v>450</v>
      </c>
      <c r="G44" s="29" t="s">
        <v>249</v>
      </c>
      <c r="H44"/>
      <c r="I44"/>
      <c r="J44"/>
      <c r="K44"/>
      <c r="L44" s="308"/>
    </row>
    <row r="45" spans="1:12" s="29" customFormat="1" ht="12.75" customHeight="1" x14ac:dyDescent="0.2">
      <c r="A45"/>
      <c r="B45" s="129">
        <v>41621</v>
      </c>
      <c r="C45" s="190" t="s">
        <v>647</v>
      </c>
      <c r="D45" s="132" t="s">
        <v>528</v>
      </c>
      <c r="E45" s="136">
        <v>376.35</v>
      </c>
      <c r="F45" s="29" t="s">
        <v>89</v>
      </c>
      <c r="G45" s="29" t="s">
        <v>249</v>
      </c>
      <c r="H45"/>
      <c r="I45"/>
      <c r="J45"/>
      <c r="K45"/>
      <c r="L45" s="308"/>
    </row>
    <row r="46" spans="1:12" s="29" customFormat="1" x14ac:dyDescent="0.2">
      <c r="A46"/>
      <c r="B46" s="129">
        <v>41621</v>
      </c>
      <c r="C46" s="190" t="s">
        <v>1208</v>
      </c>
      <c r="D46" s="132" t="s">
        <v>1338</v>
      </c>
      <c r="E46" s="136">
        <v>384.87</v>
      </c>
      <c r="F46" s="29" t="s">
        <v>89</v>
      </c>
      <c r="G46" s="29" t="s">
        <v>249</v>
      </c>
      <c r="H46"/>
      <c r="I46"/>
      <c r="J46"/>
      <c r="K46"/>
      <c r="L46" s="308"/>
    </row>
    <row r="47" spans="1:12" s="29" customFormat="1" ht="13.5" thickBot="1" x14ac:dyDescent="0.25">
      <c r="A47"/>
      <c r="B47" s="161"/>
      <c r="C47" s="187"/>
      <c r="D47" s="133"/>
      <c r="E47" s="137"/>
      <c r="H47"/>
      <c r="I47"/>
      <c r="J47"/>
      <c r="K47"/>
      <c r="L47" s="308"/>
    </row>
    <row r="48" spans="1:12" s="29" customFormat="1" ht="13.5" thickBot="1" x14ac:dyDescent="0.25">
      <c r="A48"/>
      <c r="B48" s="56"/>
      <c r="C48" s="56"/>
      <c r="D48" s="194"/>
      <c r="E48" s="87">
        <f>SUM(E14:E47)</f>
        <v>25550.449999999993</v>
      </c>
      <c r="H48"/>
      <c r="I48"/>
      <c r="J48"/>
      <c r="K48"/>
      <c r="L48" s="308"/>
    </row>
    <row r="49" spans="1:12" s="29" customFormat="1" x14ac:dyDescent="0.2">
      <c r="A49"/>
      <c r="B49" s="56"/>
      <c r="C49" s="56"/>
      <c r="D49" s="194"/>
      <c r="E49" s="208"/>
      <c r="H49"/>
      <c r="I49"/>
      <c r="J49"/>
      <c r="K49"/>
      <c r="L49" s="308"/>
    </row>
    <row r="50" spans="1:12" s="29" customFormat="1" x14ac:dyDescent="0.2">
      <c r="A50"/>
      <c r="B50" s="56"/>
      <c r="C50" s="56"/>
      <c r="D50" s="194"/>
      <c r="E50" s="208"/>
      <c r="H50"/>
      <c r="I50"/>
      <c r="J50"/>
      <c r="K50"/>
      <c r="L50" s="308"/>
    </row>
    <row r="51" spans="1:12" s="29" customFormat="1" x14ac:dyDescent="0.2">
      <c r="A51"/>
      <c r="B51" s="56"/>
      <c r="C51" s="56"/>
      <c r="D51" s="194"/>
      <c r="E51" s="208"/>
      <c r="F51"/>
      <c r="H51"/>
      <c r="I51"/>
      <c r="J51"/>
      <c r="K51"/>
      <c r="L51" s="308"/>
    </row>
    <row r="52" spans="1:12" s="29" customFormat="1" x14ac:dyDescent="0.2">
      <c r="A52"/>
      <c r="B52"/>
      <c r="C52"/>
      <c r="D52" s="195"/>
      <c r="E52" s="197"/>
      <c r="F52"/>
      <c r="H52"/>
      <c r="I52"/>
      <c r="J52"/>
      <c r="K52"/>
      <c r="L52" s="308"/>
    </row>
    <row r="53" spans="1:12" s="29" customFormat="1" x14ac:dyDescent="0.2">
      <c r="A53"/>
      <c r="B53"/>
      <c r="C53"/>
      <c r="D53" s="195"/>
      <c r="E53" s="197"/>
      <c r="F53"/>
      <c r="H53"/>
      <c r="I53"/>
      <c r="J53"/>
      <c r="K53"/>
      <c r="L53" s="308"/>
    </row>
    <row r="54" spans="1:12" s="29" customFormat="1" x14ac:dyDescent="0.2">
      <c r="A54"/>
      <c r="B54"/>
      <c r="C54"/>
      <c r="D54" s="195"/>
      <c r="E54" s="197"/>
      <c r="F54"/>
      <c r="H54"/>
      <c r="I54"/>
      <c r="J54"/>
      <c r="K54"/>
      <c r="L54" s="308"/>
    </row>
    <row r="55" spans="1:12" s="29" customFormat="1" x14ac:dyDescent="0.2">
      <c r="A55"/>
      <c r="B55"/>
      <c r="C55"/>
      <c r="D55" s="195"/>
      <c r="E55" s="197"/>
      <c r="F55"/>
      <c r="H55"/>
      <c r="I55"/>
      <c r="J55"/>
      <c r="K55"/>
      <c r="L55" s="308"/>
    </row>
    <row r="56" spans="1:12" s="29" customFormat="1" x14ac:dyDescent="0.2">
      <c r="A56"/>
      <c r="B56"/>
      <c r="C56"/>
      <c r="D56" s="195"/>
      <c r="E56" s="197"/>
      <c r="H56"/>
      <c r="I56"/>
      <c r="J56"/>
      <c r="K56"/>
      <c r="L56" s="308"/>
    </row>
    <row r="57" spans="1:12" s="29" customFormat="1" x14ac:dyDescent="0.2">
      <c r="A57"/>
      <c r="B57"/>
      <c r="C57"/>
      <c r="D57" s="195"/>
      <c r="E57" s="197"/>
      <c r="H57"/>
      <c r="I57"/>
      <c r="J57"/>
      <c r="K57"/>
      <c r="L57" s="308"/>
    </row>
    <row r="58" spans="1:12" s="29" customFormat="1" x14ac:dyDescent="0.2">
      <c r="A58"/>
      <c r="B58"/>
      <c r="C58"/>
      <c r="D58" s="195"/>
      <c r="E58" s="197"/>
      <c r="H58"/>
      <c r="I58"/>
      <c r="J58"/>
      <c r="K58"/>
      <c r="L58" s="308"/>
    </row>
    <row r="59" spans="1:12" s="29" customFormat="1" x14ac:dyDescent="0.2">
      <c r="A59"/>
      <c r="B59"/>
      <c r="C59"/>
      <c r="D59" s="195"/>
      <c r="E59" s="197"/>
      <c r="H59"/>
      <c r="I59"/>
      <c r="J59"/>
      <c r="K59"/>
      <c r="L59" s="308"/>
    </row>
    <row r="60" spans="1:12" s="29" customFormat="1" x14ac:dyDescent="0.2">
      <c r="A60"/>
      <c r="B60"/>
      <c r="C60"/>
      <c r="D60" s="195"/>
      <c r="E60" s="197"/>
      <c r="H60"/>
      <c r="I60"/>
      <c r="J60"/>
      <c r="K60"/>
      <c r="L60" s="312"/>
    </row>
    <row r="61" spans="1:12" s="29" customFormat="1" x14ac:dyDescent="0.2">
      <c r="A61"/>
      <c r="B61"/>
      <c r="C61"/>
      <c r="D61" s="195"/>
      <c r="E61" s="197"/>
      <c r="H61"/>
      <c r="I61"/>
      <c r="J61"/>
      <c r="K61"/>
      <c r="L61" s="312"/>
    </row>
    <row r="62" spans="1:12" s="29" customFormat="1" x14ac:dyDescent="0.2">
      <c r="A62"/>
      <c r="B62"/>
      <c r="C62"/>
      <c r="D62" s="195"/>
      <c r="E62" s="197"/>
      <c r="H62"/>
      <c r="I62"/>
      <c r="J62"/>
      <c r="K62"/>
      <c r="L62" s="312"/>
    </row>
    <row r="63" spans="1:12" s="29" customFormat="1" x14ac:dyDescent="0.2">
      <c r="A63"/>
      <c r="B63"/>
      <c r="C63"/>
      <c r="D63" s="195"/>
      <c r="E63" s="197"/>
      <c r="H63"/>
      <c r="I63"/>
      <c r="J63"/>
      <c r="K63"/>
      <c r="L63" s="312"/>
    </row>
    <row r="64" spans="1:12" s="29" customFormat="1" x14ac:dyDescent="0.2">
      <c r="A64"/>
      <c r="B64"/>
      <c r="C64"/>
      <c r="D64" s="195"/>
      <c r="E64" s="197"/>
      <c r="H64"/>
      <c r="I64"/>
      <c r="J64"/>
      <c r="K64"/>
      <c r="L64" s="312"/>
    </row>
    <row r="65" spans="1:13" s="29" customFormat="1" x14ac:dyDescent="0.2">
      <c r="A65"/>
      <c r="B65"/>
      <c r="C65"/>
      <c r="D65" s="195"/>
      <c r="E65" s="197"/>
      <c r="H65"/>
      <c r="I65"/>
      <c r="J65"/>
      <c r="K65"/>
      <c r="L65" s="312"/>
    </row>
    <row r="66" spans="1:13" s="29" customFormat="1" x14ac:dyDescent="0.2">
      <c r="A66"/>
      <c r="B66"/>
      <c r="C66"/>
      <c r="D66" s="195"/>
      <c r="E66" s="197"/>
      <c r="H66"/>
      <c r="I66"/>
      <c r="J66"/>
      <c r="K66"/>
      <c r="L66" s="312"/>
    </row>
    <row r="67" spans="1:13" s="29" customFormat="1" x14ac:dyDescent="0.2">
      <c r="A67"/>
      <c r="B67"/>
      <c r="C67"/>
      <c r="D67" s="195"/>
      <c r="E67" s="197"/>
      <c r="H67"/>
      <c r="I67"/>
      <c r="J67"/>
      <c r="K67"/>
      <c r="L67" s="312"/>
      <c r="M67"/>
    </row>
    <row r="68" spans="1:13" s="29" customFormat="1" x14ac:dyDescent="0.2">
      <c r="A68"/>
      <c r="B68"/>
      <c r="C68"/>
      <c r="D68" s="195"/>
      <c r="E68" s="197"/>
      <c r="H68"/>
      <c r="I68"/>
      <c r="J68"/>
      <c r="K68"/>
      <c r="L68" s="312"/>
      <c r="M68"/>
    </row>
    <row r="69" spans="1:13" s="29" customFormat="1" x14ac:dyDescent="0.2">
      <c r="A69"/>
      <c r="B69"/>
      <c r="C69"/>
      <c r="D69" s="195"/>
      <c r="E69" s="197"/>
      <c r="H69"/>
      <c r="I69"/>
      <c r="J69"/>
      <c r="K69"/>
      <c r="L69" s="312"/>
      <c r="M69"/>
    </row>
  </sheetData>
  <mergeCells count="5">
    <mergeCell ref="A1:K1"/>
    <mergeCell ref="A3:D3"/>
    <mergeCell ref="A12:D12"/>
    <mergeCell ref="J11:J12"/>
    <mergeCell ref="K11:K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/>
  <dimension ref="A1:N74"/>
  <sheetViews>
    <sheetView topLeftCell="A7" zoomScaleNormal="100" workbookViewId="0">
      <selection activeCell="C34" sqref="C3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1340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2"/>
      <c r="G2" s="402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/>
      <c r="C5" s="190" t="s">
        <v>691</v>
      </c>
      <c r="D5" s="132" t="s">
        <v>1288</v>
      </c>
      <c r="E5" s="136"/>
      <c r="F5" s="29"/>
      <c r="G5" s="29"/>
      <c r="I5" s="129">
        <v>41659</v>
      </c>
      <c r="J5" s="132" t="s">
        <v>693</v>
      </c>
      <c r="K5" s="136">
        <v>8324.9</v>
      </c>
      <c r="L5" s="308"/>
    </row>
    <row r="6" spans="1:14" s="29" customFormat="1" ht="12.75" customHeight="1" x14ac:dyDescent="0.2">
      <c r="A6"/>
      <c r="B6" s="129"/>
      <c r="C6" s="190" t="s">
        <v>691</v>
      </c>
      <c r="D6" s="132" t="s">
        <v>1289</v>
      </c>
      <c r="E6" s="136"/>
      <c r="F6" s="27"/>
      <c r="H6" s="56"/>
      <c r="I6" s="129">
        <v>41659</v>
      </c>
      <c r="J6" s="132" t="s">
        <v>346</v>
      </c>
      <c r="K6" s="136">
        <v>13697.1</v>
      </c>
      <c r="L6" s="308" t="s">
        <v>249</v>
      </c>
    </row>
    <row r="7" spans="1:14" s="29" customFormat="1" ht="12.75" customHeight="1" x14ac:dyDescent="0.2">
      <c r="A7"/>
      <c r="B7" s="129">
        <v>41659</v>
      </c>
      <c r="C7" s="190" t="s">
        <v>598</v>
      </c>
      <c r="D7" s="132" t="s">
        <v>599</v>
      </c>
      <c r="E7" s="136">
        <v>83.9</v>
      </c>
      <c r="F7" s="27" t="s">
        <v>89</v>
      </c>
      <c r="G7" s="29" t="s">
        <v>249</v>
      </c>
      <c r="H7" s="56"/>
      <c r="I7" s="129">
        <v>41659</v>
      </c>
      <c r="J7" s="132" t="s">
        <v>50</v>
      </c>
      <c r="K7" s="136">
        <v>4541.3999999999996</v>
      </c>
      <c r="L7" s="308" t="s">
        <v>249</v>
      </c>
    </row>
    <row r="8" spans="1:14" s="29" customFormat="1" ht="12.75" customHeight="1" thickBot="1" x14ac:dyDescent="0.25">
      <c r="A8"/>
      <c r="B8" s="161"/>
      <c r="C8" s="187"/>
      <c r="D8" s="133"/>
      <c r="E8" s="137"/>
      <c r="G8" s="116"/>
      <c r="H8" s="391"/>
      <c r="I8" s="129">
        <v>41659</v>
      </c>
      <c r="J8" s="132" t="s">
        <v>1342</v>
      </c>
      <c r="K8" s="136">
        <v>716.49</v>
      </c>
      <c r="L8" s="307" t="s">
        <v>249</v>
      </c>
    </row>
    <row r="9" spans="1:14" s="111" customFormat="1" ht="12.75" customHeight="1" thickBot="1" x14ac:dyDescent="0.25">
      <c r="A9"/>
      <c r="B9" s="56"/>
      <c r="C9" s="56"/>
      <c r="D9" s="194"/>
      <c r="E9" s="87">
        <f>SUM(E5:E8)</f>
        <v>83.9</v>
      </c>
      <c r="F9" s="29"/>
      <c r="G9" s="27"/>
      <c r="H9" s="391"/>
      <c r="I9" s="161">
        <v>41659</v>
      </c>
      <c r="J9" s="133" t="s">
        <v>1064</v>
      </c>
      <c r="K9" s="137">
        <v>1379.4</v>
      </c>
      <c r="L9" s="307" t="s">
        <v>249</v>
      </c>
    </row>
    <row r="10" spans="1:14" s="3" customFormat="1" ht="12.75" customHeight="1" thickBot="1" x14ac:dyDescent="0.25">
      <c r="A10"/>
      <c r="B10" s="56"/>
      <c r="C10" s="56"/>
      <c r="D10" s="194"/>
      <c r="E10" s="208"/>
      <c r="F10" s="29"/>
      <c r="G10" s="29"/>
      <c r="H10" s="391"/>
      <c r="I10" s="56"/>
      <c r="J10" s="194"/>
      <c r="K10" s="87">
        <f>SUM(K5:K9)</f>
        <v>28659.290000000005</v>
      </c>
      <c r="L10" s="307"/>
      <c r="M10" s="314"/>
      <c r="N10" s="314"/>
    </row>
    <row r="11" spans="1:14" s="56" customFormat="1" ht="12.75" customHeight="1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9"/>
      <c r="I11" s="299"/>
      <c r="J11" s="155"/>
      <c r="K11" s="301"/>
      <c r="L11" s="307"/>
    </row>
    <row r="12" spans="1:14" s="56" customFormat="1" ht="12.75" customHeight="1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9"/>
      <c r="H12" s="294"/>
      <c r="I12" s="158"/>
      <c r="J12" s="885" t="s">
        <v>1087</v>
      </c>
      <c r="K12" s="881">
        <f>E9+K10+E53</f>
        <v>81782.959999999992</v>
      </c>
      <c r="L12" s="307"/>
    </row>
    <row r="13" spans="1:14" s="56" customFormat="1" ht="12.75" customHeight="1" thickBot="1" x14ac:dyDescent="0.25">
      <c r="B13" s="129">
        <v>41652</v>
      </c>
      <c r="C13" s="190" t="s">
        <v>637</v>
      </c>
      <c r="D13" s="132" t="s">
        <v>597</v>
      </c>
      <c r="E13" s="136">
        <v>206.6</v>
      </c>
      <c r="F13" s="29"/>
      <c r="G13" s="29" t="s">
        <v>249</v>
      </c>
      <c r="H13" s="3"/>
      <c r="I13" s="393"/>
      <c r="J13" s="885"/>
      <c r="K13" s="882"/>
      <c r="L13" s="307"/>
    </row>
    <row r="14" spans="1:14" s="56" customFormat="1" ht="12.75" customHeight="1" x14ac:dyDescent="0.2">
      <c r="B14" s="129">
        <v>41652</v>
      </c>
      <c r="C14" s="190" t="s">
        <v>469</v>
      </c>
      <c r="D14" s="132" t="s">
        <v>424</v>
      </c>
      <c r="E14" s="136">
        <v>691.06</v>
      </c>
      <c r="F14" s="29" t="s">
        <v>89</v>
      </c>
      <c r="G14" s="29" t="s">
        <v>249</v>
      </c>
      <c r="H14" s="3"/>
      <c r="I14" s="393"/>
      <c r="J14" s="398"/>
      <c r="K14" s="336"/>
      <c r="L14" s="307"/>
    </row>
    <row r="15" spans="1:14" s="56" customFormat="1" ht="12.75" customHeight="1" x14ac:dyDescent="0.2">
      <c r="B15" s="129">
        <v>41653</v>
      </c>
      <c r="C15" s="190" t="s">
        <v>469</v>
      </c>
      <c r="D15" s="132" t="s">
        <v>1081</v>
      </c>
      <c r="E15" s="136">
        <v>393.92</v>
      </c>
      <c r="F15" s="29" t="s">
        <v>89</v>
      </c>
      <c r="G15" s="29" t="s">
        <v>249</v>
      </c>
      <c r="H15" s="3"/>
      <c r="I15" s="393"/>
      <c r="J15" s="398"/>
      <c r="K15" s="336"/>
      <c r="L15" s="307"/>
    </row>
    <row r="16" spans="1:14" s="56" customFormat="1" ht="12.75" customHeight="1" x14ac:dyDescent="0.2">
      <c r="B16" s="129">
        <v>41654</v>
      </c>
      <c r="C16" s="190" t="s">
        <v>719</v>
      </c>
      <c r="D16" s="132" t="s">
        <v>1051</v>
      </c>
      <c r="E16" s="136">
        <v>1115.1600000000001</v>
      </c>
      <c r="F16" s="29" t="s">
        <v>89</v>
      </c>
      <c r="G16" s="29" t="s">
        <v>249</v>
      </c>
      <c r="H16" s="3"/>
      <c r="I16" s="393"/>
      <c r="J16" s="398"/>
      <c r="K16" s="336"/>
      <c r="L16" s="307"/>
    </row>
    <row r="17" spans="1:13" s="56" customFormat="1" ht="12.75" customHeight="1" x14ac:dyDescent="0.2">
      <c r="B17" s="129">
        <v>41656</v>
      </c>
      <c r="C17" s="190" t="s">
        <v>301</v>
      </c>
      <c r="D17" s="132" t="s">
        <v>1341</v>
      </c>
      <c r="E17" s="136">
        <v>1211.8</v>
      </c>
      <c r="F17" s="29" t="s">
        <v>89</v>
      </c>
      <c r="G17" s="29" t="s">
        <v>249</v>
      </c>
      <c r="I17" s="886">
        <f>SUM(E17:E19)</f>
        <v>3836.05</v>
      </c>
      <c r="J17" s="387"/>
      <c r="K17" s="388"/>
      <c r="L17" s="307"/>
    </row>
    <row r="18" spans="1:13" s="56" customFormat="1" ht="12.75" customHeight="1" x14ac:dyDescent="0.2">
      <c r="B18" s="129">
        <v>41656</v>
      </c>
      <c r="C18" s="190" t="s">
        <v>301</v>
      </c>
      <c r="D18" s="132" t="s">
        <v>1341</v>
      </c>
      <c r="E18" s="136">
        <v>1938</v>
      </c>
      <c r="F18" s="29" t="s">
        <v>89</v>
      </c>
      <c r="G18" s="29" t="s">
        <v>249</v>
      </c>
      <c r="H18" s="319"/>
      <c r="I18" s="886"/>
      <c r="J18" s="319"/>
      <c r="K18" s="295"/>
      <c r="L18" s="400"/>
      <c r="M18" s="158"/>
    </row>
    <row r="19" spans="1:13" s="56" customFormat="1" ht="12.75" customHeight="1" x14ac:dyDescent="0.2">
      <c r="B19" s="129">
        <v>41656</v>
      </c>
      <c r="C19" s="190" t="s">
        <v>301</v>
      </c>
      <c r="D19" s="132" t="s">
        <v>1341</v>
      </c>
      <c r="E19" s="136">
        <v>686.25</v>
      </c>
      <c r="F19" s="29" t="s">
        <v>89</v>
      </c>
      <c r="G19" s="29" t="s">
        <v>249</v>
      </c>
      <c r="H19" s="158"/>
      <c r="I19" s="886"/>
      <c r="J19" s="297"/>
      <c r="K19" s="298"/>
      <c r="L19" s="400"/>
      <c r="M19" s="158"/>
    </row>
    <row r="20" spans="1:13" s="56" customFormat="1" ht="12.75" customHeight="1" x14ac:dyDescent="0.2">
      <c r="B20" s="129">
        <v>41656</v>
      </c>
      <c r="C20" s="190" t="s">
        <v>301</v>
      </c>
      <c r="D20" s="132" t="s">
        <v>373</v>
      </c>
      <c r="E20" s="136">
        <v>369.95</v>
      </c>
      <c r="F20" s="29" t="s">
        <v>89</v>
      </c>
      <c r="G20" s="29" t="s">
        <v>249</v>
      </c>
      <c r="H20" s="158"/>
      <c r="I20" s="297"/>
      <c r="J20" s="297"/>
      <c r="K20" s="298"/>
      <c r="L20" s="400"/>
      <c r="M20" s="158"/>
    </row>
    <row r="21" spans="1:13" s="29" customFormat="1" ht="12.75" customHeight="1" x14ac:dyDescent="0.2">
      <c r="A21"/>
      <c r="B21" s="129">
        <v>41659</v>
      </c>
      <c r="C21" s="190" t="s">
        <v>301</v>
      </c>
      <c r="D21" s="132" t="s">
        <v>227</v>
      </c>
      <c r="E21" s="136">
        <v>491.79</v>
      </c>
      <c r="F21" s="29" t="s">
        <v>89</v>
      </c>
      <c r="G21" s="29" t="s">
        <v>249</v>
      </c>
      <c r="H21"/>
      <c r="I21"/>
      <c r="J21"/>
      <c r="K21"/>
      <c r="L21" s="308"/>
    </row>
    <row r="22" spans="1:13" s="29" customFormat="1" ht="12.75" customHeight="1" x14ac:dyDescent="0.2">
      <c r="A22"/>
      <c r="B22" s="129">
        <v>41659</v>
      </c>
      <c r="C22" s="190" t="s">
        <v>637</v>
      </c>
      <c r="D22" s="132" t="s">
        <v>597</v>
      </c>
      <c r="E22" s="136">
        <v>609.20000000000005</v>
      </c>
      <c r="F22" s="29" t="s">
        <v>89</v>
      </c>
      <c r="G22" s="29" t="s">
        <v>249</v>
      </c>
      <c r="H22"/>
      <c r="I22"/>
      <c r="J22"/>
      <c r="K22"/>
      <c r="L22" s="308"/>
    </row>
    <row r="23" spans="1:13" s="29" customFormat="1" ht="12.75" customHeight="1" x14ac:dyDescent="0.2">
      <c r="A23"/>
      <c r="B23" s="129">
        <v>41659</v>
      </c>
      <c r="C23" s="190" t="s">
        <v>301</v>
      </c>
      <c r="D23" s="132" t="s">
        <v>349</v>
      </c>
      <c r="E23" s="136">
        <v>3520.78</v>
      </c>
      <c r="F23" s="29" t="s">
        <v>89</v>
      </c>
      <c r="G23" s="29" t="s">
        <v>249</v>
      </c>
      <c r="H23"/>
      <c r="I23" s="266"/>
      <c r="J23"/>
      <c r="K23"/>
      <c r="L23" s="308"/>
    </row>
    <row r="24" spans="1:13" s="29" customFormat="1" ht="12.75" customHeight="1" x14ac:dyDescent="0.2">
      <c r="A24"/>
      <c r="B24" s="129">
        <v>41659</v>
      </c>
      <c r="C24" s="190" t="s">
        <v>301</v>
      </c>
      <c r="D24" s="132" t="s">
        <v>222</v>
      </c>
      <c r="E24" s="136">
        <v>7753.83</v>
      </c>
      <c r="F24" s="29" t="s">
        <v>89</v>
      </c>
      <c r="G24" s="29" t="s">
        <v>249</v>
      </c>
      <c r="H24"/>
      <c r="I24" s="266"/>
      <c r="J24"/>
      <c r="K24"/>
      <c r="L24" s="308"/>
    </row>
    <row r="25" spans="1:13" s="29" customFormat="1" ht="12.75" customHeight="1" x14ac:dyDescent="0.2">
      <c r="A25"/>
      <c r="B25" s="129">
        <v>41659</v>
      </c>
      <c r="C25" s="190" t="s">
        <v>674</v>
      </c>
      <c r="D25" s="132" t="s">
        <v>730</v>
      </c>
      <c r="E25" s="136">
        <v>312.8</v>
      </c>
      <c r="F25" s="29" t="s">
        <v>89</v>
      </c>
      <c r="G25" s="29" t="s">
        <v>249</v>
      </c>
      <c r="H25"/>
      <c r="I25" s="266"/>
      <c r="J25"/>
      <c r="K25"/>
      <c r="L25" s="308"/>
    </row>
    <row r="26" spans="1:13" s="29" customFormat="1" ht="12.75" customHeight="1" x14ac:dyDescent="0.2">
      <c r="A26"/>
      <c r="B26" s="129">
        <v>41659</v>
      </c>
      <c r="C26" s="190" t="s">
        <v>301</v>
      </c>
      <c r="D26" s="132" t="s">
        <v>347</v>
      </c>
      <c r="E26" s="136">
        <v>818.62</v>
      </c>
      <c r="F26" s="29" t="s">
        <v>89</v>
      </c>
      <c r="G26" s="29" t="s">
        <v>249</v>
      </c>
      <c r="H26"/>
      <c r="I26" s="266"/>
      <c r="J26"/>
      <c r="K26"/>
      <c r="L26" s="308"/>
    </row>
    <row r="27" spans="1:13" s="29" customFormat="1" ht="12.75" customHeight="1" x14ac:dyDescent="0.2">
      <c r="A27"/>
      <c r="B27" s="129">
        <v>41659</v>
      </c>
      <c r="C27" s="190" t="s">
        <v>469</v>
      </c>
      <c r="D27" s="132" t="s">
        <v>424</v>
      </c>
      <c r="E27" s="136">
        <v>355.85</v>
      </c>
      <c r="F27" s="29" t="s">
        <v>89</v>
      </c>
      <c r="G27" s="29" t="s">
        <v>249</v>
      </c>
      <c r="H27"/>
      <c r="I27" s="266"/>
      <c r="J27"/>
      <c r="K27"/>
      <c r="L27" s="308"/>
    </row>
    <row r="28" spans="1:13" s="29" customFormat="1" ht="12.75" customHeight="1" x14ac:dyDescent="0.2">
      <c r="A28"/>
      <c r="B28" s="129">
        <v>41659</v>
      </c>
      <c r="C28" s="190" t="s">
        <v>469</v>
      </c>
      <c r="D28" s="132" t="s">
        <v>1023</v>
      </c>
      <c r="E28" s="136">
        <v>84</v>
      </c>
      <c r="F28" s="29" t="s">
        <v>89</v>
      </c>
      <c r="G28" s="29" t="s">
        <v>249</v>
      </c>
      <c r="H28"/>
      <c r="I28" s="266"/>
      <c r="J28"/>
      <c r="K28"/>
      <c r="L28" s="308"/>
    </row>
    <row r="29" spans="1:13" s="29" customFormat="1" ht="12.75" customHeight="1" x14ac:dyDescent="0.2">
      <c r="A29"/>
      <c r="B29" s="129">
        <v>41659</v>
      </c>
      <c r="C29" s="190" t="s">
        <v>469</v>
      </c>
      <c r="D29" s="132" t="s">
        <v>1081</v>
      </c>
      <c r="E29" s="136">
        <v>98.87</v>
      </c>
      <c r="F29" s="29" t="s">
        <v>89</v>
      </c>
      <c r="G29" s="29" t="s">
        <v>249</v>
      </c>
      <c r="H29"/>
      <c r="I29" s="266"/>
      <c r="J29"/>
      <c r="K29"/>
      <c r="L29" s="308"/>
    </row>
    <row r="30" spans="1:13" s="29" customFormat="1" ht="12.75" customHeight="1" x14ac:dyDescent="0.2">
      <c r="A30"/>
      <c r="B30" s="129">
        <v>41661</v>
      </c>
      <c r="C30" s="190" t="s">
        <v>637</v>
      </c>
      <c r="D30" s="132" t="s">
        <v>1343</v>
      </c>
      <c r="E30" s="136">
        <v>320</v>
      </c>
      <c r="F30" s="29" t="s">
        <v>89</v>
      </c>
      <c r="G30" s="29" t="s">
        <v>249</v>
      </c>
      <c r="H30"/>
      <c r="I30" s="266"/>
      <c r="J30"/>
      <c r="K30"/>
      <c r="L30" s="308"/>
    </row>
    <row r="31" spans="1:13" s="29" customFormat="1" ht="12.75" customHeight="1" x14ac:dyDescent="0.2">
      <c r="A31"/>
      <c r="B31" s="129">
        <v>41661</v>
      </c>
      <c r="C31" s="190" t="s">
        <v>301</v>
      </c>
      <c r="D31" s="132" t="s">
        <v>227</v>
      </c>
      <c r="E31" s="136">
        <v>178.52</v>
      </c>
      <c r="F31" s="29" t="s">
        <v>89</v>
      </c>
      <c r="G31" s="29" t="s">
        <v>249</v>
      </c>
      <c r="H31"/>
      <c r="I31"/>
      <c r="J31"/>
      <c r="K31"/>
      <c r="L31" s="308"/>
    </row>
    <row r="32" spans="1:13" s="29" customFormat="1" ht="12.75" customHeight="1" x14ac:dyDescent="0.2">
      <c r="A32"/>
      <c r="B32" s="129">
        <v>41661</v>
      </c>
      <c r="C32" s="190" t="s">
        <v>719</v>
      </c>
      <c r="D32" s="132" t="s">
        <v>1051</v>
      </c>
      <c r="E32" s="136">
        <v>894.05</v>
      </c>
      <c r="F32" s="29" t="s">
        <v>89</v>
      </c>
      <c r="G32" s="29" t="s">
        <v>249</v>
      </c>
      <c r="H32"/>
      <c r="I32"/>
      <c r="J32"/>
      <c r="K32"/>
      <c r="L32" s="308"/>
    </row>
    <row r="33" spans="1:12" s="29" customFormat="1" ht="12.75" customHeight="1" x14ac:dyDescent="0.2">
      <c r="A33"/>
      <c r="B33" s="129">
        <v>41662</v>
      </c>
      <c r="C33" s="190" t="s">
        <v>301</v>
      </c>
      <c r="D33" s="132" t="s">
        <v>380</v>
      </c>
      <c r="E33" s="136">
        <v>296.39999999999998</v>
      </c>
      <c r="F33" s="29" t="s">
        <v>89</v>
      </c>
      <c r="G33" s="29" t="s">
        <v>249</v>
      </c>
      <c r="H33"/>
      <c r="I33"/>
      <c r="J33"/>
      <c r="K33"/>
      <c r="L33" s="308"/>
    </row>
    <row r="34" spans="1:12" s="29" customFormat="1" ht="12.75" customHeight="1" x14ac:dyDescent="0.2">
      <c r="A34"/>
      <c r="B34" s="129">
        <v>41662</v>
      </c>
      <c r="C34" s="190" t="s">
        <v>1136</v>
      </c>
      <c r="D34" s="132" t="s">
        <v>861</v>
      </c>
      <c r="E34" s="272">
        <v>12445.22</v>
      </c>
      <c r="F34" s="29" t="s">
        <v>89</v>
      </c>
      <c r="G34" s="29" t="s">
        <v>249</v>
      </c>
      <c r="H34"/>
      <c r="I34"/>
      <c r="J34"/>
      <c r="K34"/>
      <c r="L34" s="308"/>
    </row>
    <row r="35" spans="1:12" s="29" customFormat="1" ht="12.75" customHeight="1" x14ac:dyDescent="0.2">
      <c r="A35"/>
      <c r="B35" s="129">
        <v>41662</v>
      </c>
      <c r="C35" s="190" t="s">
        <v>637</v>
      </c>
      <c r="D35" s="132" t="s">
        <v>528</v>
      </c>
      <c r="E35" s="136">
        <v>3155.88</v>
      </c>
      <c r="F35" s="29" t="s">
        <v>89</v>
      </c>
      <c r="G35" s="29" t="s">
        <v>249</v>
      </c>
      <c r="H35"/>
      <c r="I35"/>
      <c r="J35"/>
      <c r="K35"/>
      <c r="L35" s="308"/>
    </row>
    <row r="36" spans="1:12" s="29" customFormat="1" ht="12.75" customHeight="1" x14ac:dyDescent="0.2">
      <c r="A36"/>
      <c r="B36" s="129">
        <v>41662</v>
      </c>
      <c r="C36" s="190" t="s">
        <v>1344</v>
      </c>
      <c r="D36" s="132" t="s">
        <v>1345</v>
      </c>
      <c r="E36" s="136">
        <v>1484.59</v>
      </c>
      <c r="F36" s="29" t="s">
        <v>89</v>
      </c>
      <c r="G36" s="29" t="s">
        <v>249</v>
      </c>
      <c r="H36"/>
      <c r="I36"/>
      <c r="J36"/>
      <c r="K36"/>
      <c r="L36" s="308"/>
    </row>
    <row r="37" spans="1:12" s="29" customFormat="1" ht="12.75" customHeight="1" x14ac:dyDescent="0.2">
      <c r="A37"/>
      <c r="B37" s="129">
        <v>41662</v>
      </c>
      <c r="C37" s="190" t="s">
        <v>719</v>
      </c>
      <c r="D37" s="132" t="s">
        <v>1346</v>
      </c>
      <c r="E37" s="136">
        <v>593.85</v>
      </c>
      <c r="F37" s="29" t="s">
        <v>89</v>
      </c>
      <c r="G37" s="29" t="s">
        <v>249</v>
      </c>
      <c r="H37"/>
      <c r="I37"/>
      <c r="J37"/>
      <c r="K37"/>
      <c r="L37" s="308"/>
    </row>
    <row r="38" spans="1:12" s="29" customFormat="1" ht="12.75" customHeight="1" x14ac:dyDescent="0.2">
      <c r="A38"/>
      <c r="B38" s="129">
        <v>41662</v>
      </c>
      <c r="C38" s="190" t="s">
        <v>719</v>
      </c>
      <c r="D38" s="132" t="s">
        <v>1346</v>
      </c>
      <c r="E38" s="136">
        <v>560</v>
      </c>
      <c r="F38" s="29" t="s">
        <v>89</v>
      </c>
      <c r="G38" s="29" t="s">
        <v>249</v>
      </c>
      <c r="H38"/>
      <c r="I38"/>
      <c r="J38"/>
      <c r="K38"/>
      <c r="L38" s="308"/>
    </row>
    <row r="39" spans="1:12" s="29" customFormat="1" ht="12.75" customHeight="1" x14ac:dyDescent="0.2">
      <c r="A39"/>
      <c r="B39" s="129">
        <v>41663</v>
      </c>
      <c r="C39" s="190" t="s">
        <v>719</v>
      </c>
      <c r="D39" s="132" t="s">
        <v>1051</v>
      </c>
      <c r="E39" s="136">
        <v>2406.15</v>
      </c>
      <c r="F39" s="29" t="s">
        <v>89</v>
      </c>
      <c r="G39" s="29" t="s">
        <v>249</v>
      </c>
      <c r="H39"/>
      <c r="I39"/>
      <c r="J39"/>
      <c r="K39"/>
      <c r="L39" s="308"/>
    </row>
    <row r="40" spans="1:12" s="29" customFormat="1" ht="12.75" customHeight="1" x14ac:dyDescent="0.2">
      <c r="A40"/>
      <c r="B40" s="129">
        <v>41663</v>
      </c>
      <c r="C40" s="190" t="s">
        <v>637</v>
      </c>
      <c r="D40" s="132" t="s">
        <v>132</v>
      </c>
      <c r="E40" s="136">
        <v>426.6</v>
      </c>
      <c r="F40" s="29" t="s">
        <v>89</v>
      </c>
      <c r="G40" s="29" t="s">
        <v>249</v>
      </c>
      <c r="H40"/>
      <c r="I40"/>
      <c r="J40"/>
      <c r="K40"/>
      <c r="L40" s="308"/>
    </row>
    <row r="41" spans="1:12" s="29" customFormat="1" ht="12.75" customHeight="1" x14ac:dyDescent="0.2">
      <c r="A41"/>
      <c r="B41" s="129">
        <v>41663</v>
      </c>
      <c r="C41" s="190" t="s">
        <v>469</v>
      </c>
      <c r="D41" s="132" t="s">
        <v>901</v>
      </c>
      <c r="E41" s="136">
        <v>95.84</v>
      </c>
      <c r="F41" s="29" t="s">
        <v>89</v>
      </c>
      <c r="G41" s="29" t="s">
        <v>249</v>
      </c>
      <c r="H41"/>
      <c r="I41"/>
      <c r="J41"/>
      <c r="K41"/>
      <c r="L41" s="308"/>
    </row>
    <row r="42" spans="1:12" s="29" customFormat="1" ht="12.75" customHeight="1" x14ac:dyDescent="0.2">
      <c r="A42"/>
      <c r="B42" s="129">
        <v>41663</v>
      </c>
      <c r="C42" s="190" t="s">
        <v>1118</v>
      </c>
      <c r="D42" s="132" t="s">
        <v>1338</v>
      </c>
      <c r="E42" s="136">
        <v>264.99</v>
      </c>
      <c r="F42" s="29" t="s">
        <v>89</v>
      </c>
      <c r="G42" s="29" t="s">
        <v>249</v>
      </c>
      <c r="H42"/>
      <c r="I42"/>
      <c r="J42"/>
      <c r="K42"/>
      <c r="L42" s="308"/>
    </row>
    <row r="43" spans="1:12" s="29" customFormat="1" ht="12.75" customHeight="1" x14ac:dyDescent="0.2">
      <c r="A43"/>
      <c r="B43" s="129">
        <v>41664</v>
      </c>
      <c r="C43" s="190" t="s">
        <v>469</v>
      </c>
      <c r="D43" s="132" t="s">
        <v>901</v>
      </c>
      <c r="E43" s="136">
        <v>713.99</v>
      </c>
      <c r="F43" s="29" t="s">
        <v>89</v>
      </c>
      <c r="G43" s="29" t="s">
        <v>249</v>
      </c>
      <c r="H43"/>
      <c r="I43"/>
      <c r="J43"/>
      <c r="K43"/>
      <c r="L43" s="308"/>
    </row>
    <row r="44" spans="1:12" s="29" customFormat="1" ht="12.75" customHeight="1" x14ac:dyDescent="0.2">
      <c r="A44"/>
      <c r="B44" s="129">
        <v>41664</v>
      </c>
      <c r="C44" s="190" t="s">
        <v>719</v>
      </c>
      <c r="D44" s="132" t="s">
        <v>1051</v>
      </c>
      <c r="E44" s="136">
        <v>624.04999999999995</v>
      </c>
      <c r="F44" s="29" t="s">
        <v>89</v>
      </c>
      <c r="G44" s="29" t="s">
        <v>249</v>
      </c>
      <c r="H44"/>
      <c r="I44"/>
      <c r="J44"/>
      <c r="K44"/>
      <c r="L44" s="308"/>
    </row>
    <row r="45" spans="1:12" s="29" customFormat="1" ht="12.75" customHeight="1" x14ac:dyDescent="0.2">
      <c r="A45"/>
      <c r="B45" s="129">
        <v>41666</v>
      </c>
      <c r="C45" s="190" t="s">
        <v>719</v>
      </c>
      <c r="D45" s="132" t="s">
        <v>1051</v>
      </c>
      <c r="E45" s="136">
        <v>649</v>
      </c>
      <c r="F45" s="29" t="s">
        <v>89</v>
      </c>
      <c r="G45" s="29" t="s">
        <v>249</v>
      </c>
      <c r="H45"/>
      <c r="I45"/>
      <c r="J45"/>
      <c r="K45"/>
      <c r="L45" s="308"/>
    </row>
    <row r="46" spans="1:12" s="29" customFormat="1" ht="12.75" customHeight="1" x14ac:dyDescent="0.2">
      <c r="A46"/>
      <c r="B46" s="129">
        <v>41667</v>
      </c>
      <c r="C46" s="190" t="s">
        <v>301</v>
      </c>
      <c r="D46" s="132" t="s">
        <v>380</v>
      </c>
      <c r="E46" s="136">
        <v>296.39999999999998</v>
      </c>
      <c r="F46" s="29" t="s">
        <v>89</v>
      </c>
      <c r="G46" s="29" t="s">
        <v>249</v>
      </c>
      <c r="H46"/>
      <c r="I46"/>
      <c r="J46"/>
      <c r="K46"/>
      <c r="L46" s="308"/>
    </row>
    <row r="47" spans="1:12" s="29" customFormat="1" ht="12.75" customHeight="1" x14ac:dyDescent="0.2">
      <c r="A47"/>
      <c r="B47" s="129">
        <v>41667</v>
      </c>
      <c r="C47" s="190" t="s">
        <v>301</v>
      </c>
      <c r="D47" s="132" t="s">
        <v>74</v>
      </c>
      <c r="E47" s="136">
        <v>2551.98</v>
      </c>
      <c r="F47" s="29" t="s">
        <v>89</v>
      </c>
      <c r="G47" s="29" t="s">
        <v>249</v>
      </c>
      <c r="H47"/>
      <c r="I47"/>
      <c r="J47"/>
      <c r="K47"/>
      <c r="L47" s="308"/>
    </row>
    <row r="48" spans="1:12" s="29" customFormat="1" ht="12.75" customHeight="1" x14ac:dyDescent="0.2">
      <c r="A48"/>
      <c r="B48" s="129">
        <v>41667</v>
      </c>
      <c r="C48" s="190" t="s">
        <v>469</v>
      </c>
      <c r="D48" s="132" t="s">
        <v>1081</v>
      </c>
      <c r="E48" s="136">
        <v>364.18</v>
      </c>
      <c r="F48" s="29" t="s">
        <v>89</v>
      </c>
      <c r="G48" s="29" t="s">
        <v>249</v>
      </c>
      <c r="H48"/>
      <c r="I48"/>
      <c r="J48"/>
      <c r="K48"/>
      <c r="L48" s="308"/>
    </row>
    <row r="49" spans="1:12" s="29" customFormat="1" ht="12.75" customHeight="1" x14ac:dyDescent="0.2">
      <c r="A49"/>
      <c r="B49" s="129">
        <v>41669</v>
      </c>
      <c r="C49" s="190" t="s">
        <v>301</v>
      </c>
      <c r="D49" s="132" t="s">
        <v>5</v>
      </c>
      <c r="E49" s="136">
        <v>2925.24</v>
      </c>
      <c r="F49" s="29" t="s">
        <v>89</v>
      </c>
      <c r="G49" s="29" t="s">
        <v>249</v>
      </c>
      <c r="H49"/>
      <c r="I49"/>
      <c r="J49"/>
      <c r="K49"/>
      <c r="L49" s="308"/>
    </row>
    <row r="50" spans="1:12" s="29" customFormat="1" ht="12.75" customHeight="1" x14ac:dyDescent="0.2">
      <c r="A50"/>
      <c r="B50" s="129">
        <v>41669</v>
      </c>
      <c r="C50" s="190" t="s">
        <v>397</v>
      </c>
      <c r="D50" s="132" t="s">
        <v>335</v>
      </c>
      <c r="E50" s="136">
        <v>1024.97</v>
      </c>
      <c r="F50" s="29" t="s">
        <v>89</v>
      </c>
      <c r="G50" s="29" t="s">
        <v>249</v>
      </c>
      <c r="H50"/>
      <c r="I50"/>
      <c r="J50"/>
      <c r="K50"/>
      <c r="L50" s="308"/>
    </row>
    <row r="51" spans="1:12" s="29" customFormat="1" x14ac:dyDescent="0.2">
      <c r="A51"/>
      <c r="B51" s="129">
        <v>41669</v>
      </c>
      <c r="C51" s="190" t="s">
        <v>469</v>
      </c>
      <c r="D51" s="132" t="s">
        <v>424</v>
      </c>
      <c r="E51" s="136">
        <v>109.39</v>
      </c>
      <c r="F51" s="29" t="s">
        <v>89</v>
      </c>
      <c r="G51" s="29" t="s">
        <v>249</v>
      </c>
      <c r="H51"/>
      <c r="I51"/>
      <c r="J51"/>
      <c r="K51"/>
      <c r="L51" s="308"/>
    </row>
    <row r="52" spans="1:12" s="29" customFormat="1" ht="13.5" thickBot="1" x14ac:dyDescent="0.25">
      <c r="A52"/>
      <c r="B52" s="161"/>
      <c r="C52" s="187"/>
      <c r="D52" s="133"/>
      <c r="E52" s="137"/>
      <c r="H52"/>
      <c r="I52"/>
      <c r="J52"/>
      <c r="K52"/>
      <c r="L52" s="308"/>
    </row>
    <row r="53" spans="1:12" s="29" customFormat="1" ht="13.5" thickBot="1" x14ac:dyDescent="0.25">
      <c r="A53"/>
      <c r="B53" s="56"/>
      <c r="C53" s="56"/>
      <c r="D53" s="194"/>
      <c r="E53" s="87">
        <f>SUM(E13:E52)</f>
        <v>53039.76999999999</v>
      </c>
      <c r="H53"/>
      <c r="I53"/>
      <c r="J53"/>
      <c r="K53"/>
      <c r="L53" s="308"/>
    </row>
    <row r="54" spans="1:12" s="29" customFormat="1" x14ac:dyDescent="0.2">
      <c r="A54"/>
      <c r="B54" s="56"/>
      <c r="C54" s="56"/>
      <c r="D54" s="194"/>
      <c r="E54" s="208"/>
      <c r="H54"/>
      <c r="I54"/>
      <c r="J54"/>
      <c r="K54"/>
      <c r="L54" s="308"/>
    </row>
    <row r="55" spans="1:12" s="29" customFormat="1" x14ac:dyDescent="0.2">
      <c r="A55"/>
      <c r="B55" s="56"/>
      <c r="C55" s="56"/>
      <c r="D55" s="194"/>
      <c r="E55" s="208"/>
      <c r="H55"/>
      <c r="I55"/>
      <c r="J55"/>
      <c r="K55"/>
      <c r="L55" s="308"/>
    </row>
    <row r="56" spans="1:12" s="29" customFormat="1" x14ac:dyDescent="0.2">
      <c r="A56"/>
      <c r="B56" s="56"/>
      <c r="C56" s="56"/>
      <c r="D56" s="194"/>
      <c r="E56" s="208"/>
      <c r="F56"/>
      <c r="H56"/>
      <c r="I56"/>
      <c r="J56"/>
      <c r="K56"/>
      <c r="L56" s="308"/>
    </row>
    <row r="57" spans="1:12" s="29" customFormat="1" x14ac:dyDescent="0.2">
      <c r="A57"/>
      <c r="B57"/>
      <c r="C57"/>
      <c r="D57" s="195"/>
      <c r="E57" s="197"/>
      <c r="F57"/>
      <c r="H57"/>
      <c r="I57"/>
      <c r="J57"/>
      <c r="K57"/>
      <c r="L57" s="308"/>
    </row>
    <row r="58" spans="1:12" s="29" customFormat="1" x14ac:dyDescent="0.2">
      <c r="A58"/>
      <c r="B58"/>
      <c r="C58"/>
      <c r="D58" s="195"/>
      <c r="E58" s="197"/>
      <c r="F58"/>
      <c r="H58"/>
      <c r="I58"/>
      <c r="J58"/>
      <c r="K58"/>
      <c r="L58" s="308"/>
    </row>
    <row r="59" spans="1:12" s="29" customFormat="1" x14ac:dyDescent="0.2">
      <c r="A59"/>
      <c r="B59"/>
      <c r="C59"/>
      <c r="D59" s="195"/>
      <c r="E59" s="197"/>
      <c r="F59"/>
      <c r="H59"/>
      <c r="I59"/>
      <c r="J59"/>
      <c r="K59"/>
      <c r="L59" s="308"/>
    </row>
    <row r="60" spans="1:12" s="29" customFormat="1" x14ac:dyDescent="0.2">
      <c r="A60"/>
      <c r="B60"/>
      <c r="C60"/>
      <c r="D60" s="195"/>
      <c r="E60" s="197"/>
      <c r="F60"/>
      <c r="H60"/>
      <c r="I60"/>
      <c r="J60"/>
      <c r="K60"/>
      <c r="L60" s="308"/>
    </row>
    <row r="61" spans="1:12" s="29" customFormat="1" x14ac:dyDescent="0.2">
      <c r="A61"/>
      <c r="B61"/>
      <c r="C61"/>
      <c r="D61" s="195"/>
      <c r="E61" s="197"/>
      <c r="H61"/>
      <c r="I61"/>
      <c r="J61"/>
      <c r="K61"/>
      <c r="L61" s="308"/>
    </row>
    <row r="62" spans="1:12" s="29" customFormat="1" x14ac:dyDescent="0.2">
      <c r="A62"/>
      <c r="B62"/>
      <c r="C62"/>
      <c r="D62" s="195"/>
      <c r="E62" s="197"/>
      <c r="H62"/>
      <c r="I62"/>
      <c r="J62"/>
      <c r="K62"/>
      <c r="L62" s="308"/>
    </row>
    <row r="63" spans="1:12" s="29" customFormat="1" x14ac:dyDescent="0.2">
      <c r="A63"/>
      <c r="B63"/>
      <c r="C63"/>
      <c r="D63" s="195"/>
      <c r="E63" s="197"/>
      <c r="H63"/>
      <c r="I63"/>
      <c r="J63"/>
      <c r="K63"/>
      <c r="L63" s="308"/>
    </row>
    <row r="64" spans="1:12" s="29" customFormat="1" x14ac:dyDescent="0.2">
      <c r="A64"/>
      <c r="B64"/>
      <c r="C64"/>
      <c r="D64" s="195"/>
      <c r="E64" s="197"/>
      <c r="H64"/>
      <c r="I64"/>
      <c r="J64"/>
      <c r="K64"/>
      <c r="L64" s="308"/>
    </row>
    <row r="65" spans="1:13" s="29" customFormat="1" x14ac:dyDescent="0.2">
      <c r="A65"/>
      <c r="B65"/>
      <c r="C65"/>
      <c r="D65" s="195"/>
      <c r="E65" s="197"/>
      <c r="H65"/>
      <c r="I65"/>
      <c r="J65"/>
      <c r="K65"/>
      <c r="L65" s="308"/>
    </row>
    <row r="66" spans="1:13" s="29" customFormat="1" x14ac:dyDescent="0.2">
      <c r="A66"/>
      <c r="B66"/>
      <c r="C66"/>
      <c r="D66" s="195"/>
      <c r="E66" s="197"/>
      <c r="H66"/>
      <c r="I66"/>
      <c r="J66"/>
      <c r="K66"/>
      <c r="L66" s="308"/>
    </row>
    <row r="67" spans="1:13" s="29" customFormat="1" x14ac:dyDescent="0.2">
      <c r="A67"/>
      <c r="B67"/>
      <c r="C67"/>
      <c r="D67" s="195"/>
      <c r="E67" s="197"/>
      <c r="H67"/>
      <c r="I67"/>
      <c r="J67"/>
      <c r="K67"/>
      <c r="L67" s="312"/>
    </row>
    <row r="68" spans="1:13" s="29" customFormat="1" x14ac:dyDescent="0.2">
      <c r="A68"/>
      <c r="B68"/>
      <c r="C68"/>
      <c r="D68" s="195"/>
      <c r="E68" s="197"/>
      <c r="H68"/>
      <c r="I68"/>
      <c r="J68"/>
      <c r="K68"/>
      <c r="L68" s="312"/>
    </row>
    <row r="69" spans="1:13" s="29" customFormat="1" x14ac:dyDescent="0.2">
      <c r="A69"/>
      <c r="B69"/>
      <c r="C69"/>
      <c r="D69" s="195"/>
      <c r="E69" s="197"/>
      <c r="H69"/>
      <c r="I69"/>
      <c r="J69"/>
      <c r="K69"/>
      <c r="L69" s="312"/>
    </row>
    <row r="70" spans="1:13" s="29" customFormat="1" x14ac:dyDescent="0.2">
      <c r="A70"/>
      <c r="B70"/>
      <c r="C70"/>
      <c r="D70" s="195"/>
      <c r="E70" s="197"/>
      <c r="H70"/>
      <c r="I70"/>
      <c r="J70"/>
      <c r="K70"/>
      <c r="L70" s="312"/>
    </row>
    <row r="71" spans="1:13" s="29" customFormat="1" x14ac:dyDescent="0.2">
      <c r="A71"/>
      <c r="B71"/>
      <c r="C71"/>
      <c r="D71" s="195"/>
      <c r="E71" s="197"/>
      <c r="H71"/>
      <c r="I71"/>
      <c r="J71"/>
      <c r="K71"/>
      <c r="L71" s="312"/>
    </row>
    <row r="72" spans="1:13" s="29" customFormat="1" x14ac:dyDescent="0.2">
      <c r="A72"/>
      <c r="B72"/>
      <c r="C72"/>
      <c r="D72" s="195"/>
      <c r="E72" s="197"/>
      <c r="H72"/>
      <c r="I72"/>
      <c r="J72"/>
      <c r="K72"/>
      <c r="L72" s="312"/>
      <c r="M72"/>
    </row>
    <row r="73" spans="1:13" s="29" customFormat="1" x14ac:dyDescent="0.2">
      <c r="A73"/>
      <c r="B73"/>
      <c r="C73"/>
      <c r="D73" s="195"/>
      <c r="E73" s="197"/>
      <c r="H73"/>
      <c r="I73"/>
      <c r="J73"/>
      <c r="K73"/>
      <c r="L73" s="312"/>
      <c r="M73"/>
    </row>
    <row r="74" spans="1:13" s="29" customFormat="1" x14ac:dyDescent="0.2">
      <c r="A74"/>
      <c r="B74"/>
      <c r="C74"/>
      <c r="D74" s="195"/>
      <c r="E74" s="197"/>
      <c r="H74"/>
      <c r="I74"/>
      <c r="J74"/>
      <c r="K74"/>
      <c r="L74" s="312"/>
      <c r="M74"/>
    </row>
  </sheetData>
  <mergeCells count="6">
    <mergeCell ref="I17:I19"/>
    <mergeCell ref="A1:K1"/>
    <mergeCell ref="A3:D3"/>
    <mergeCell ref="A11:D11"/>
    <mergeCell ref="J12:J13"/>
    <mergeCell ref="K12:K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/>
  <dimension ref="A1:N67"/>
  <sheetViews>
    <sheetView topLeftCell="A10" zoomScaleNormal="100" workbookViewId="0">
      <selection activeCell="C27" sqref="C2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1348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3"/>
      <c r="G2" s="403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/>
      <c r="C5" s="190" t="s">
        <v>691</v>
      </c>
      <c r="D5" s="132" t="s">
        <v>1288</v>
      </c>
      <c r="E5" s="136">
        <v>3161.32</v>
      </c>
      <c r="F5" s="29" t="s">
        <v>89</v>
      </c>
      <c r="G5" s="29" t="s">
        <v>249</v>
      </c>
      <c r="I5" s="129">
        <v>41676</v>
      </c>
      <c r="J5" s="132" t="s">
        <v>50</v>
      </c>
      <c r="K5" s="136">
        <v>3096.24</v>
      </c>
      <c r="L5" s="308"/>
    </row>
    <row r="6" spans="1:14" s="29" customFormat="1" ht="12.75" customHeight="1" x14ac:dyDescent="0.2">
      <c r="A6"/>
      <c r="B6" s="129"/>
      <c r="C6" s="190" t="s">
        <v>691</v>
      </c>
      <c r="D6" s="132" t="s">
        <v>1289</v>
      </c>
      <c r="E6" s="136">
        <v>6442.13</v>
      </c>
      <c r="F6" s="27" t="s">
        <v>89</v>
      </c>
      <c r="G6" s="29" t="s">
        <v>249</v>
      </c>
      <c r="H6" s="56"/>
      <c r="I6" s="129">
        <v>41676</v>
      </c>
      <c r="J6" s="132" t="s">
        <v>1258</v>
      </c>
      <c r="K6" s="136">
        <v>43085.16</v>
      </c>
      <c r="L6" s="308"/>
    </row>
    <row r="7" spans="1:14" s="29" customFormat="1" ht="12.75" customHeight="1" x14ac:dyDescent="0.2">
      <c r="A7"/>
      <c r="B7" s="129">
        <v>41676</v>
      </c>
      <c r="C7" s="190" t="s">
        <v>598</v>
      </c>
      <c r="D7" s="132" t="s">
        <v>599</v>
      </c>
      <c r="E7" s="136">
        <v>168.28</v>
      </c>
      <c r="F7" s="27" t="s">
        <v>89</v>
      </c>
      <c r="G7" s="29" t="s">
        <v>249</v>
      </c>
      <c r="H7" s="56"/>
      <c r="I7" s="129">
        <v>41688</v>
      </c>
      <c r="J7" s="132" t="s">
        <v>50</v>
      </c>
      <c r="K7" s="136">
        <v>889.2</v>
      </c>
      <c r="L7" s="308"/>
    </row>
    <row r="8" spans="1:14" s="29" customFormat="1" ht="12.75" customHeight="1" thickBot="1" x14ac:dyDescent="0.25">
      <c r="A8"/>
      <c r="B8" s="161"/>
      <c r="C8" s="187"/>
      <c r="D8" s="133"/>
      <c r="E8" s="137"/>
      <c r="G8" s="116"/>
      <c r="H8" s="391"/>
      <c r="I8" s="129"/>
      <c r="J8" s="132"/>
      <c r="K8" s="136"/>
      <c r="L8" s="307"/>
    </row>
    <row r="9" spans="1:14" s="111" customFormat="1" ht="12.75" customHeight="1" thickBot="1" x14ac:dyDescent="0.25">
      <c r="A9"/>
      <c r="B9" s="56"/>
      <c r="C9" s="56"/>
      <c r="D9" s="194"/>
      <c r="E9" s="87">
        <f>SUM(E5:E8)</f>
        <v>9771.7300000000014</v>
      </c>
      <c r="F9" s="29"/>
      <c r="G9" s="27"/>
      <c r="H9" s="391"/>
      <c r="I9" s="161"/>
      <c r="J9" s="133"/>
      <c r="K9" s="137"/>
      <c r="L9" s="307"/>
    </row>
    <row r="10" spans="1:14" s="3" customFormat="1" ht="12.75" customHeight="1" thickBot="1" x14ac:dyDescent="0.25">
      <c r="A10"/>
      <c r="B10" s="56"/>
      <c r="C10" s="56"/>
      <c r="D10" s="194"/>
      <c r="E10" s="208"/>
      <c r="F10" s="29"/>
      <c r="G10" s="29"/>
      <c r="H10" s="391"/>
      <c r="I10" s="56"/>
      <c r="J10" s="194"/>
      <c r="K10" s="87">
        <f>SUM(K5:K9)</f>
        <v>47070.6</v>
      </c>
      <c r="L10" s="307"/>
      <c r="M10" s="314"/>
      <c r="N10" s="314"/>
    </row>
    <row r="11" spans="1:14" s="56" customFormat="1" ht="12.75" customHeight="1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9"/>
      <c r="I11" s="299"/>
      <c r="J11" s="155"/>
      <c r="K11" s="301"/>
      <c r="L11" s="307"/>
    </row>
    <row r="12" spans="1:14" s="56" customFormat="1" ht="12.75" customHeight="1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9"/>
      <c r="H12" s="294"/>
      <c r="I12" s="158"/>
      <c r="J12" s="885" t="s">
        <v>1087</v>
      </c>
      <c r="K12" s="881">
        <f>E9+K10+E46</f>
        <v>103297.95</v>
      </c>
      <c r="L12" s="307"/>
    </row>
    <row r="13" spans="1:14" s="56" customFormat="1" ht="12.75" customHeight="1" thickBot="1" x14ac:dyDescent="0.25">
      <c r="B13" s="129">
        <v>41672</v>
      </c>
      <c r="C13" s="190" t="s">
        <v>719</v>
      </c>
      <c r="D13" s="132" t="s">
        <v>1051</v>
      </c>
      <c r="E13" s="136">
        <v>349.36</v>
      </c>
      <c r="F13" s="29" t="s">
        <v>89</v>
      </c>
      <c r="G13" s="29" t="s">
        <v>384</v>
      </c>
      <c r="H13" s="3"/>
      <c r="I13" s="393"/>
      <c r="J13" s="885"/>
      <c r="K13" s="882"/>
      <c r="L13" s="307"/>
    </row>
    <row r="14" spans="1:14" s="56" customFormat="1" ht="12.75" customHeight="1" x14ac:dyDescent="0.2">
      <c r="B14" s="129">
        <v>41673</v>
      </c>
      <c r="C14" s="190" t="s">
        <v>719</v>
      </c>
      <c r="D14" s="132" t="s">
        <v>1091</v>
      </c>
      <c r="E14" s="136">
        <v>963.75</v>
      </c>
      <c r="F14" s="29" t="s">
        <v>89</v>
      </c>
      <c r="G14" s="29" t="s">
        <v>384</v>
      </c>
      <c r="H14" s="3"/>
      <c r="I14" s="393"/>
      <c r="J14" s="398"/>
      <c r="K14" s="336"/>
      <c r="L14" s="307"/>
    </row>
    <row r="15" spans="1:14" s="56" customFormat="1" ht="12.75" customHeight="1" x14ac:dyDescent="0.2">
      <c r="B15" s="129">
        <v>41673</v>
      </c>
      <c r="C15" s="190" t="s">
        <v>301</v>
      </c>
      <c r="D15" s="132" t="s">
        <v>9</v>
      </c>
      <c r="E15" s="136">
        <v>259.85000000000002</v>
      </c>
      <c r="F15" s="29" t="s">
        <v>89</v>
      </c>
      <c r="G15" s="29" t="s">
        <v>384</v>
      </c>
      <c r="H15" s="3"/>
      <c r="I15" s="393"/>
      <c r="J15" s="398"/>
      <c r="K15" s="336"/>
      <c r="L15" s="307"/>
    </row>
    <row r="16" spans="1:14" s="56" customFormat="1" ht="12.75" customHeight="1" x14ac:dyDescent="0.2">
      <c r="B16" s="129">
        <v>41676</v>
      </c>
      <c r="C16" s="190" t="s">
        <v>719</v>
      </c>
      <c r="D16" s="132" t="s">
        <v>1051</v>
      </c>
      <c r="E16" s="136">
        <v>2039.93</v>
      </c>
      <c r="F16" s="29" t="s">
        <v>89</v>
      </c>
      <c r="G16" s="29" t="s">
        <v>384</v>
      </c>
      <c r="H16" s="3"/>
      <c r="I16" s="393"/>
      <c r="J16" s="398"/>
      <c r="K16" s="336"/>
      <c r="L16" s="307"/>
    </row>
    <row r="17" spans="1:13" s="56" customFormat="1" ht="12.75" customHeight="1" x14ac:dyDescent="0.2">
      <c r="B17" s="129">
        <v>41676</v>
      </c>
      <c r="C17" s="190" t="s">
        <v>301</v>
      </c>
      <c r="D17" s="132" t="s">
        <v>810</v>
      </c>
      <c r="E17" s="136">
        <v>3003.9</v>
      </c>
      <c r="F17" s="29" t="s">
        <v>89</v>
      </c>
      <c r="G17" s="29" t="s">
        <v>384</v>
      </c>
      <c r="H17" s="3"/>
      <c r="I17" s="393"/>
      <c r="J17" s="398"/>
      <c r="K17" s="336"/>
      <c r="L17" s="307"/>
    </row>
    <row r="18" spans="1:13" s="56" customFormat="1" ht="12.75" customHeight="1" x14ac:dyDescent="0.2">
      <c r="B18" s="129">
        <v>41676</v>
      </c>
      <c r="C18" s="190" t="s">
        <v>301</v>
      </c>
      <c r="D18" s="132" t="s">
        <v>810</v>
      </c>
      <c r="E18" s="136">
        <v>1811.46</v>
      </c>
      <c r="F18" s="29" t="s">
        <v>89</v>
      </c>
      <c r="G18" s="29" t="s">
        <v>384</v>
      </c>
      <c r="H18" s="3"/>
      <c r="I18" s="404" t="s">
        <v>1349</v>
      </c>
      <c r="J18" s="398"/>
      <c r="K18" s="336"/>
      <c r="L18" s="307"/>
    </row>
    <row r="19" spans="1:13" s="56" customFormat="1" ht="12.75" customHeight="1" x14ac:dyDescent="0.2">
      <c r="B19" s="129">
        <v>41676</v>
      </c>
      <c r="C19" s="190" t="s">
        <v>647</v>
      </c>
      <c r="D19" s="132" t="s">
        <v>528</v>
      </c>
      <c r="E19" s="136">
        <v>463</v>
      </c>
      <c r="F19" s="29" t="s">
        <v>89</v>
      </c>
      <c r="G19" s="29" t="s">
        <v>384</v>
      </c>
      <c r="I19" s="886"/>
      <c r="J19" s="387"/>
      <c r="K19" s="388"/>
      <c r="L19" s="307"/>
    </row>
    <row r="20" spans="1:13" s="56" customFormat="1" ht="12.75" customHeight="1" x14ac:dyDescent="0.2">
      <c r="B20" s="129">
        <v>41676</v>
      </c>
      <c r="C20" s="190" t="s">
        <v>647</v>
      </c>
      <c r="D20" s="132" t="s">
        <v>528</v>
      </c>
      <c r="E20" s="136">
        <v>2385.35</v>
      </c>
      <c r="F20" s="29" t="s">
        <v>89</v>
      </c>
      <c r="G20" s="29" t="s">
        <v>384</v>
      </c>
      <c r="H20" s="319"/>
      <c r="I20" s="886"/>
      <c r="J20" s="319"/>
      <c r="K20" s="295"/>
      <c r="L20" s="400"/>
      <c r="M20" s="158"/>
    </row>
    <row r="21" spans="1:13" s="29" customFormat="1" ht="12.75" customHeight="1" x14ac:dyDescent="0.2">
      <c r="A21"/>
      <c r="B21" s="129">
        <v>41676</v>
      </c>
      <c r="C21" s="190" t="s">
        <v>301</v>
      </c>
      <c r="D21" s="132" t="s">
        <v>1350</v>
      </c>
      <c r="E21" s="136">
        <v>6384</v>
      </c>
      <c r="F21" s="29" t="s">
        <v>89</v>
      </c>
      <c r="G21" s="29" t="s">
        <v>384</v>
      </c>
      <c r="H21"/>
      <c r="I21"/>
      <c r="J21"/>
      <c r="K21"/>
      <c r="L21" s="308"/>
    </row>
    <row r="22" spans="1:13" s="29" customFormat="1" ht="12.75" customHeight="1" x14ac:dyDescent="0.2">
      <c r="A22"/>
      <c r="B22" s="129">
        <v>41676</v>
      </c>
      <c r="C22" s="190" t="s">
        <v>674</v>
      </c>
      <c r="D22" s="132" t="s">
        <v>730</v>
      </c>
      <c r="E22" s="136">
        <v>495.9</v>
      </c>
      <c r="F22" s="29" t="s">
        <v>89</v>
      </c>
      <c r="G22" s="29" t="s">
        <v>384</v>
      </c>
      <c r="H22"/>
      <c r="I22"/>
      <c r="J22"/>
      <c r="K22"/>
      <c r="L22" s="308"/>
    </row>
    <row r="23" spans="1:13" s="29" customFormat="1" ht="12.75" customHeight="1" x14ac:dyDescent="0.2">
      <c r="A23"/>
      <c r="B23" s="129">
        <v>41676</v>
      </c>
      <c r="C23" s="190" t="s">
        <v>469</v>
      </c>
      <c r="D23" s="132" t="s">
        <v>1023</v>
      </c>
      <c r="E23" s="136">
        <v>135.5</v>
      </c>
      <c r="F23" s="29" t="s">
        <v>89</v>
      </c>
      <c r="G23" s="29" t="s">
        <v>384</v>
      </c>
      <c r="H23"/>
      <c r="I23"/>
      <c r="J23"/>
      <c r="K23"/>
      <c r="L23" s="308"/>
    </row>
    <row r="24" spans="1:13" s="29" customFormat="1" ht="12.75" customHeight="1" x14ac:dyDescent="0.2">
      <c r="A24"/>
      <c r="B24" s="129">
        <v>41676</v>
      </c>
      <c r="C24" s="190" t="s">
        <v>469</v>
      </c>
      <c r="D24" s="132" t="s">
        <v>1081</v>
      </c>
      <c r="E24" s="136">
        <v>892.36</v>
      </c>
      <c r="F24" s="29" t="s">
        <v>89</v>
      </c>
      <c r="G24" s="29" t="s">
        <v>384</v>
      </c>
      <c r="H24"/>
      <c r="I24"/>
      <c r="J24"/>
      <c r="K24"/>
      <c r="L24" s="308"/>
    </row>
    <row r="25" spans="1:13" s="29" customFormat="1" ht="12.75" customHeight="1" x14ac:dyDescent="0.2">
      <c r="A25"/>
      <c r="B25" s="129">
        <v>41676</v>
      </c>
      <c r="C25" s="190" t="s">
        <v>301</v>
      </c>
      <c r="D25" s="132" t="s">
        <v>459</v>
      </c>
      <c r="E25" s="136">
        <v>64.5</v>
      </c>
      <c r="F25" s="29" t="s">
        <v>89</v>
      </c>
      <c r="G25" s="29" t="s">
        <v>384</v>
      </c>
      <c r="H25"/>
      <c r="I25"/>
      <c r="J25"/>
      <c r="K25"/>
      <c r="L25" s="308"/>
    </row>
    <row r="26" spans="1:13" s="29" customFormat="1" ht="12.75" customHeight="1" x14ac:dyDescent="0.2">
      <c r="A26"/>
      <c r="B26" s="129">
        <v>41677</v>
      </c>
      <c r="C26" s="190" t="s">
        <v>647</v>
      </c>
      <c r="D26" s="132" t="s">
        <v>1351</v>
      </c>
      <c r="E26" s="136">
        <v>2474.9</v>
      </c>
      <c r="F26" s="29" t="s">
        <v>89</v>
      </c>
      <c r="G26" s="29" t="s">
        <v>384</v>
      </c>
      <c r="H26"/>
      <c r="I26"/>
      <c r="J26"/>
      <c r="K26"/>
      <c r="L26" s="308"/>
    </row>
    <row r="27" spans="1:13" s="29" customFormat="1" ht="12.75" customHeight="1" x14ac:dyDescent="0.2">
      <c r="A27"/>
      <c r="B27" s="129">
        <v>41677</v>
      </c>
      <c r="C27" s="190" t="s">
        <v>1213</v>
      </c>
      <c r="D27" s="132" t="s">
        <v>861</v>
      </c>
      <c r="E27" s="272">
        <v>7172.26</v>
      </c>
      <c r="F27" s="29" t="s">
        <v>89</v>
      </c>
      <c r="G27" s="29" t="s">
        <v>384</v>
      </c>
      <c r="H27"/>
      <c r="I27"/>
      <c r="J27"/>
      <c r="K27"/>
      <c r="L27" s="308"/>
    </row>
    <row r="28" spans="1:13" s="29" customFormat="1" ht="12.75" customHeight="1" x14ac:dyDescent="0.2">
      <c r="A28"/>
      <c r="B28" s="129">
        <v>41677</v>
      </c>
      <c r="C28" s="190" t="s">
        <v>301</v>
      </c>
      <c r="D28" s="132" t="s">
        <v>459</v>
      </c>
      <c r="E28" s="136">
        <v>133</v>
      </c>
      <c r="F28" s="29" t="s">
        <v>89</v>
      </c>
      <c r="G28" s="29" t="s">
        <v>384</v>
      </c>
      <c r="H28"/>
      <c r="I28"/>
      <c r="J28"/>
      <c r="K28"/>
      <c r="L28" s="308"/>
    </row>
    <row r="29" spans="1:13" s="29" customFormat="1" ht="12.75" customHeight="1" x14ac:dyDescent="0.2">
      <c r="A29"/>
      <c r="B29" s="129">
        <v>41679</v>
      </c>
      <c r="C29" s="190" t="s">
        <v>719</v>
      </c>
      <c r="D29" s="132" t="s">
        <v>1051</v>
      </c>
      <c r="E29" s="136">
        <v>688.46</v>
      </c>
      <c r="F29" s="29" t="s">
        <v>89</v>
      </c>
      <c r="G29" s="29" t="s">
        <v>384</v>
      </c>
      <c r="H29"/>
      <c r="I29"/>
      <c r="J29"/>
      <c r="K29"/>
      <c r="L29" s="308"/>
    </row>
    <row r="30" spans="1:13" s="29" customFormat="1" ht="12.75" customHeight="1" x14ac:dyDescent="0.2">
      <c r="A30"/>
      <c r="B30" s="129">
        <v>41681</v>
      </c>
      <c r="C30" s="190" t="s">
        <v>647</v>
      </c>
      <c r="D30" s="132" t="s">
        <v>1351</v>
      </c>
      <c r="E30" s="136">
        <v>314.94</v>
      </c>
      <c r="F30" s="29" t="s">
        <v>89</v>
      </c>
      <c r="G30" s="29" t="s">
        <v>384</v>
      </c>
      <c r="H30"/>
      <c r="I30"/>
      <c r="J30"/>
      <c r="K30"/>
      <c r="L30" s="308"/>
    </row>
    <row r="31" spans="1:13" s="29" customFormat="1" ht="12.75" customHeight="1" x14ac:dyDescent="0.2">
      <c r="A31"/>
      <c r="B31" s="129">
        <v>41681</v>
      </c>
      <c r="C31" s="190" t="s">
        <v>301</v>
      </c>
      <c r="D31" s="132" t="s">
        <v>931</v>
      </c>
      <c r="E31" s="136">
        <v>258.5</v>
      </c>
      <c r="F31" s="29" t="s">
        <v>89</v>
      </c>
      <c r="G31" s="29" t="s">
        <v>384</v>
      </c>
      <c r="H31"/>
      <c r="I31"/>
      <c r="J31"/>
      <c r="K31"/>
      <c r="L31" s="308"/>
    </row>
    <row r="32" spans="1:13" s="29" customFormat="1" ht="12.75" customHeight="1" x14ac:dyDescent="0.2">
      <c r="A32"/>
      <c r="B32" s="129">
        <v>41681</v>
      </c>
      <c r="C32" s="190" t="s">
        <v>397</v>
      </c>
      <c r="D32" s="132" t="s">
        <v>9</v>
      </c>
      <c r="E32" s="136">
        <v>1830.9</v>
      </c>
      <c r="F32" s="29" t="s">
        <v>89</v>
      </c>
      <c r="G32" s="29" t="s">
        <v>384</v>
      </c>
      <c r="H32"/>
      <c r="I32"/>
      <c r="J32"/>
      <c r="K32"/>
      <c r="L32" s="308"/>
    </row>
    <row r="33" spans="1:12" s="29" customFormat="1" ht="12.75" customHeight="1" x14ac:dyDescent="0.2">
      <c r="A33"/>
      <c r="B33" s="129">
        <v>41682</v>
      </c>
      <c r="C33" s="190" t="s">
        <v>397</v>
      </c>
      <c r="D33" s="132" t="s">
        <v>9</v>
      </c>
      <c r="E33" s="136">
        <v>400</v>
      </c>
      <c r="F33" s="29" t="s">
        <v>89</v>
      </c>
      <c r="G33" s="29" t="s">
        <v>384</v>
      </c>
      <c r="H33"/>
      <c r="I33"/>
      <c r="J33"/>
      <c r="K33"/>
      <c r="L33" s="308"/>
    </row>
    <row r="34" spans="1:12" s="29" customFormat="1" ht="12.75" customHeight="1" x14ac:dyDescent="0.2">
      <c r="A34"/>
      <c r="B34" s="129">
        <v>41683</v>
      </c>
      <c r="C34" s="190" t="s">
        <v>301</v>
      </c>
      <c r="D34" s="132" t="s">
        <v>307</v>
      </c>
      <c r="E34" s="136">
        <v>4651.2</v>
      </c>
      <c r="F34" s="29" t="s">
        <v>89</v>
      </c>
      <c r="G34" s="29" t="s">
        <v>384</v>
      </c>
      <c r="H34"/>
      <c r="I34"/>
      <c r="J34"/>
      <c r="K34"/>
      <c r="L34" s="308"/>
    </row>
    <row r="35" spans="1:12" s="29" customFormat="1" ht="12.75" customHeight="1" x14ac:dyDescent="0.2">
      <c r="A35"/>
      <c r="B35" s="129">
        <v>41687</v>
      </c>
      <c r="C35" s="190" t="s">
        <v>1201</v>
      </c>
      <c r="D35" s="132" t="s">
        <v>1082</v>
      </c>
      <c r="E35" s="136">
        <v>486.85</v>
      </c>
      <c r="F35" s="29" t="s">
        <v>89</v>
      </c>
      <c r="G35" s="29" t="s">
        <v>384</v>
      </c>
      <c r="H35"/>
      <c r="I35"/>
      <c r="J35"/>
      <c r="K35"/>
      <c r="L35" s="308"/>
    </row>
    <row r="36" spans="1:12" s="29" customFormat="1" ht="12.75" customHeight="1" x14ac:dyDescent="0.2">
      <c r="A36"/>
      <c r="B36" s="129">
        <v>41687</v>
      </c>
      <c r="C36" s="190" t="s">
        <v>397</v>
      </c>
      <c r="D36" s="132" t="s">
        <v>1352</v>
      </c>
      <c r="E36" s="136">
        <v>39.15</v>
      </c>
      <c r="F36" s="29" t="s">
        <v>89</v>
      </c>
      <c r="G36" s="29" t="s">
        <v>384</v>
      </c>
      <c r="H36"/>
      <c r="I36"/>
      <c r="J36"/>
      <c r="K36"/>
      <c r="L36" s="308"/>
    </row>
    <row r="37" spans="1:12" s="29" customFormat="1" ht="12.75" customHeight="1" x14ac:dyDescent="0.2">
      <c r="A37"/>
      <c r="B37" s="129">
        <v>41687</v>
      </c>
      <c r="C37" s="190" t="s">
        <v>719</v>
      </c>
      <c r="D37" s="132" t="s">
        <v>1051</v>
      </c>
      <c r="E37" s="136">
        <v>1044.45</v>
      </c>
      <c r="F37" s="29" t="s">
        <v>89</v>
      </c>
      <c r="G37" s="29" t="s">
        <v>384</v>
      </c>
      <c r="H37"/>
      <c r="I37"/>
      <c r="J37"/>
      <c r="K37"/>
      <c r="L37" s="308"/>
    </row>
    <row r="38" spans="1:12" s="29" customFormat="1" ht="12.75" customHeight="1" x14ac:dyDescent="0.2">
      <c r="A38"/>
      <c r="B38" s="129">
        <v>41688</v>
      </c>
      <c r="C38" s="190" t="s">
        <v>469</v>
      </c>
      <c r="D38" s="132" t="s">
        <v>424</v>
      </c>
      <c r="E38" s="136">
        <v>430.34</v>
      </c>
      <c r="F38" s="29" t="s">
        <v>89</v>
      </c>
      <c r="G38" s="29" t="s">
        <v>384</v>
      </c>
      <c r="H38"/>
      <c r="I38"/>
      <c r="J38"/>
      <c r="K38"/>
      <c r="L38" s="308"/>
    </row>
    <row r="39" spans="1:12" s="29" customFormat="1" ht="12.75" customHeight="1" x14ac:dyDescent="0.2">
      <c r="A39"/>
      <c r="B39" s="129">
        <v>41690</v>
      </c>
      <c r="C39" s="190" t="s">
        <v>647</v>
      </c>
      <c r="D39" s="132" t="s">
        <v>597</v>
      </c>
      <c r="E39" s="136">
        <v>1448.35</v>
      </c>
      <c r="F39" s="29" t="s">
        <v>89</v>
      </c>
      <c r="G39" s="29" t="s">
        <v>384</v>
      </c>
      <c r="H39"/>
      <c r="I39"/>
      <c r="J39"/>
      <c r="K39"/>
      <c r="L39" s="308"/>
    </row>
    <row r="40" spans="1:12" s="29" customFormat="1" ht="12.75" customHeight="1" x14ac:dyDescent="0.2">
      <c r="A40"/>
      <c r="B40" s="129">
        <v>41694</v>
      </c>
      <c r="C40" s="190" t="s">
        <v>301</v>
      </c>
      <c r="D40" s="132" t="s">
        <v>1197</v>
      </c>
      <c r="E40" s="136">
        <v>470.74</v>
      </c>
      <c r="F40" s="29" t="s">
        <v>89</v>
      </c>
      <c r="G40" s="29" t="s">
        <v>384</v>
      </c>
      <c r="H40"/>
      <c r="I40"/>
      <c r="J40"/>
      <c r="K40"/>
      <c r="L40" s="308"/>
    </row>
    <row r="41" spans="1:12" s="29" customFormat="1" ht="12.75" customHeight="1" x14ac:dyDescent="0.2">
      <c r="A41"/>
      <c r="B41" s="129">
        <v>41694</v>
      </c>
      <c r="C41" s="190" t="s">
        <v>469</v>
      </c>
      <c r="D41" s="132" t="s">
        <v>424</v>
      </c>
      <c r="E41" s="136">
        <v>643.09</v>
      </c>
      <c r="F41" s="29" t="s">
        <v>89</v>
      </c>
      <c r="G41" s="29" t="s">
        <v>384</v>
      </c>
      <c r="H41"/>
      <c r="I41"/>
      <c r="J41"/>
      <c r="K41"/>
      <c r="L41" s="308"/>
    </row>
    <row r="42" spans="1:12" s="29" customFormat="1" ht="12.75" customHeight="1" x14ac:dyDescent="0.2">
      <c r="A42"/>
      <c r="B42" s="129">
        <v>41694</v>
      </c>
      <c r="C42" s="190" t="s">
        <v>469</v>
      </c>
      <c r="D42" s="132" t="s">
        <v>1081</v>
      </c>
      <c r="E42" s="136">
        <v>532.01</v>
      </c>
      <c r="F42" s="29" t="s">
        <v>89</v>
      </c>
      <c r="G42" s="29" t="s">
        <v>384</v>
      </c>
      <c r="H42"/>
      <c r="I42"/>
      <c r="J42"/>
      <c r="K42"/>
      <c r="L42" s="308"/>
    </row>
    <row r="43" spans="1:12" s="29" customFormat="1" ht="12.75" customHeight="1" x14ac:dyDescent="0.2">
      <c r="A43"/>
      <c r="B43" s="129">
        <v>41695</v>
      </c>
      <c r="C43" s="190" t="s">
        <v>1201</v>
      </c>
      <c r="D43" s="132" t="s">
        <v>1353</v>
      </c>
      <c r="E43" s="136">
        <v>338.58</v>
      </c>
      <c r="F43" s="29" t="s">
        <v>89</v>
      </c>
      <c r="G43" s="29" t="s">
        <v>384</v>
      </c>
      <c r="H43"/>
      <c r="I43"/>
      <c r="J43"/>
      <c r="K43"/>
      <c r="L43" s="308"/>
    </row>
    <row r="44" spans="1:12" s="29" customFormat="1" ht="12.75" customHeight="1" x14ac:dyDescent="0.2">
      <c r="A44"/>
      <c r="B44" s="129">
        <v>41695</v>
      </c>
      <c r="C44" s="190" t="s">
        <v>301</v>
      </c>
      <c r="D44" s="132" t="s">
        <v>1350</v>
      </c>
      <c r="E44" s="136">
        <v>3648</v>
      </c>
      <c r="F44" s="29" t="s">
        <v>89</v>
      </c>
      <c r="G44" s="29" t="s">
        <v>384</v>
      </c>
      <c r="H44"/>
      <c r="I44"/>
      <c r="J44"/>
      <c r="K44"/>
      <c r="L44" s="308"/>
    </row>
    <row r="45" spans="1:12" s="29" customFormat="1" ht="13.5" thickBot="1" x14ac:dyDescent="0.25">
      <c r="A45"/>
      <c r="B45" s="161">
        <v>41697</v>
      </c>
      <c r="C45" s="187" t="s">
        <v>301</v>
      </c>
      <c r="D45" s="133" t="s">
        <v>1355</v>
      </c>
      <c r="E45" s="137">
        <v>201.04</v>
      </c>
      <c r="F45" s="29" t="s">
        <v>89</v>
      </c>
      <c r="G45" s="29" t="s">
        <v>384</v>
      </c>
      <c r="H45"/>
      <c r="I45"/>
      <c r="J45"/>
      <c r="K45"/>
      <c r="L45" s="308"/>
    </row>
    <row r="46" spans="1:12" s="29" customFormat="1" ht="13.5" thickBot="1" x14ac:dyDescent="0.25">
      <c r="A46"/>
      <c r="B46" s="56"/>
      <c r="C46" s="56"/>
      <c r="D46" s="194"/>
      <c r="E46" s="87">
        <f>SUM(E13:E45)</f>
        <v>46455.619999999995</v>
      </c>
      <c r="H46"/>
      <c r="I46"/>
      <c r="J46"/>
      <c r="K46"/>
      <c r="L46" s="308"/>
    </row>
    <row r="47" spans="1:12" s="29" customFormat="1" x14ac:dyDescent="0.2">
      <c r="A47"/>
      <c r="B47" s="56"/>
      <c r="C47" s="56"/>
      <c r="D47" s="194"/>
      <c r="E47" s="208"/>
      <c r="H47"/>
      <c r="I47"/>
      <c r="J47"/>
      <c r="K47"/>
      <c r="L47" s="308"/>
    </row>
    <row r="48" spans="1:12" s="29" customFormat="1" x14ac:dyDescent="0.2">
      <c r="A48"/>
      <c r="B48" s="56"/>
      <c r="C48" s="56"/>
      <c r="D48" s="194"/>
      <c r="E48" s="208"/>
      <c r="H48"/>
      <c r="I48"/>
      <c r="J48"/>
      <c r="K48"/>
      <c r="L48" s="308"/>
    </row>
    <row r="49" spans="1:12" s="29" customFormat="1" x14ac:dyDescent="0.2">
      <c r="A49"/>
      <c r="B49" s="56"/>
      <c r="C49" s="56"/>
      <c r="D49" s="194"/>
      <c r="E49" s="208"/>
      <c r="F49"/>
      <c r="H49"/>
      <c r="I49"/>
      <c r="J49"/>
      <c r="K49"/>
      <c r="L49" s="308"/>
    </row>
    <row r="50" spans="1:12" s="29" customFormat="1" x14ac:dyDescent="0.2">
      <c r="A50"/>
      <c r="B50"/>
      <c r="C50"/>
      <c r="D50" s="195"/>
      <c r="E50" s="197"/>
      <c r="F50"/>
      <c r="H50"/>
      <c r="I50"/>
      <c r="J50"/>
      <c r="K50"/>
      <c r="L50" s="308"/>
    </row>
    <row r="51" spans="1:12" s="29" customFormat="1" x14ac:dyDescent="0.2">
      <c r="A51"/>
      <c r="B51"/>
      <c r="C51"/>
      <c r="D51" s="195"/>
      <c r="E51" s="197"/>
      <c r="F51"/>
      <c r="H51"/>
      <c r="I51"/>
      <c r="J51"/>
      <c r="K51"/>
      <c r="L51" s="308"/>
    </row>
    <row r="52" spans="1:12" s="29" customFormat="1" x14ac:dyDescent="0.2">
      <c r="A52"/>
      <c r="B52"/>
      <c r="C52"/>
      <c r="D52" s="195"/>
      <c r="E52" s="197"/>
      <c r="F52"/>
      <c r="H52"/>
      <c r="I52"/>
      <c r="J52"/>
      <c r="K52"/>
      <c r="L52" s="308"/>
    </row>
    <row r="53" spans="1:12" s="29" customFormat="1" x14ac:dyDescent="0.2">
      <c r="A53"/>
      <c r="B53"/>
      <c r="C53"/>
      <c r="D53" s="195"/>
      <c r="E53" s="197"/>
      <c r="F53"/>
      <c r="H53"/>
      <c r="I53"/>
      <c r="J53"/>
      <c r="K53"/>
      <c r="L53" s="308"/>
    </row>
    <row r="54" spans="1:12" s="29" customFormat="1" x14ac:dyDescent="0.2">
      <c r="A54"/>
      <c r="B54"/>
      <c r="C54"/>
      <c r="D54" s="195"/>
      <c r="E54" s="197"/>
      <c r="H54"/>
      <c r="I54"/>
      <c r="J54"/>
      <c r="K54"/>
      <c r="L54" s="308"/>
    </row>
    <row r="55" spans="1:12" s="29" customFormat="1" x14ac:dyDescent="0.2">
      <c r="A55"/>
      <c r="B55"/>
      <c r="C55"/>
      <c r="D55" s="195"/>
      <c r="E55" s="197"/>
      <c r="H55"/>
      <c r="I55"/>
      <c r="J55"/>
      <c r="K55"/>
      <c r="L55" s="308"/>
    </row>
    <row r="56" spans="1:12" s="29" customFormat="1" x14ac:dyDescent="0.2">
      <c r="A56"/>
      <c r="B56"/>
      <c r="C56"/>
      <c r="D56" s="195"/>
      <c r="E56" s="197"/>
      <c r="H56"/>
      <c r="I56"/>
      <c r="J56"/>
      <c r="K56"/>
      <c r="L56" s="308"/>
    </row>
    <row r="57" spans="1:12" s="29" customFormat="1" x14ac:dyDescent="0.2">
      <c r="A57"/>
      <c r="B57"/>
      <c r="C57"/>
      <c r="D57" s="195"/>
      <c r="E57" s="197"/>
      <c r="H57"/>
      <c r="I57"/>
      <c r="J57"/>
      <c r="K57"/>
      <c r="L57" s="308"/>
    </row>
    <row r="58" spans="1:12" s="29" customFormat="1" x14ac:dyDescent="0.2">
      <c r="A58"/>
      <c r="B58"/>
      <c r="C58"/>
      <c r="D58" s="195"/>
      <c r="E58" s="197"/>
      <c r="H58"/>
      <c r="I58"/>
      <c r="J58"/>
      <c r="K58"/>
      <c r="L58" s="308"/>
    </row>
    <row r="59" spans="1:12" s="29" customFormat="1" x14ac:dyDescent="0.2">
      <c r="A59"/>
      <c r="B59"/>
      <c r="C59"/>
      <c r="D59" s="195"/>
      <c r="E59" s="197"/>
      <c r="H59"/>
      <c r="I59"/>
      <c r="J59"/>
      <c r="K59"/>
      <c r="L59" s="308"/>
    </row>
    <row r="60" spans="1:12" s="29" customFormat="1" x14ac:dyDescent="0.2">
      <c r="A60"/>
      <c r="B60"/>
      <c r="C60"/>
      <c r="D60" s="195"/>
      <c r="E60" s="197"/>
      <c r="H60"/>
      <c r="I60"/>
      <c r="J60"/>
      <c r="K60"/>
      <c r="L60" s="312"/>
    </row>
    <row r="61" spans="1:12" s="29" customFormat="1" x14ac:dyDescent="0.2">
      <c r="A61"/>
      <c r="B61"/>
      <c r="C61"/>
      <c r="D61" s="195"/>
      <c r="E61" s="197"/>
      <c r="H61"/>
      <c r="I61"/>
      <c r="J61"/>
      <c r="K61"/>
      <c r="L61" s="312"/>
    </row>
    <row r="62" spans="1:12" s="29" customFormat="1" x14ac:dyDescent="0.2">
      <c r="A62"/>
      <c r="B62"/>
      <c r="C62"/>
      <c r="D62" s="195"/>
      <c r="E62" s="197"/>
      <c r="H62"/>
      <c r="I62"/>
      <c r="J62"/>
      <c r="K62"/>
      <c r="L62" s="312"/>
    </row>
    <row r="63" spans="1:12" s="29" customFormat="1" x14ac:dyDescent="0.2">
      <c r="A63"/>
      <c r="B63"/>
      <c r="C63"/>
      <c r="D63" s="195"/>
      <c r="E63" s="197"/>
      <c r="H63"/>
      <c r="I63"/>
      <c r="J63"/>
      <c r="K63"/>
      <c r="L63" s="312"/>
    </row>
    <row r="64" spans="1:12" s="29" customFormat="1" x14ac:dyDescent="0.2">
      <c r="A64"/>
      <c r="B64"/>
      <c r="C64"/>
      <c r="D64" s="195"/>
      <c r="E64" s="197"/>
      <c r="H64"/>
      <c r="I64"/>
      <c r="J64"/>
      <c r="K64"/>
      <c r="L64" s="312"/>
    </row>
    <row r="65" spans="1:13" s="29" customFormat="1" x14ac:dyDescent="0.2">
      <c r="A65"/>
      <c r="B65"/>
      <c r="C65"/>
      <c r="D65" s="195"/>
      <c r="E65" s="197"/>
      <c r="H65"/>
      <c r="I65"/>
      <c r="J65"/>
      <c r="K65"/>
      <c r="L65" s="312"/>
      <c r="M65"/>
    </row>
    <row r="66" spans="1:13" s="29" customFormat="1" x14ac:dyDescent="0.2">
      <c r="A66"/>
      <c r="B66"/>
      <c r="C66"/>
      <c r="D66" s="195"/>
      <c r="E66" s="197"/>
      <c r="H66"/>
      <c r="I66"/>
      <c r="J66"/>
      <c r="K66"/>
      <c r="L66" s="312"/>
      <c r="M66"/>
    </row>
    <row r="67" spans="1:13" s="29" customFormat="1" x14ac:dyDescent="0.2">
      <c r="A67"/>
      <c r="B67"/>
      <c r="C67"/>
      <c r="D67" s="195"/>
      <c r="E67" s="197"/>
      <c r="H67"/>
      <c r="I67"/>
      <c r="J67"/>
      <c r="K67"/>
      <c r="L67" s="312"/>
      <c r="M67"/>
    </row>
  </sheetData>
  <mergeCells count="6">
    <mergeCell ref="I19:I20"/>
    <mergeCell ref="A1:K1"/>
    <mergeCell ref="A3:D3"/>
    <mergeCell ref="A11:D11"/>
    <mergeCell ref="J12:J13"/>
    <mergeCell ref="K12:K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/>
  <dimension ref="A1:N63"/>
  <sheetViews>
    <sheetView zoomScaleNormal="100" workbookViewId="0">
      <selection activeCell="D12" sqref="D1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71093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1354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5"/>
      <c r="G2" s="405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A5"/>
      <c r="B5" s="129">
        <v>41716</v>
      </c>
      <c r="C5" s="190" t="s">
        <v>598</v>
      </c>
      <c r="D5" s="132" t="s">
        <v>599</v>
      </c>
      <c r="E5" s="136">
        <v>172.55</v>
      </c>
      <c r="F5" s="27" t="s">
        <v>89</v>
      </c>
      <c r="G5" s="29" t="s">
        <v>249</v>
      </c>
      <c r="I5" s="129">
        <v>41708</v>
      </c>
      <c r="J5" s="132" t="s">
        <v>1064</v>
      </c>
      <c r="K5" s="136">
        <v>5572.78</v>
      </c>
      <c r="L5" s="308"/>
    </row>
    <row r="6" spans="1:14" s="29" customFormat="1" ht="12.75" customHeight="1" thickBot="1" x14ac:dyDescent="0.25">
      <c r="A6"/>
      <c r="B6" s="161"/>
      <c r="C6" s="187"/>
      <c r="D6" s="133"/>
      <c r="E6" s="137"/>
      <c r="G6" s="116"/>
      <c r="H6" s="56"/>
      <c r="I6" s="129">
        <v>41716</v>
      </c>
      <c r="J6" s="132" t="s">
        <v>168</v>
      </c>
      <c r="K6" s="136">
        <v>621.71</v>
      </c>
      <c r="L6" s="308"/>
    </row>
    <row r="7" spans="1:14" s="29" customFormat="1" ht="12.75" customHeight="1" thickBot="1" x14ac:dyDescent="0.25">
      <c r="A7"/>
      <c r="B7" s="56"/>
      <c r="C7" s="56"/>
      <c r="D7" s="194"/>
      <c r="E7" s="87">
        <f>SUM(E5:E6)</f>
        <v>172.55</v>
      </c>
      <c r="G7" s="27"/>
      <c r="H7" s="56"/>
      <c r="I7" s="161"/>
      <c r="J7" s="133"/>
      <c r="K7" s="137"/>
      <c r="L7" s="307"/>
    </row>
    <row r="8" spans="1:14" s="29" customFormat="1" ht="12.75" customHeight="1" thickBot="1" x14ac:dyDescent="0.25">
      <c r="A8"/>
      <c r="B8" s="56"/>
      <c r="C8" s="56"/>
      <c r="D8" s="194"/>
      <c r="E8" s="208"/>
      <c r="H8" s="391"/>
      <c r="I8" s="56"/>
      <c r="J8" s="194"/>
      <c r="K8" s="87">
        <f>SUM(K5:K7)</f>
        <v>6194.49</v>
      </c>
      <c r="L8" s="307"/>
    </row>
    <row r="9" spans="1:14" s="111" customFormat="1" ht="12.75" customHeight="1" thickBot="1" x14ac:dyDescent="0.25">
      <c r="A9" s="875" t="s">
        <v>1058</v>
      </c>
      <c r="B9" s="875"/>
      <c r="C9" s="875"/>
      <c r="D9" s="875"/>
      <c r="E9" s="288" t="s">
        <v>1267</v>
      </c>
      <c r="F9" s="116"/>
      <c r="G9" s="29"/>
      <c r="H9" s="391"/>
      <c r="I9" s="299"/>
      <c r="J9" s="155"/>
      <c r="K9" s="301"/>
      <c r="L9" s="307"/>
    </row>
    <row r="10" spans="1:14" s="3" customFormat="1" ht="12.75" customHeight="1" thickBot="1" x14ac:dyDescent="0.25"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G10" s="29"/>
      <c r="H10" s="391"/>
      <c r="I10" s="158"/>
      <c r="J10" s="885" t="s">
        <v>1087</v>
      </c>
      <c r="K10" s="881">
        <f>E7+K8+E40</f>
        <v>31238.560000000005</v>
      </c>
      <c r="L10" s="307"/>
      <c r="M10" s="314"/>
      <c r="N10" s="314"/>
    </row>
    <row r="11" spans="1:14" s="56" customFormat="1" ht="12.75" customHeight="1" thickBot="1" x14ac:dyDescent="0.25">
      <c r="B11" s="129">
        <v>41701</v>
      </c>
      <c r="C11" s="190" t="s">
        <v>301</v>
      </c>
      <c r="D11" s="132" t="s">
        <v>293</v>
      </c>
      <c r="E11" s="136">
        <v>249.66</v>
      </c>
      <c r="F11" s="29" t="s">
        <v>89</v>
      </c>
      <c r="G11" s="29" t="s">
        <v>384</v>
      </c>
      <c r="I11" s="393"/>
      <c r="J11" s="885"/>
      <c r="K11" s="882"/>
      <c r="L11" s="307"/>
    </row>
    <row r="12" spans="1:14" s="56" customFormat="1" ht="12.75" customHeight="1" x14ac:dyDescent="0.2">
      <c r="B12" s="129">
        <v>41701</v>
      </c>
      <c r="C12" s="190" t="s">
        <v>301</v>
      </c>
      <c r="D12" s="132" t="s">
        <v>293</v>
      </c>
      <c r="E12" s="136">
        <v>82.08</v>
      </c>
      <c r="F12" s="29" t="s">
        <v>89</v>
      </c>
      <c r="G12" s="29" t="s">
        <v>384</v>
      </c>
      <c r="H12" s="294"/>
      <c r="I12" s="393"/>
      <c r="J12" s="398"/>
      <c r="K12" s="336"/>
      <c r="L12" s="307"/>
    </row>
    <row r="13" spans="1:14" s="56" customFormat="1" ht="12.75" customHeight="1" x14ac:dyDescent="0.2">
      <c r="B13" s="129">
        <v>41701</v>
      </c>
      <c r="C13" s="190" t="s">
        <v>637</v>
      </c>
      <c r="D13" s="132" t="s">
        <v>528</v>
      </c>
      <c r="E13" s="136">
        <v>311.55</v>
      </c>
      <c r="F13" s="29" t="s">
        <v>89</v>
      </c>
      <c r="G13" s="29" t="s">
        <v>384</v>
      </c>
      <c r="H13" s="3"/>
      <c r="I13" s="393"/>
      <c r="J13" s="398"/>
      <c r="K13" s="336"/>
      <c r="L13" s="307"/>
    </row>
    <row r="14" spans="1:14" s="56" customFormat="1" ht="12.75" customHeight="1" x14ac:dyDescent="0.2">
      <c r="B14" s="129">
        <v>41701</v>
      </c>
      <c r="C14" s="190" t="s">
        <v>637</v>
      </c>
      <c r="D14" s="132" t="s">
        <v>528</v>
      </c>
      <c r="E14" s="136">
        <v>2476.85</v>
      </c>
      <c r="F14" s="29" t="s">
        <v>89</v>
      </c>
      <c r="G14" s="29" t="s">
        <v>384</v>
      </c>
      <c r="H14" s="3"/>
      <c r="I14" s="393"/>
      <c r="J14" s="398"/>
      <c r="K14" s="336"/>
      <c r="L14" s="307"/>
    </row>
    <row r="15" spans="1:14" s="56" customFormat="1" ht="12.75" customHeight="1" x14ac:dyDescent="0.2">
      <c r="B15" s="129">
        <v>41702</v>
      </c>
      <c r="C15" s="190" t="s">
        <v>301</v>
      </c>
      <c r="D15" s="132" t="s">
        <v>1242</v>
      </c>
      <c r="E15" s="136">
        <v>723.96</v>
      </c>
      <c r="F15" s="29" t="s">
        <v>89</v>
      </c>
      <c r="G15" s="29" t="s">
        <v>384</v>
      </c>
      <c r="H15" s="3"/>
      <c r="I15" s="393"/>
      <c r="J15" s="398"/>
      <c r="K15" s="336"/>
      <c r="L15" s="307"/>
    </row>
    <row r="16" spans="1:14" s="56" customFormat="1" ht="12.75" customHeight="1" x14ac:dyDescent="0.2">
      <c r="B16" s="129">
        <v>41702</v>
      </c>
      <c r="C16" s="190" t="s">
        <v>301</v>
      </c>
      <c r="D16" s="132" t="s">
        <v>810</v>
      </c>
      <c r="E16" s="136">
        <v>803.13</v>
      </c>
      <c r="F16" s="29" t="s">
        <v>89</v>
      </c>
      <c r="G16" s="29" t="s">
        <v>384</v>
      </c>
      <c r="H16" s="3"/>
      <c r="I16" s="393"/>
      <c r="J16" s="398"/>
      <c r="K16" s="336"/>
      <c r="L16" s="307"/>
    </row>
    <row r="17" spans="2:12" s="56" customFormat="1" ht="12.75" customHeight="1" x14ac:dyDescent="0.2">
      <c r="B17" s="129">
        <v>41701</v>
      </c>
      <c r="C17" s="190" t="s">
        <v>301</v>
      </c>
      <c r="D17" s="132" t="s">
        <v>1355</v>
      </c>
      <c r="E17" s="136">
        <v>781.7</v>
      </c>
      <c r="F17" s="29" t="s">
        <v>89</v>
      </c>
      <c r="G17" s="29" t="s">
        <v>384</v>
      </c>
      <c r="H17" s="3"/>
      <c r="I17" s="393"/>
      <c r="J17" s="398"/>
      <c r="K17" s="336"/>
      <c r="L17" s="307"/>
    </row>
    <row r="18" spans="2:12" s="56" customFormat="1" ht="12.75" customHeight="1" x14ac:dyDescent="0.2">
      <c r="B18" s="129">
        <v>41701</v>
      </c>
      <c r="C18" s="190" t="s">
        <v>301</v>
      </c>
      <c r="D18" s="132" t="s">
        <v>665</v>
      </c>
      <c r="E18" s="136">
        <v>738</v>
      </c>
      <c r="F18" s="29" t="s">
        <v>89</v>
      </c>
      <c r="G18" s="29" t="s">
        <v>384</v>
      </c>
      <c r="H18" s="3"/>
      <c r="I18" s="393"/>
      <c r="J18" s="398"/>
      <c r="K18" s="336"/>
      <c r="L18" s="307"/>
    </row>
    <row r="19" spans="2:12" s="56" customFormat="1" ht="12.75" customHeight="1" x14ac:dyDescent="0.2">
      <c r="B19" s="129">
        <v>41703</v>
      </c>
      <c r="C19" s="190" t="s">
        <v>719</v>
      </c>
      <c r="D19" s="132" t="s">
        <v>1051</v>
      </c>
      <c r="E19" s="136">
        <v>1246.48</v>
      </c>
      <c r="F19" s="29" t="s">
        <v>89</v>
      </c>
      <c r="G19" s="29" t="s">
        <v>384</v>
      </c>
      <c r="H19" s="3"/>
      <c r="I19" s="393"/>
      <c r="J19" s="398"/>
      <c r="K19" s="336"/>
      <c r="L19" s="307"/>
    </row>
    <row r="20" spans="2:12" s="56" customFormat="1" ht="12.75" customHeight="1" x14ac:dyDescent="0.2">
      <c r="B20" s="129">
        <v>41708</v>
      </c>
      <c r="C20" s="190" t="s">
        <v>301</v>
      </c>
      <c r="D20" s="132" t="s">
        <v>1197</v>
      </c>
      <c r="E20" s="136">
        <v>256.5</v>
      </c>
      <c r="F20" s="29" t="s">
        <v>89</v>
      </c>
      <c r="G20" s="29" t="s">
        <v>384</v>
      </c>
      <c r="H20" s="3"/>
      <c r="I20" s="393"/>
      <c r="J20" s="398"/>
      <c r="K20" s="336"/>
      <c r="L20" s="307"/>
    </row>
    <row r="21" spans="2:12" s="56" customFormat="1" ht="12.75" customHeight="1" x14ac:dyDescent="0.2">
      <c r="B21" s="129">
        <v>41708</v>
      </c>
      <c r="C21" s="190" t="s">
        <v>301</v>
      </c>
      <c r="D21" s="132" t="s">
        <v>380</v>
      </c>
      <c r="E21" s="136">
        <v>296.39999999999998</v>
      </c>
      <c r="F21" s="29" t="s">
        <v>89</v>
      </c>
      <c r="G21" s="29" t="s">
        <v>384</v>
      </c>
      <c r="H21" s="3"/>
      <c r="I21" s="393"/>
      <c r="J21" s="398"/>
      <c r="K21" s="336"/>
      <c r="L21" s="307"/>
    </row>
    <row r="22" spans="2:12" s="56" customFormat="1" ht="12.75" customHeight="1" x14ac:dyDescent="0.2">
      <c r="B22" s="129">
        <v>41708</v>
      </c>
      <c r="C22" s="190" t="s">
        <v>469</v>
      </c>
      <c r="D22" s="132" t="s">
        <v>901</v>
      </c>
      <c r="E22" s="136">
        <v>328.44</v>
      </c>
      <c r="F22" s="29" t="s">
        <v>89</v>
      </c>
      <c r="G22" s="29" t="s">
        <v>384</v>
      </c>
      <c r="H22" s="3"/>
      <c r="I22" s="393"/>
      <c r="J22" s="398"/>
      <c r="K22" s="336"/>
      <c r="L22" s="307"/>
    </row>
    <row r="23" spans="2:12" s="56" customFormat="1" ht="12.75" customHeight="1" x14ac:dyDescent="0.2">
      <c r="B23" s="129">
        <v>41709</v>
      </c>
      <c r="C23" s="190" t="s">
        <v>301</v>
      </c>
      <c r="D23" s="132" t="s">
        <v>24</v>
      </c>
      <c r="E23" s="136">
        <v>724.17</v>
      </c>
      <c r="F23" s="29" t="s">
        <v>89</v>
      </c>
      <c r="G23" s="29" t="s">
        <v>384</v>
      </c>
      <c r="H23" s="3"/>
      <c r="I23" s="393"/>
      <c r="J23" s="398"/>
      <c r="K23" s="336"/>
      <c r="L23" s="307"/>
    </row>
    <row r="24" spans="2:12" s="56" customFormat="1" ht="12.75" customHeight="1" x14ac:dyDescent="0.2">
      <c r="B24" s="129">
        <v>41709</v>
      </c>
      <c r="C24" s="190" t="s">
        <v>301</v>
      </c>
      <c r="D24" s="132" t="s">
        <v>1355</v>
      </c>
      <c r="E24" s="136">
        <v>797.98</v>
      </c>
      <c r="F24" s="29" t="s">
        <v>89</v>
      </c>
      <c r="G24" s="29" t="s">
        <v>384</v>
      </c>
      <c r="H24" s="3"/>
      <c r="I24" s="393"/>
      <c r="J24" s="398"/>
      <c r="K24" s="336"/>
      <c r="L24" s="307"/>
    </row>
    <row r="25" spans="2:12" s="56" customFormat="1" ht="12.75" customHeight="1" x14ac:dyDescent="0.2">
      <c r="B25" s="129">
        <v>41710</v>
      </c>
      <c r="C25" s="190" t="s">
        <v>469</v>
      </c>
      <c r="D25" s="132" t="s">
        <v>901</v>
      </c>
      <c r="E25" s="136">
        <v>143.87</v>
      </c>
      <c r="F25" s="29" t="s">
        <v>89</v>
      </c>
      <c r="G25" s="29" t="s">
        <v>384</v>
      </c>
      <c r="H25" s="3"/>
      <c r="I25" s="393"/>
      <c r="J25" s="398"/>
      <c r="K25" s="336"/>
      <c r="L25" s="307"/>
    </row>
    <row r="26" spans="2:12" s="56" customFormat="1" ht="12.75" customHeight="1" x14ac:dyDescent="0.2">
      <c r="B26" s="129">
        <v>41710</v>
      </c>
      <c r="C26" s="190" t="s">
        <v>469</v>
      </c>
      <c r="D26" s="132" t="s">
        <v>615</v>
      </c>
      <c r="E26" s="136">
        <v>372.71</v>
      </c>
      <c r="F26" s="29" t="s">
        <v>89</v>
      </c>
      <c r="G26" s="29" t="s">
        <v>384</v>
      </c>
      <c r="H26" s="3"/>
      <c r="I26" s="393"/>
      <c r="J26" s="398"/>
      <c r="K26" s="336"/>
      <c r="L26" s="307"/>
    </row>
    <row r="27" spans="2:12" s="56" customFormat="1" ht="12.75" customHeight="1" x14ac:dyDescent="0.2">
      <c r="B27" s="129">
        <v>41711</v>
      </c>
      <c r="C27" s="190" t="s">
        <v>469</v>
      </c>
      <c r="D27" s="132" t="s">
        <v>615</v>
      </c>
      <c r="E27" s="136">
        <v>337.66</v>
      </c>
      <c r="F27" s="29" t="s">
        <v>89</v>
      </c>
      <c r="G27" s="29" t="s">
        <v>384</v>
      </c>
      <c r="H27" s="3"/>
      <c r="I27" s="393"/>
      <c r="J27" s="398"/>
      <c r="K27" s="336"/>
      <c r="L27" s="307"/>
    </row>
    <row r="28" spans="2:12" s="56" customFormat="1" ht="12.75" customHeight="1" x14ac:dyDescent="0.2">
      <c r="B28" s="129">
        <v>41716</v>
      </c>
      <c r="C28" s="190" t="s">
        <v>301</v>
      </c>
      <c r="D28" s="132" t="s">
        <v>977</v>
      </c>
      <c r="E28" s="136">
        <v>1767</v>
      </c>
      <c r="F28" s="29" t="s">
        <v>89</v>
      </c>
      <c r="G28" s="29" t="s">
        <v>384</v>
      </c>
      <c r="H28" s="3"/>
      <c r="I28" s="393"/>
      <c r="J28" s="398"/>
      <c r="K28" s="336"/>
      <c r="L28" s="307"/>
    </row>
    <row r="29" spans="2:12" s="56" customFormat="1" ht="12.75" customHeight="1" x14ac:dyDescent="0.2">
      <c r="B29" s="129">
        <v>41716</v>
      </c>
      <c r="C29" s="190" t="s">
        <v>301</v>
      </c>
      <c r="D29" s="132" t="s">
        <v>227</v>
      </c>
      <c r="E29" s="136">
        <v>187.98</v>
      </c>
      <c r="F29" s="29" t="s">
        <v>89</v>
      </c>
      <c r="G29" s="29" t="s">
        <v>384</v>
      </c>
      <c r="H29" s="3"/>
      <c r="I29" s="393"/>
      <c r="J29" s="398"/>
      <c r="K29" s="336"/>
      <c r="L29" s="307"/>
    </row>
    <row r="30" spans="2:12" s="56" customFormat="1" ht="12.75" customHeight="1" x14ac:dyDescent="0.2">
      <c r="B30" s="129">
        <v>41716</v>
      </c>
      <c r="C30" s="190" t="s">
        <v>301</v>
      </c>
      <c r="D30" s="132" t="s">
        <v>293</v>
      </c>
      <c r="E30" s="136">
        <v>672.6</v>
      </c>
      <c r="F30" s="29" t="s">
        <v>89</v>
      </c>
      <c r="G30" s="29" t="s">
        <v>384</v>
      </c>
      <c r="H30" s="3"/>
      <c r="I30" s="393"/>
      <c r="J30" s="398"/>
      <c r="K30" s="336"/>
      <c r="L30" s="307"/>
    </row>
    <row r="31" spans="2:12" s="56" customFormat="1" ht="12.75" customHeight="1" x14ac:dyDescent="0.2">
      <c r="B31" s="129">
        <v>41716</v>
      </c>
      <c r="C31" s="190" t="s">
        <v>301</v>
      </c>
      <c r="D31" s="132" t="s">
        <v>380</v>
      </c>
      <c r="E31" s="136">
        <v>296.39999999999998</v>
      </c>
      <c r="F31" s="29" t="s">
        <v>89</v>
      </c>
      <c r="G31" s="29" t="s">
        <v>384</v>
      </c>
      <c r="H31" s="3"/>
      <c r="I31" s="393"/>
      <c r="J31" s="398"/>
      <c r="K31" s="336"/>
      <c r="L31" s="307"/>
    </row>
    <row r="32" spans="2:12" s="56" customFormat="1" ht="12.75" customHeight="1" x14ac:dyDescent="0.2">
      <c r="B32" s="129">
        <v>41716</v>
      </c>
      <c r="C32" s="190" t="s">
        <v>301</v>
      </c>
      <c r="D32" s="132" t="s">
        <v>5</v>
      </c>
      <c r="E32" s="136">
        <v>4074.36</v>
      </c>
      <c r="F32" s="29" t="s">
        <v>89</v>
      </c>
      <c r="G32" s="29" t="s">
        <v>384</v>
      </c>
      <c r="H32" s="3"/>
      <c r="I32" s="393"/>
      <c r="J32" s="398"/>
      <c r="K32" s="336"/>
      <c r="L32" s="307"/>
    </row>
    <row r="33" spans="1:12" s="56" customFormat="1" ht="12.75" customHeight="1" x14ac:dyDescent="0.2">
      <c r="B33" s="129">
        <v>41717</v>
      </c>
      <c r="C33" s="190" t="s">
        <v>637</v>
      </c>
      <c r="D33" s="132" t="s">
        <v>1095</v>
      </c>
      <c r="E33" s="136">
        <v>41.63</v>
      </c>
      <c r="F33" s="29" t="s">
        <v>89</v>
      </c>
      <c r="G33" s="29" t="s">
        <v>384</v>
      </c>
      <c r="H33" s="3"/>
      <c r="I33" s="393"/>
      <c r="J33" s="398"/>
      <c r="K33" s="336"/>
      <c r="L33" s="307"/>
    </row>
    <row r="34" spans="1:12" s="56" customFormat="1" ht="12.75" customHeight="1" x14ac:dyDescent="0.2">
      <c r="B34" s="129">
        <v>41718</v>
      </c>
      <c r="C34" s="190" t="s">
        <v>1113</v>
      </c>
      <c r="D34" s="132" t="s">
        <v>906</v>
      </c>
      <c r="E34" s="136">
        <v>5000</v>
      </c>
      <c r="F34" s="29" t="s">
        <v>89</v>
      </c>
      <c r="G34" s="29" t="s">
        <v>384</v>
      </c>
      <c r="H34" s="3"/>
      <c r="I34" s="393"/>
      <c r="J34" s="398"/>
      <c r="K34" s="336"/>
      <c r="L34" s="307"/>
    </row>
    <row r="35" spans="1:12" s="56" customFormat="1" ht="12.75" customHeight="1" x14ac:dyDescent="0.2">
      <c r="B35" s="129">
        <v>41723</v>
      </c>
      <c r="C35" s="190" t="s">
        <v>301</v>
      </c>
      <c r="D35" s="132" t="s">
        <v>380</v>
      </c>
      <c r="E35" s="136">
        <v>296.39999999999998</v>
      </c>
      <c r="F35" s="29" t="s">
        <v>89</v>
      </c>
      <c r="G35" s="29" t="s">
        <v>384</v>
      </c>
      <c r="H35" s="3"/>
      <c r="I35" s="393"/>
      <c r="J35" s="398"/>
      <c r="K35" s="336"/>
      <c r="L35" s="307"/>
    </row>
    <row r="36" spans="1:12" s="56" customFormat="1" ht="12.75" customHeight="1" x14ac:dyDescent="0.2">
      <c r="B36" s="129">
        <v>41723</v>
      </c>
      <c r="C36" s="190" t="s">
        <v>301</v>
      </c>
      <c r="D36" s="132" t="s">
        <v>1242</v>
      </c>
      <c r="E36" s="136">
        <v>903.79</v>
      </c>
      <c r="F36" s="29"/>
      <c r="G36" s="29" t="s">
        <v>384</v>
      </c>
      <c r="H36" s="3"/>
      <c r="I36" s="393"/>
      <c r="J36" s="398"/>
      <c r="K36" s="336"/>
      <c r="L36" s="307"/>
    </row>
    <row r="37" spans="1:12" s="56" customFormat="1" ht="12.75" customHeight="1" x14ac:dyDescent="0.2">
      <c r="B37" s="129">
        <v>41724</v>
      </c>
      <c r="C37" s="190" t="s">
        <v>469</v>
      </c>
      <c r="D37" s="132" t="s">
        <v>424</v>
      </c>
      <c r="E37" s="136">
        <v>552.32000000000005</v>
      </c>
      <c r="F37" s="29" t="s">
        <v>89</v>
      </c>
      <c r="G37" s="29" t="s">
        <v>384</v>
      </c>
      <c r="H37" s="3"/>
      <c r="I37" s="393"/>
      <c r="J37" s="398"/>
      <c r="K37" s="336"/>
      <c r="L37" s="307"/>
    </row>
    <row r="38" spans="1:12" s="56" customFormat="1" ht="12.75" customHeight="1" x14ac:dyDescent="0.2">
      <c r="B38" s="129">
        <v>41729</v>
      </c>
      <c r="C38" s="190" t="s">
        <v>469</v>
      </c>
      <c r="D38" s="132" t="s">
        <v>901</v>
      </c>
      <c r="E38" s="136">
        <v>407.9</v>
      </c>
      <c r="F38" s="29" t="s">
        <v>89</v>
      </c>
      <c r="G38" s="29" t="s">
        <v>384</v>
      </c>
      <c r="H38" s="3"/>
      <c r="I38" s="393"/>
      <c r="J38" s="398"/>
      <c r="K38" s="336"/>
      <c r="L38" s="307"/>
    </row>
    <row r="39" spans="1:12" s="56" customFormat="1" ht="12.75" customHeight="1" thickBot="1" x14ac:dyDescent="0.25">
      <c r="A39"/>
      <c r="B39" s="161"/>
      <c r="C39" s="187"/>
      <c r="D39" s="133"/>
      <c r="E39" s="137"/>
      <c r="F39" s="29"/>
      <c r="G39" s="29"/>
      <c r="H39" s="3"/>
      <c r="I39"/>
      <c r="J39"/>
      <c r="K39"/>
      <c r="L39" s="308"/>
    </row>
    <row r="40" spans="1:12" s="56" customFormat="1" ht="12.75" customHeight="1" thickBot="1" x14ac:dyDescent="0.25">
      <c r="A40"/>
      <c r="D40" s="194"/>
      <c r="E40" s="87">
        <f>SUM(E11:E39)</f>
        <v>24871.520000000004</v>
      </c>
      <c r="F40" s="29"/>
      <c r="G40" s="29"/>
      <c r="H40" s="3"/>
      <c r="I40"/>
      <c r="J40"/>
      <c r="K40"/>
      <c r="L40" s="308"/>
    </row>
    <row r="41" spans="1:12" s="29" customFormat="1" x14ac:dyDescent="0.2">
      <c r="A41"/>
      <c r="B41" s="56"/>
      <c r="C41" s="56"/>
      <c r="D41" s="194"/>
      <c r="E41" s="208"/>
      <c r="H41"/>
      <c r="I41"/>
      <c r="J41"/>
      <c r="K41"/>
      <c r="L41" s="308"/>
    </row>
    <row r="42" spans="1:12" s="29" customFormat="1" x14ac:dyDescent="0.2">
      <c r="A42"/>
      <c r="B42" s="56"/>
      <c r="C42" s="56"/>
      <c r="D42" s="194"/>
      <c r="E42" s="208"/>
      <c r="H42"/>
      <c r="I42"/>
      <c r="J42"/>
      <c r="K42"/>
      <c r="L42" s="308"/>
    </row>
    <row r="43" spans="1:12" s="29" customFormat="1" x14ac:dyDescent="0.2">
      <c r="A43"/>
      <c r="B43" s="56"/>
      <c r="C43" s="56"/>
      <c r="D43" s="194"/>
      <c r="E43" s="208"/>
      <c r="F43"/>
      <c r="H43"/>
      <c r="I43"/>
      <c r="J43"/>
      <c r="K43"/>
      <c r="L43" s="308"/>
    </row>
    <row r="44" spans="1:12" s="29" customFormat="1" x14ac:dyDescent="0.2">
      <c r="A44"/>
      <c r="B44"/>
      <c r="C44"/>
      <c r="D44" s="195"/>
      <c r="E44" s="197"/>
      <c r="F44"/>
      <c r="H44"/>
      <c r="I44"/>
      <c r="J44"/>
      <c r="K44"/>
      <c r="L44" s="308"/>
    </row>
    <row r="45" spans="1:12" s="29" customFormat="1" x14ac:dyDescent="0.2">
      <c r="A45"/>
      <c r="B45"/>
      <c r="C45"/>
      <c r="D45" s="195"/>
      <c r="E45" s="197"/>
      <c r="F45"/>
      <c r="H45"/>
      <c r="I45"/>
      <c r="J45"/>
      <c r="K45"/>
      <c r="L45" s="308"/>
    </row>
    <row r="46" spans="1:12" s="29" customFormat="1" x14ac:dyDescent="0.2">
      <c r="A46"/>
      <c r="B46"/>
      <c r="C46"/>
      <c r="D46" s="195"/>
      <c r="E46" s="197"/>
      <c r="F46"/>
      <c r="H46"/>
      <c r="I46"/>
      <c r="J46"/>
      <c r="K46"/>
      <c r="L46" s="308"/>
    </row>
    <row r="47" spans="1:12" s="29" customFormat="1" x14ac:dyDescent="0.2">
      <c r="A47"/>
      <c r="B47"/>
      <c r="C47"/>
      <c r="D47" s="195"/>
      <c r="E47" s="197"/>
      <c r="F47"/>
      <c r="H47"/>
      <c r="I47"/>
      <c r="J47"/>
      <c r="K47"/>
      <c r="L47" s="308"/>
    </row>
    <row r="48" spans="1:12" s="29" customFormat="1" x14ac:dyDescent="0.2">
      <c r="A48"/>
      <c r="B48"/>
      <c r="C48"/>
      <c r="D48" s="195"/>
      <c r="E48" s="197"/>
      <c r="H48"/>
      <c r="I48"/>
      <c r="J48"/>
      <c r="K48"/>
      <c r="L48" s="308"/>
    </row>
    <row r="49" spans="1:13" s="29" customFormat="1" x14ac:dyDescent="0.2">
      <c r="A49"/>
      <c r="B49"/>
      <c r="C49"/>
      <c r="D49" s="195"/>
      <c r="E49" s="197"/>
      <c r="H49"/>
      <c r="I49"/>
      <c r="J49"/>
      <c r="K49"/>
      <c r="L49" s="308"/>
    </row>
    <row r="50" spans="1:13" s="29" customFormat="1" x14ac:dyDescent="0.2">
      <c r="A50"/>
      <c r="B50"/>
      <c r="C50"/>
      <c r="D50" s="195"/>
      <c r="E50" s="197"/>
      <c r="H50"/>
      <c r="I50"/>
      <c r="J50"/>
      <c r="K50"/>
      <c r="L50" s="308"/>
    </row>
    <row r="51" spans="1:13" s="29" customFormat="1" x14ac:dyDescent="0.2">
      <c r="A51"/>
      <c r="B51"/>
      <c r="C51"/>
      <c r="D51" s="195"/>
      <c r="E51" s="197"/>
      <c r="H51"/>
      <c r="I51"/>
      <c r="J51"/>
      <c r="K51"/>
      <c r="L51" s="308"/>
    </row>
    <row r="52" spans="1:13" s="29" customFormat="1" x14ac:dyDescent="0.2">
      <c r="A52"/>
      <c r="B52"/>
      <c r="C52"/>
      <c r="D52" s="195"/>
      <c r="E52" s="197"/>
      <c r="H52"/>
      <c r="I52"/>
      <c r="J52"/>
      <c r="K52"/>
      <c r="L52" s="308"/>
    </row>
    <row r="53" spans="1:13" s="29" customFormat="1" x14ac:dyDescent="0.2">
      <c r="A53"/>
      <c r="B53"/>
      <c r="C53"/>
      <c r="D53" s="195"/>
      <c r="E53" s="197"/>
      <c r="H53"/>
      <c r="I53"/>
      <c r="J53"/>
      <c r="K53"/>
      <c r="L53" s="308"/>
    </row>
    <row r="54" spans="1:13" s="29" customFormat="1" x14ac:dyDescent="0.2">
      <c r="A54"/>
      <c r="B54"/>
      <c r="C54"/>
      <c r="D54" s="195"/>
      <c r="E54" s="197"/>
      <c r="H54"/>
      <c r="I54"/>
      <c r="J54"/>
      <c r="K54"/>
      <c r="L54" s="312"/>
    </row>
    <row r="55" spans="1:13" s="29" customFormat="1" x14ac:dyDescent="0.2">
      <c r="A55"/>
      <c r="B55"/>
      <c r="C55"/>
      <c r="D55" s="195"/>
      <c r="E55" s="197"/>
      <c r="H55"/>
      <c r="I55"/>
      <c r="J55"/>
      <c r="K55"/>
      <c r="L55" s="312"/>
    </row>
    <row r="56" spans="1:13" s="29" customFormat="1" x14ac:dyDescent="0.2">
      <c r="A56"/>
      <c r="B56"/>
      <c r="C56"/>
      <c r="D56" s="195"/>
      <c r="E56" s="197"/>
      <c r="H56"/>
      <c r="I56"/>
      <c r="J56"/>
      <c r="K56"/>
      <c r="L56" s="312"/>
    </row>
    <row r="57" spans="1:13" s="29" customFormat="1" x14ac:dyDescent="0.2">
      <c r="A57"/>
      <c r="B57"/>
      <c r="C57"/>
      <c r="D57" s="195"/>
      <c r="E57" s="197"/>
      <c r="H57"/>
      <c r="I57"/>
      <c r="J57"/>
      <c r="K57"/>
      <c r="L57" s="312"/>
    </row>
    <row r="58" spans="1:13" s="29" customFormat="1" x14ac:dyDescent="0.2">
      <c r="A58"/>
      <c r="B58"/>
      <c r="C58"/>
      <c r="D58" s="195"/>
      <c r="E58" s="197"/>
      <c r="H58"/>
      <c r="I58"/>
      <c r="J58"/>
      <c r="K58"/>
      <c r="L58" s="312"/>
    </row>
    <row r="59" spans="1:13" s="29" customFormat="1" x14ac:dyDescent="0.2">
      <c r="A59"/>
      <c r="B59"/>
      <c r="C59"/>
      <c r="D59" s="195"/>
      <c r="E59" s="197"/>
      <c r="H59"/>
      <c r="I59"/>
      <c r="J59"/>
      <c r="K59"/>
      <c r="L59" s="312"/>
    </row>
    <row r="60" spans="1:13" s="29" customFormat="1" x14ac:dyDescent="0.2">
      <c r="A60"/>
      <c r="B60"/>
      <c r="C60"/>
      <c r="D60" s="195"/>
      <c r="E60" s="197"/>
      <c r="H60"/>
      <c r="I60"/>
      <c r="J60"/>
      <c r="K60"/>
      <c r="L60" s="312"/>
    </row>
    <row r="61" spans="1:13" s="29" customFormat="1" x14ac:dyDescent="0.2">
      <c r="A61"/>
      <c r="B61"/>
      <c r="C61"/>
      <c r="D61" s="195"/>
      <c r="E61" s="197"/>
      <c r="H61"/>
      <c r="I61"/>
      <c r="J61"/>
      <c r="K61"/>
      <c r="L61" s="312"/>
      <c r="M61"/>
    </row>
    <row r="62" spans="1:13" s="29" customFormat="1" x14ac:dyDescent="0.2">
      <c r="A62"/>
      <c r="B62"/>
      <c r="C62"/>
      <c r="D62" s="195"/>
      <c r="E62" s="197"/>
      <c r="H62"/>
      <c r="I62"/>
      <c r="J62"/>
      <c r="K62"/>
      <c r="L62" s="312"/>
      <c r="M62"/>
    </row>
    <row r="63" spans="1:13" s="29" customFormat="1" x14ac:dyDescent="0.2">
      <c r="A63"/>
      <c r="B63"/>
      <c r="C63"/>
      <c r="D63" s="195"/>
      <c r="E63" s="197"/>
      <c r="H63"/>
      <c r="I63"/>
      <c r="J63"/>
      <c r="K63"/>
      <c r="L63" s="312"/>
      <c r="M63"/>
    </row>
  </sheetData>
  <mergeCells count="5">
    <mergeCell ref="A1:K1"/>
    <mergeCell ref="A3:D3"/>
    <mergeCell ref="A9:D9"/>
    <mergeCell ref="J10:J11"/>
    <mergeCell ref="K10:K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/>
  <dimension ref="A1:N71"/>
  <sheetViews>
    <sheetView topLeftCell="A10" zoomScaleNormal="100" workbookViewId="0">
      <selection activeCell="C44" sqref="C4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1356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6"/>
      <c r="G2" s="406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41733</v>
      </c>
      <c r="C5" s="190" t="s">
        <v>691</v>
      </c>
      <c r="D5" s="132" t="s">
        <v>1288</v>
      </c>
      <c r="E5" s="136">
        <v>3129.17</v>
      </c>
      <c r="F5" s="29" t="s">
        <v>89</v>
      </c>
      <c r="G5" s="29" t="s">
        <v>249</v>
      </c>
      <c r="I5" s="129">
        <v>41731</v>
      </c>
      <c r="J5" s="132" t="s">
        <v>6</v>
      </c>
      <c r="K5" s="136">
        <v>36281.64</v>
      </c>
      <c r="L5" s="308"/>
    </row>
    <row r="6" spans="1:14" s="29" customFormat="1" ht="12.75" customHeight="1" x14ac:dyDescent="0.2">
      <c r="A6"/>
      <c r="B6" s="129">
        <v>41732</v>
      </c>
      <c r="C6" s="190" t="s">
        <v>691</v>
      </c>
      <c r="D6" s="132" t="s">
        <v>1289</v>
      </c>
      <c r="E6" s="136">
        <v>6595.89</v>
      </c>
      <c r="F6" s="27" t="s">
        <v>89</v>
      </c>
      <c r="G6" s="29" t="s">
        <v>249</v>
      </c>
      <c r="H6" s="56"/>
      <c r="I6" s="129">
        <v>41732</v>
      </c>
      <c r="J6" s="132" t="s">
        <v>346</v>
      </c>
      <c r="K6" s="136">
        <v>22014.62</v>
      </c>
      <c r="L6" s="308"/>
    </row>
    <row r="7" spans="1:14" s="29" customFormat="1" ht="12.75" customHeight="1" x14ac:dyDescent="0.2">
      <c r="A7"/>
      <c r="B7" s="129">
        <v>41731</v>
      </c>
      <c r="C7" s="190" t="s">
        <v>598</v>
      </c>
      <c r="D7" s="132" t="s">
        <v>599</v>
      </c>
      <c r="E7" s="136">
        <v>175.55</v>
      </c>
      <c r="F7" s="27" t="s">
        <v>89</v>
      </c>
      <c r="G7" s="29" t="s">
        <v>249</v>
      </c>
      <c r="H7" s="56"/>
      <c r="I7" s="129">
        <v>41736</v>
      </c>
      <c r="J7" s="132" t="s">
        <v>346</v>
      </c>
      <c r="K7" s="136">
        <v>10000</v>
      </c>
      <c r="L7" s="308"/>
    </row>
    <row r="8" spans="1:14" s="29" customFormat="1" ht="12.75" customHeight="1" x14ac:dyDescent="0.2">
      <c r="A8"/>
      <c r="B8" s="129">
        <v>41745</v>
      </c>
      <c r="C8" s="190" t="s">
        <v>691</v>
      </c>
      <c r="D8" s="132" t="s">
        <v>1288</v>
      </c>
      <c r="E8" s="136">
        <v>3056.41</v>
      </c>
      <c r="F8" s="27" t="s">
        <v>89</v>
      </c>
      <c r="G8" s="29" t="s">
        <v>249</v>
      </c>
      <c r="H8" s="56"/>
      <c r="I8" s="129">
        <v>41745</v>
      </c>
      <c r="J8" s="132" t="s">
        <v>6</v>
      </c>
      <c r="K8" s="136">
        <v>12640.32</v>
      </c>
      <c r="L8" s="308"/>
    </row>
    <row r="9" spans="1:14" s="29" customFormat="1" ht="12.75" customHeight="1" x14ac:dyDescent="0.2">
      <c r="A9"/>
      <c r="B9" s="129">
        <v>41745</v>
      </c>
      <c r="C9" s="190" t="s">
        <v>691</v>
      </c>
      <c r="D9" s="132" t="s">
        <v>1289</v>
      </c>
      <c r="E9" s="136">
        <v>5735.82</v>
      </c>
      <c r="F9" s="27" t="s">
        <v>89</v>
      </c>
      <c r="G9" s="29" t="s">
        <v>249</v>
      </c>
      <c r="H9" s="56"/>
      <c r="I9" s="129">
        <v>41746</v>
      </c>
      <c r="J9" s="132" t="s">
        <v>6</v>
      </c>
      <c r="K9" s="136">
        <v>4979.5200000000004</v>
      </c>
      <c r="L9" s="308"/>
    </row>
    <row r="10" spans="1:14" s="29" customFormat="1" ht="12.75" customHeight="1" thickBot="1" x14ac:dyDescent="0.25">
      <c r="A10"/>
      <c r="B10" s="161"/>
      <c r="C10" s="187"/>
      <c r="D10" s="133"/>
      <c r="E10" s="137"/>
      <c r="G10" s="116"/>
      <c r="H10" s="391"/>
      <c r="I10" s="129">
        <v>41759</v>
      </c>
      <c r="J10" s="132" t="s">
        <v>1064</v>
      </c>
      <c r="K10" s="136">
        <v>55.18</v>
      </c>
      <c r="L10" s="307"/>
    </row>
    <row r="11" spans="1:14" s="111" customFormat="1" ht="12.75" customHeight="1" thickBot="1" x14ac:dyDescent="0.25">
      <c r="A11"/>
      <c r="B11" s="56"/>
      <c r="C11" s="56"/>
      <c r="D11" s="194"/>
      <c r="E11" s="87">
        <f>SUM(E5:E10)</f>
        <v>18692.84</v>
      </c>
      <c r="F11" s="29"/>
      <c r="G11" s="27"/>
      <c r="H11" s="391"/>
      <c r="I11" s="161"/>
      <c r="J11" s="133"/>
      <c r="K11" s="137"/>
      <c r="L11" s="307"/>
    </row>
    <row r="12" spans="1:14" s="3" customFormat="1" ht="12.75" customHeight="1" thickBot="1" x14ac:dyDescent="0.25">
      <c r="A12"/>
      <c r="B12" s="56"/>
      <c r="C12" s="56"/>
      <c r="D12" s="194"/>
      <c r="E12" s="208"/>
      <c r="F12" s="29"/>
      <c r="G12" s="29"/>
      <c r="H12" s="391"/>
      <c r="I12" s="56"/>
      <c r="J12" s="194"/>
      <c r="K12" s="87">
        <f>SUM(K5:K11)</f>
        <v>85971.279999999984</v>
      </c>
      <c r="L12" s="307"/>
      <c r="M12" s="314"/>
      <c r="N12" s="314"/>
    </row>
    <row r="13" spans="1:14" s="56" customFormat="1" ht="12.75" customHeight="1" thickBot="1" x14ac:dyDescent="0.25">
      <c r="A13" s="875" t="s">
        <v>1058</v>
      </c>
      <c r="B13" s="875"/>
      <c r="C13" s="875"/>
      <c r="D13" s="875"/>
      <c r="E13" s="288" t="s">
        <v>1267</v>
      </c>
      <c r="F13" s="116"/>
      <c r="G13" s="29"/>
      <c r="I13" s="299"/>
      <c r="J13" s="155"/>
      <c r="K13" s="301"/>
      <c r="L13" s="307"/>
    </row>
    <row r="14" spans="1:14" s="56" customFormat="1" ht="12.75" customHeight="1" thickBot="1" x14ac:dyDescent="0.25">
      <c r="A14" s="3"/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H14" s="294"/>
      <c r="I14" s="158"/>
      <c r="J14" s="885" t="s">
        <v>1087</v>
      </c>
      <c r="K14" s="881">
        <f>E11+K12+E50</f>
        <v>212875.69</v>
      </c>
      <c r="L14" s="307"/>
    </row>
    <row r="15" spans="1:14" s="56" customFormat="1" ht="12.75" customHeight="1" thickBot="1" x14ac:dyDescent="0.25">
      <c r="B15" s="129">
        <v>41730</v>
      </c>
      <c r="C15" s="190" t="s">
        <v>1136</v>
      </c>
      <c r="D15" s="132" t="s">
        <v>861</v>
      </c>
      <c r="E15" s="272">
        <v>8717.06</v>
      </c>
      <c r="F15" s="29" t="s">
        <v>89</v>
      </c>
      <c r="G15" s="29" t="s">
        <v>249</v>
      </c>
      <c r="H15" s="3"/>
      <c r="I15" s="393"/>
      <c r="J15" s="885"/>
      <c r="K15" s="882"/>
      <c r="L15" s="307"/>
    </row>
    <row r="16" spans="1:14" s="56" customFormat="1" ht="12.75" customHeight="1" x14ac:dyDescent="0.2">
      <c r="B16" s="129">
        <v>41731</v>
      </c>
      <c r="C16" s="190" t="s">
        <v>301</v>
      </c>
      <c r="D16" s="132" t="s">
        <v>1332</v>
      </c>
      <c r="E16" s="136">
        <v>310</v>
      </c>
      <c r="F16" s="29" t="s">
        <v>89</v>
      </c>
      <c r="G16" s="29" t="s">
        <v>249</v>
      </c>
      <c r="H16" s="3"/>
      <c r="I16" s="393"/>
      <c r="J16" s="398"/>
      <c r="K16" s="336"/>
      <c r="L16" s="307"/>
    </row>
    <row r="17" spans="2:12" s="56" customFormat="1" ht="12.75" customHeight="1" x14ac:dyDescent="0.2">
      <c r="B17" s="129">
        <v>41731</v>
      </c>
      <c r="C17" s="190" t="s">
        <v>1113</v>
      </c>
      <c r="D17" s="132" t="s">
        <v>906</v>
      </c>
      <c r="E17" s="136">
        <v>4120</v>
      </c>
      <c r="F17" s="29" t="s">
        <v>89</v>
      </c>
      <c r="G17" s="29" t="s">
        <v>249</v>
      </c>
      <c r="H17" s="3"/>
      <c r="I17" s="393"/>
      <c r="J17" s="398"/>
      <c r="K17" s="336"/>
      <c r="L17" s="307"/>
    </row>
    <row r="18" spans="2:12" s="56" customFormat="1" ht="12.75" customHeight="1" x14ac:dyDescent="0.2">
      <c r="B18" s="129">
        <v>41731</v>
      </c>
      <c r="C18" s="190" t="s">
        <v>637</v>
      </c>
      <c r="D18" s="132" t="s">
        <v>597</v>
      </c>
      <c r="E18" s="136">
        <v>49.11</v>
      </c>
      <c r="F18" s="29" t="s">
        <v>89</v>
      </c>
      <c r="G18" s="29" t="s">
        <v>249</v>
      </c>
      <c r="H18" s="3"/>
      <c r="I18" s="393"/>
      <c r="J18" s="398"/>
      <c r="K18" s="336"/>
      <c r="L18" s="307"/>
    </row>
    <row r="19" spans="2:12" s="56" customFormat="1" ht="12.75" customHeight="1" x14ac:dyDescent="0.2">
      <c r="B19" s="129">
        <v>41731</v>
      </c>
      <c r="C19" s="190" t="s">
        <v>301</v>
      </c>
      <c r="D19" s="132" t="s">
        <v>380</v>
      </c>
      <c r="E19" s="136">
        <v>296.39999999999998</v>
      </c>
      <c r="F19" s="29" t="s">
        <v>89</v>
      </c>
      <c r="G19" s="29" t="s">
        <v>249</v>
      </c>
      <c r="H19" s="3"/>
      <c r="I19" s="393"/>
      <c r="J19" s="398"/>
      <c r="K19" s="336"/>
      <c r="L19" s="307"/>
    </row>
    <row r="20" spans="2:12" s="56" customFormat="1" ht="12.75" customHeight="1" x14ac:dyDescent="0.2">
      <c r="B20" s="129">
        <v>41732</v>
      </c>
      <c r="C20" s="190" t="s">
        <v>1136</v>
      </c>
      <c r="D20" s="132" t="s">
        <v>861</v>
      </c>
      <c r="E20" s="272">
        <v>9268.77</v>
      </c>
      <c r="F20" s="29" t="s">
        <v>89</v>
      </c>
      <c r="G20" s="29" t="s">
        <v>249</v>
      </c>
      <c r="H20" s="3"/>
      <c r="I20" s="393"/>
      <c r="J20" s="398"/>
      <c r="K20" s="336"/>
      <c r="L20" s="307"/>
    </row>
    <row r="21" spans="2:12" s="56" customFormat="1" ht="12.75" customHeight="1" x14ac:dyDescent="0.2">
      <c r="B21" s="129">
        <v>41732</v>
      </c>
      <c r="C21" s="190" t="s">
        <v>637</v>
      </c>
      <c r="D21" s="132" t="s">
        <v>597</v>
      </c>
      <c r="E21" s="136">
        <v>327.77</v>
      </c>
      <c r="F21" s="29" t="s">
        <v>89</v>
      </c>
      <c r="G21" s="29" t="s">
        <v>249</v>
      </c>
      <c r="H21" s="3"/>
      <c r="I21" s="393"/>
      <c r="J21" s="398"/>
      <c r="K21" s="336"/>
      <c r="L21" s="307"/>
    </row>
    <row r="22" spans="2:12" s="56" customFormat="1" ht="12.75" customHeight="1" x14ac:dyDescent="0.2">
      <c r="B22" s="129">
        <v>41732</v>
      </c>
      <c r="C22" s="190" t="s">
        <v>301</v>
      </c>
      <c r="D22" s="132" t="s">
        <v>380</v>
      </c>
      <c r="E22" s="136">
        <v>296.39999999999998</v>
      </c>
      <c r="F22" s="29" t="s">
        <v>89</v>
      </c>
      <c r="G22" s="29" t="s">
        <v>249</v>
      </c>
      <c r="H22" s="3"/>
      <c r="I22" s="393"/>
      <c r="J22" s="398"/>
      <c r="K22" s="336"/>
      <c r="L22" s="307"/>
    </row>
    <row r="23" spans="2:12" s="56" customFormat="1" ht="12.75" customHeight="1" x14ac:dyDescent="0.2">
      <c r="B23" s="129">
        <v>41733</v>
      </c>
      <c r="C23" s="190" t="s">
        <v>637</v>
      </c>
      <c r="D23" s="132" t="s">
        <v>528</v>
      </c>
      <c r="E23" s="136">
        <v>2978.95</v>
      </c>
      <c r="F23" s="29" t="s">
        <v>89</v>
      </c>
      <c r="G23" s="29" t="s">
        <v>249</v>
      </c>
      <c r="H23" s="3"/>
      <c r="I23" s="393"/>
      <c r="J23" s="398"/>
      <c r="K23" s="336"/>
      <c r="L23" s="307"/>
    </row>
    <row r="24" spans="2:12" s="56" customFormat="1" ht="12.75" customHeight="1" x14ac:dyDescent="0.2">
      <c r="B24" s="129">
        <v>41736</v>
      </c>
      <c r="C24" s="190" t="s">
        <v>301</v>
      </c>
      <c r="D24" s="132" t="s">
        <v>5</v>
      </c>
      <c r="E24" s="136">
        <v>1002.06</v>
      </c>
      <c r="F24" s="29" t="s">
        <v>89</v>
      </c>
      <c r="G24" s="29" t="s">
        <v>249</v>
      </c>
      <c r="H24" s="3"/>
      <c r="I24" s="393"/>
      <c r="J24" s="398"/>
      <c r="K24" s="336"/>
      <c r="L24" s="307"/>
    </row>
    <row r="25" spans="2:12" s="56" customFormat="1" ht="12.75" customHeight="1" x14ac:dyDescent="0.2">
      <c r="B25" s="129">
        <v>41736</v>
      </c>
      <c r="C25" s="190" t="s">
        <v>301</v>
      </c>
      <c r="D25" s="132" t="s">
        <v>5</v>
      </c>
      <c r="E25" s="136">
        <v>413.17</v>
      </c>
      <c r="F25" s="29" t="s">
        <v>89</v>
      </c>
      <c r="G25" s="29" t="s">
        <v>249</v>
      </c>
      <c r="H25" s="3"/>
      <c r="I25" s="393"/>
      <c r="J25" s="398"/>
      <c r="K25" s="336"/>
      <c r="L25" s="307"/>
    </row>
    <row r="26" spans="2:12" s="56" customFormat="1" ht="12.75" customHeight="1" x14ac:dyDescent="0.2">
      <c r="B26" s="129">
        <v>41736</v>
      </c>
      <c r="C26" s="190" t="s">
        <v>1113</v>
      </c>
      <c r="D26" s="132" t="s">
        <v>906</v>
      </c>
      <c r="E26" s="136">
        <v>382.2</v>
      </c>
      <c r="F26" s="29" t="s">
        <v>89</v>
      </c>
      <c r="G26" s="29" t="s">
        <v>249</v>
      </c>
      <c r="H26" s="3"/>
      <c r="I26" s="393"/>
      <c r="J26" s="398"/>
      <c r="K26" s="336"/>
      <c r="L26" s="307"/>
    </row>
    <row r="27" spans="2:12" s="56" customFormat="1" ht="12.75" customHeight="1" x14ac:dyDescent="0.2">
      <c r="B27" s="129">
        <v>41736</v>
      </c>
      <c r="C27" s="190" t="s">
        <v>1113</v>
      </c>
      <c r="D27" s="132" t="s">
        <v>906</v>
      </c>
      <c r="E27" s="136">
        <v>866.4</v>
      </c>
      <c r="F27" s="29" t="s">
        <v>89</v>
      </c>
      <c r="G27" s="29" t="s">
        <v>249</v>
      </c>
      <c r="H27" s="3"/>
      <c r="I27" s="393"/>
      <c r="J27" s="398"/>
      <c r="K27" s="336"/>
      <c r="L27" s="307"/>
    </row>
    <row r="28" spans="2:12" s="56" customFormat="1" ht="12.75" customHeight="1" x14ac:dyDescent="0.2">
      <c r="B28" s="129">
        <v>41736</v>
      </c>
      <c r="C28" s="190" t="s">
        <v>1113</v>
      </c>
      <c r="D28" s="132" t="s">
        <v>906</v>
      </c>
      <c r="E28" s="136">
        <v>866.4</v>
      </c>
      <c r="F28" s="29" t="s">
        <v>89</v>
      </c>
      <c r="G28" s="29" t="s">
        <v>249</v>
      </c>
      <c r="H28" s="3"/>
      <c r="I28" s="393"/>
      <c r="J28" s="398"/>
      <c r="K28" s="336"/>
      <c r="L28" s="307"/>
    </row>
    <row r="29" spans="2:12" s="56" customFormat="1" ht="12.75" customHeight="1" x14ac:dyDescent="0.2">
      <c r="B29" s="129">
        <v>41737</v>
      </c>
      <c r="C29" s="190" t="s">
        <v>301</v>
      </c>
      <c r="D29" s="132" t="s">
        <v>380</v>
      </c>
      <c r="E29" s="136">
        <v>296.39999999999998</v>
      </c>
      <c r="F29" s="29" t="s">
        <v>89</v>
      </c>
      <c r="G29" s="29" t="s">
        <v>249</v>
      </c>
      <c r="H29" s="3"/>
      <c r="I29" s="393"/>
      <c r="J29" s="398"/>
      <c r="K29" s="336"/>
      <c r="L29" s="307"/>
    </row>
    <row r="30" spans="2:12" s="56" customFormat="1" ht="12.75" customHeight="1" x14ac:dyDescent="0.2">
      <c r="B30" s="129">
        <v>41738</v>
      </c>
      <c r="C30" s="190" t="s">
        <v>469</v>
      </c>
      <c r="D30" s="132" t="s">
        <v>1081</v>
      </c>
      <c r="E30" s="136">
        <v>347.42</v>
      </c>
      <c r="F30" s="29" t="s">
        <v>89</v>
      </c>
      <c r="G30" s="29" t="s">
        <v>249</v>
      </c>
      <c r="H30" s="3"/>
      <c r="I30" s="393"/>
      <c r="J30" s="398"/>
      <c r="K30" s="336"/>
      <c r="L30" s="307"/>
    </row>
    <row r="31" spans="2:12" s="56" customFormat="1" ht="12.75" customHeight="1" x14ac:dyDescent="0.2">
      <c r="B31" s="129">
        <v>41738</v>
      </c>
      <c r="C31" s="190" t="s">
        <v>301</v>
      </c>
      <c r="D31" s="132" t="s">
        <v>227</v>
      </c>
      <c r="E31" s="136">
        <v>638.97</v>
      </c>
      <c r="F31" s="29" t="s">
        <v>89</v>
      </c>
      <c r="G31" s="29" t="s">
        <v>249</v>
      </c>
      <c r="H31" s="3"/>
      <c r="I31" s="393"/>
      <c r="J31" s="398"/>
      <c r="K31" s="336"/>
      <c r="L31" s="307"/>
    </row>
    <row r="32" spans="2:12" s="56" customFormat="1" ht="12.75" customHeight="1" x14ac:dyDescent="0.2">
      <c r="B32" s="129">
        <v>41741</v>
      </c>
      <c r="C32" s="190" t="s">
        <v>1128</v>
      </c>
      <c r="D32" s="132" t="s">
        <v>1361</v>
      </c>
      <c r="E32" s="136">
        <v>1999</v>
      </c>
      <c r="F32" s="29"/>
      <c r="G32" s="29" t="s">
        <v>249</v>
      </c>
      <c r="H32" s="3"/>
      <c r="I32" s="393"/>
      <c r="J32" s="398"/>
      <c r="K32" s="336"/>
      <c r="L32" s="307"/>
    </row>
    <row r="33" spans="2:12" s="56" customFormat="1" ht="12.75" customHeight="1" x14ac:dyDescent="0.2">
      <c r="B33" s="129">
        <v>41743</v>
      </c>
      <c r="C33" s="190" t="s">
        <v>301</v>
      </c>
      <c r="D33" s="132" t="s">
        <v>380</v>
      </c>
      <c r="E33" s="136">
        <v>592.79999999999995</v>
      </c>
      <c r="F33" s="29" t="s">
        <v>89</v>
      </c>
      <c r="G33" s="29" t="s">
        <v>249</v>
      </c>
      <c r="H33" s="3"/>
      <c r="I33" s="393"/>
      <c r="J33" s="398"/>
      <c r="K33" s="336"/>
      <c r="L33" s="307"/>
    </row>
    <row r="34" spans="2:12" s="56" customFormat="1" ht="12.75" customHeight="1" x14ac:dyDescent="0.2">
      <c r="B34" s="129">
        <v>41745</v>
      </c>
      <c r="C34" s="190" t="s">
        <v>469</v>
      </c>
      <c r="D34" s="132" t="s">
        <v>424</v>
      </c>
      <c r="E34" s="136">
        <v>400.73</v>
      </c>
      <c r="F34" s="29" t="s">
        <v>89</v>
      </c>
      <c r="G34" s="29" t="s">
        <v>249</v>
      </c>
      <c r="H34" s="3"/>
      <c r="I34" s="393"/>
      <c r="J34" s="398"/>
      <c r="K34" s="336"/>
      <c r="L34" s="307"/>
    </row>
    <row r="35" spans="2:12" s="56" customFormat="1" ht="12.75" customHeight="1" x14ac:dyDescent="0.2">
      <c r="B35" s="129">
        <v>41745</v>
      </c>
      <c r="C35" s="190" t="s">
        <v>469</v>
      </c>
      <c r="D35" s="132" t="s">
        <v>424</v>
      </c>
      <c r="E35" s="136">
        <v>124.32</v>
      </c>
      <c r="F35" s="29" t="s">
        <v>89</v>
      </c>
      <c r="G35" s="29" t="s">
        <v>249</v>
      </c>
      <c r="H35" s="3"/>
      <c r="I35" s="393"/>
      <c r="J35" s="398"/>
      <c r="K35" s="336"/>
      <c r="L35" s="307"/>
    </row>
    <row r="36" spans="2:12" s="56" customFormat="1" ht="12.75" customHeight="1" x14ac:dyDescent="0.2">
      <c r="B36" s="129">
        <v>41745</v>
      </c>
      <c r="C36" s="190" t="s">
        <v>469</v>
      </c>
      <c r="D36" s="132" t="s">
        <v>377</v>
      </c>
      <c r="E36" s="136">
        <v>435</v>
      </c>
      <c r="F36" s="29" t="s">
        <v>89</v>
      </c>
      <c r="G36" s="29" t="s">
        <v>249</v>
      </c>
      <c r="H36" s="3"/>
      <c r="I36" s="393"/>
      <c r="J36" s="398"/>
      <c r="K36" s="336"/>
      <c r="L36" s="307"/>
    </row>
    <row r="37" spans="2:12" s="56" customFormat="1" ht="12.75" customHeight="1" x14ac:dyDescent="0.2">
      <c r="B37" s="129">
        <v>41745</v>
      </c>
      <c r="C37" s="190" t="s">
        <v>719</v>
      </c>
      <c r="D37" s="132" t="s">
        <v>1051</v>
      </c>
      <c r="E37" s="136">
        <v>1996.72</v>
      </c>
      <c r="F37" s="29" t="s">
        <v>89</v>
      </c>
      <c r="G37" s="29" t="s">
        <v>249</v>
      </c>
      <c r="H37" s="3"/>
      <c r="I37" s="393"/>
      <c r="J37" s="398"/>
      <c r="K37" s="336"/>
      <c r="L37" s="307"/>
    </row>
    <row r="38" spans="2:12" s="56" customFormat="1" ht="12.75" customHeight="1" x14ac:dyDescent="0.2">
      <c r="B38" s="129">
        <v>41745</v>
      </c>
      <c r="C38" s="190" t="s">
        <v>719</v>
      </c>
      <c r="D38" s="132" t="s">
        <v>1051</v>
      </c>
      <c r="E38" s="136">
        <v>9298.59</v>
      </c>
      <c r="F38" s="29" t="s">
        <v>89</v>
      </c>
      <c r="G38" s="29" t="s">
        <v>249</v>
      </c>
      <c r="H38" s="3"/>
      <c r="I38" s="393"/>
      <c r="J38" s="398"/>
      <c r="K38" s="336"/>
      <c r="L38" s="307"/>
    </row>
    <row r="39" spans="2:12" s="56" customFormat="1" ht="12.75" customHeight="1" x14ac:dyDescent="0.2">
      <c r="B39" s="129">
        <v>41745</v>
      </c>
      <c r="C39" s="190" t="s">
        <v>637</v>
      </c>
      <c r="D39" s="132" t="s">
        <v>597</v>
      </c>
      <c r="E39" s="136">
        <v>54.85</v>
      </c>
      <c r="F39" s="29" t="s">
        <v>89</v>
      </c>
      <c r="G39" s="29" t="s">
        <v>249</v>
      </c>
      <c r="H39" s="3"/>
      <c r="I39" s="393"/>
      <c r="J39" s="398"/>
      <c r="K39" s="336"/>
      <c r="L39" s="307"/>
    </row>
    <row r="40" spans="2:12" s="56" customFormat="1" ht="12.75" customHeight="1" x14ac:dyDescent="0.2">
      <c r="B40" s="129">
        <v>41745</v>
      </c>
      <c r="C40" s="190" t="s">
        <v>301</v>
      </c>
      <c r="D40" s="132" t="s">
        <v>591</v>
      </c>
      <c r="E40" s="136">
        <v>2223</v>
      </c>
      <c r="F40" s="29" t="s">
        <v>89</v>
      </c>
      <c r="G40" s="29" t="s">
        <v>249</v>
      </c>
      <c r="H40" s="3"/>
      <c r="I40" s="393"/>
      <c r="J40" s="398"/>
      <c r="K40" s="336"/>
      <c r="L40" s="307"/>
    </row>
    <row r="41" spans="2:12" s="56" customFormat="1" ht="12.75" customHeight="1" x14ac:dyDescent="0.2">
      <c r="B41" s="129">
        <v>41745</v>
      </c>
      <c r="C41" s="190" t="s">
        <v>301</v>
      </c>
      <c r="D41" s="132" t="s">
        <v>222</v>
      </c>
      <c r="E41" s="136">
        <v>2204.23</v>
      </c>
      <c r="F41" s="29" t="s">
        <v>89</v>
      </c>
      <c r="G41" s="29" t="s">
        <v>249</v>
      </c>
      <c r="H41" s="3"/>
      <c r="I41" s="393"/>
      <c r="J41" s="398"/>
      <c r="K41" s="336"/>
      <c r="L41" s="307"/>
    </row>
    <row r="42" spans="2:12" s="56" customFormat="1" ht="12.75" customHeight="1" x14ac:dyDescent="0.2">
      <c r="B42" s="129">
        <v>41746</v>
      </c>
      <c r="C42" s="190" t="s">
        <v>301</v>
      </c>
      <c r="D42" s="132" t="s">
        <v>380</v>
      </c>
      <c r="E42" s="136">
        <v>296.39999999999998</v>
      </c>
      <c r="F42" s="29"/>
      <c r="G42" s="29" t="s">
        <v>249</v>
      </c>
      <c r="H42" s="3"/>
      <c r="I42" s="393"/>
      <c r="J42" s="398"/>
      <c r="K42" s="336"/>
      <c r="L42" s="307"/>
    </row>
    <row r="43" spans="2:12" s="56" customFormat="1" ht="12.75" customHeight="1" x14ac:dyDescent="0.2">
      <c r="B43" s="129">
        <v>41751</v>
      </c>
      <c r="C43" s="190" t="s">
        <v>469</v>
      </c>
      <c r="D43" s="132" t="s">
        <v>901</v>
      </c>
      <c r="E43" s="136">
        <v>598.80999999999995</v>
      </c>
      <c r="F43" s="29" t="s">
        <v>89</v>
      </c>
      <c r="G43" s="29" t="s">
        <v>249</v>
      </c>
      <c r="H43" s="3"/>
      <c r="I43" s="393"/>
      <c r="J43" s="398"/>
      <c r="K43" s="336"/>
      <c r="L43" s="307"/>
    </row>
    <row r="44" spans="2:12" s="56" customFormat="1" ht="12.75" customHeight="1" x14ac:dyDescent="0.2">
      <c r="B44" s="129">
        <v>41752</v>
      </c>
      <c r="C44" s="190" t="s">
        <v>1136</v>
      </c>
      <c r="D44" s="132" t="s">
        <v>1357</v>
      </c>
      <c r="E44" s="272">
        <v>51598.91</v>
      </c>
      <c r="F44" s="29" t="s">
        <v>89</v>
      </c>
      <c r="G44" s="29" t="s">
        <v>249</v>
      </c>
      <c r="H44" s="3"/>
      <c r="I44" s="393"/>
      <c r="J44" s="398"/>
      <c r="K44" s="336"/>
      <c r="L44" s="307"/>
    </row>
    <row r="45" spans="2:12" s="56" customFormat="1" ht="12.75" customHeight="1" x14ac:dyDescent="0.2">
      <c r="B45" s="129">
        <v>41754</v>
      </c>
      <c r="C45" s="190" t="s">
        <v>301</v>
      </c>
      <c r="D45" s="132" t="s">
        <v>5</v>
      </c>
      <c r="E45" s="136">
        <v>387.6</v>
      </c>
      <c r="F45" s="29" t="s">
        <v>89</v>
      </c>
      <c r="G45" s="29" t="s">
        <v>249</v>
      </c>
      <c r="H45" s="3"/>
      <c r="I45" s="393"/>
      <c r="J45" s="398"/>
      <c r="K45" s="336"/>
      <c r="L45" s="307"/>
    </row>
    <row r="46" spans="2:12" s="56" customFormat="1" ht="12.75" customHeight="1" x14ac:dyDescent="0.2">
      <c r="B46" s="129">
        <v>41758</v>
      </c>
      <c r="C46" s="190" t="s">
        <v>637</v>
      </c>
      <c r="D46" s="132" t="s">
        <v>1358</v>
      </c>
      <c r="E46" s="136">
        <v>29.15</v>
      </c>
      <c r="F46" s="29" t="s">
        <v>89</v>
      </c>
      <c r="G46" s="29" t="s">
        <v>249</v>
      </c>
      <c r="H46" s="3"/>
      <c r="I46" s="393"/>
      <c r="J46" s="398"/>
      <c r="K46" s="336"/>
      <c r="L46" s="307"/>
    </row>
    <row r="47" spans="2:12" s="56" customFormat="1" ht="12.75" customHeight="1" x14ac:dyDescent="0.2">
      <c r="B47" s="129">
        <v>41758</v>
      </c>
      <c r="C47" s="190" t="s">
        <v>469</v>
      </c>
      <c r="D47" s="132" t="s">
        <v>901</v>
      </c>
      <c r="E47" s="136">
        <v>1514.66</v>
      </c>
      <c r="F47" s="29" t="s">
        <v>89</v>
      </c>
      <c r="G47" s="29" t="s">
        <v>249</v>
      </c>
      <c r="H47" s="3"/>
      <c r="I47" s="393"/>
      <c r="J47" s="398"/>
      <c r="K47" s="336"/>
      <c r="L47" s="307"/>
    </row>
    <row r="48" spans="2:12" s="56" customFormat="1" ht="12.75" customHeight="1" x14ac:dyDescent="0.2">
      <c r="B48" s="129">
        <v>407001</v>
      </c>
      <c r="C48" s="190" t="s">
        <v>409</v>
      </c>
      <c r="D48" s="132" t="s">
        <v>1001</v>
      </c>
      <c r="E48" s="136">
        <v>1615.38</v>
      </c>
      <c r="F48" s="29" t="s">
        <v>89</v>
      </c>
      <c r="G48" s="29" t="s">
        <v>249</v>
      </c>
      <c r="H48" s="3"/>
      <c r="I48" s="393"/>
      <c r="J48" s="398"/>
      <c r="K48" s="336"/>
      <c r="L48" s="307"/>
    </row>
    <row r="49" spans="1:12" s="29" customFormat="1" ht="13.5" thickBot="1" x14ac:dyDescent="0.25">
      <c r="A49"/>
      <c r="B49" s="161">
        <v>41759</v>
      </c>
      <c r="C49" s="187" t="s">
        <v>301</v>
      </c>
      <c r="D49" s="133" t="s">
        <v>1359</v>
      </c>
      <c r="E49" s="137">
        <v>1663.94</v>
      </c>
      <c r="F49" s="29" t="s">
        <v>89</v>
      </c>
      <c r="G49" s="29" t="s">
        <v>249</v>
      </c>
      <c r="H49"/>
      <c r="I49"/>
      <c r="J49"/>
      <c r="K49"/>
      <c r="L49" s="308"/>
    </row>
    <row r="50" spans="1:12" s="29" customFormat="1" ht="13.5" thickBot="1" x14ac:dyDescent="0.25">
      <c r="A50"/>
      <c r="B50" s="56"/>
      <c r="C50" s="56"/>
      <c r="D50" s="194"/>
      <c r="E50" s="87">
        <f>SUM(E15:E49)</f>
        <v>108211.57000000004</v>
      </c>
      <c r="H50"/>
      <c r="I50"/>
      <c r="J50"/>
      <c r="K50"/>
      <c r="L50" s="308"/>
    </row>
    <row r="51" spans="1:12" s="29" customFormat="1" x14ac:dyDescent="0.2">
      <c r="A51"/>
      <c r="B51" s="56"/>
      <c r="C51" s="56"/>
      <c r="D51" s="194"/>
      <c r="E51" s="208"/>
      <c r="H51"/>
      <c r="I51"/>
      <c r="J51"/>
      <c r="K51"/>
      <c r="L51" s="308"/>
    </row>
    <row r="52" spans="1:12" s="29" customFormat="1" x14ac:dyDescent="0.2">
      <c r="A52"/>
      <c r="B52" s="56"/>
      <c r="C52" s="56"/>
      <c r="D52" s="194"/>
      <c r="E52" s="208"/>
      <c r="H52"/>
      <c r="I52"/>
      <c r="J52"/>
      <c r="K52"/>
      <c r="L52" s="308"/>
    </row>
    <row r="53" spans="1:12" s="29" customFormat="1" x14ac:dyDescent="0.2">
      <c r="A53"/>
      <c r="B53" s="56"/>
      <c r="C53" s="56"/>
      <c r="D53" s="194"/>
      <c r="E53" s="208"/>
      <c r="F53"/>
      <c r="H53"/>
      <c r="I53"/>
      <c r="J53"/>
      <c r="K53"/>
      <c r="L53" s="308"/>
    </row>
    <row r="54" spans="1:12" s="29" customFormat="1" x14ac:dyDescent="0.2">
      <c r="A54"/>
      <c r="B54"/>
      <c r="C54"/>
      <c r="D54" s="195"/>
      <c r="E54" s="197"/>
      <c r="F54"/>
      <c r="H54"/>
      <c r="I54"/>
      <c r="J54"/>
      <c r="K54"/>
      <c r="L54" s="308"/>
    </row>
    <row r="55" spans="1:12" s="29" customFormat="1" x14ac:dyDescent="0.2">
      <c r="A55"/>
      <c r="B55"/>
      <c r="C55"/>
      <c r="D55" s="195"/>
      <c r="E55" s="197"/>
      <c r="F55"/>
      <c r="H55"/>
      <c r="I55"/>
      <c r="J55"/>
      <c r="K55"/>
      <c r="L55" s="308"/>
    </row>
    <row r="56" spans="1:12" s="29" customFormat="1" x14ac:dyDescent="0.2">
      <c r="A56"/>
      <c r="B56"/>
      <c r="C56"/>
      <c r="D56" s="195"/>
      <c r="E56" s="197"/>
      <c r="F56"/>
      <c r="H56"/>
      <c r="I56"/>
      <c r="J56"/>
      <c r="K56"/>
      <c r="L56" s="308"/>
    </row>
    <row r="57" spans="1:12" s="29" customFormat="1" x14ac:dyDescent="0.2">
      <c r="A57"/>
      <c r="B57"/>
      <c r="C57"/>
      <c r="D57" s="195"/>
      <c r="E57" s="197"/>
      <c r="F57"/>
      <c r="H57"/>
      <c r="I57"/>
      <c r="J57"/>
      <c r="K57"/>
      <c r="L57" s="308"/>
    </row>
    <row r="58" spans="1:12" s="29" customFormat="1" x14ac:dyDescent="0.2">
      <c r="A58"/>
      <c r="B58"/>
      <c r="C58"/>
      <c r="D58" s="195"/>
      <c r="E58" s="197"/>
      <c r="H58"/>
      <c r="I58"/>
      <c r="J58"/>
      <c r="K58"/>
      <c r="L58" s="308"/>
    </row>
    <row r="59" spans="1:12" s="29" customFormat="1" x14ac:dyDescent="0.2">
      <c r="A59"/>
      <c r="B59"/>
      <c r="C59"/>
      <c r="D59" s="195"/>
      <c r="E59" s="197"/>
      <c r="H59"/>
      <c r="I59"/>
      <c r="J59"/>
      <c r="K59"/>
      <c r="L59" s="308"/>
    </row>
    <row r="60" spans="1:12" s="29" customFormat="1" x14ac:dyDescent="0.2">
      <c r="A60"/>
      <c r="B60"/>
      <c r="C60"/>
      <c r="D60" s="195"/>
      <c r="E60" s="197"/>
      <c r="H60"/>
      <c r="I60"/>
      <c r="J60"/>
      <c r="K60"/>
      <c r="L60" s="308"/>
    </row>
    <row r="61" spans="1:12" s="29" customFormat="1" x14ac:dyDescent="0.2">
      <c r="A61"/>
      <c r="B61"/>
      <c r="C61"/>
      <c r="D61" s="195"/>
      <c r="E61" s="197"/>
      <c r="H61"/>
      <c r="I61"/>
      <c r="J61"/>
      <c r="K61"/>
      <c r="L61" s="308"/>
    </row>
    <row r="62" spans="1:12" s="29" customFormat="1" x14ac:dyDescent="0.2">
      <c r="A62"/>
      <c r="B62"/>
      <c r="C62"/>
      <c r="D62" s="195"/>
      <c r="E62" s="197"/>
      <c r="H62"/>
      <c r="I62"/>
      <c r="J62"/>
      <c r="K62"/>
      <c r="L62" s="308"/>
    </row>
    <row r="63" spans="1:12" s="29" customFormat="1" x14ac:dyDescent="0.2">
      <c r="A63"/>
      <c r="B63"/>
      <c r="C63"/>
      <c r="D63" s="195"/>
      <c r="E63" s="197"/>
      <c r="H63"/>
      <c r="I63"/>
      <c r="J63"/>
      <c r="K63"/>
      <c r="L63" s="308"/>
    </row>
    <row r="64" spans="1:12" s="29" customFormat="1" x14ac:dyDescent="0.2">
      <c r="A64"/>
      <c r="B64"/>
      <c r="C64"/>
      <c r="D64" s="195"/>
      <c r="E64" s="197"/>
      <c r="H64"/>
      <c r="I64"/>
      <c r="J64"/>
      <c r="K64"/>
      <c r="L64" s="312"/>
    </row>
    <row r="65" spans="1:13" s="29" customFormat="1" x14ac:dyDescent="0.2">
      <c r="A65"/>
      <c r="B65"/>
      <c r="C65"/>
      <c r="D65" s="195"/>
      <c r="E65" s="197"/>
      <c r="H65"/>
      <c r="I65"/>
      <c r="J65"/>
      <c r="K65"/>
      <c r="L65" s="312"/>
    </row>
    <row r="66" spans="1:13" s="29" customFormat="1" x14ac:dyDescent="0.2">
      <c r="A66"/>
      <c r="B66"/>
      <c r="C66"/>
      <c r="D66" s="195"/>
      <c r="E66" s="197"/>
      <c r="H66"/>
      <c r="I66"/>
      <c r="J66"/>
      <c r="K66"/>
      <c r="L66" s="312"/>
    </row>
    <row r="67" spans="1:13" s="29" customFormat="1" x14ac:dyDescent="0.2">
      <c r="A67"/>
      <c r="B67"/>
      <c r="C67"/>
      <c r="D67" s="195"/>
      <c r="E67" s="197"/>
      <c r="H67"/>
      <c r="I67"/>
      <c r="J67"/>
      <c r="K67"/>
      <c r="L67" s="312"/>
    </row>
    <row r="68" spans="1:13" s="29" customFormat="1" x14ac:dyDescent="0.2">
      <c r="A68"/>
      <c r="B68"/>
      <c r="C68"/>
      <c r="D68" s="195"/>
      <c r="E68" s="197"/>
      <c r="H68"/>
      <c r="I68"/>
      <c r="J68"/>
      <c r="K68"/>
      <c r="L68" s="312"/>
    </row>
    <row r="69" spans="1:13" s="29" customFormat="1" x14ac:dyDescent="0.2">
      <c r="A69"/>
      <c r="B69"/>
      <c r="C69"/>
      <c r="D69" s="195"/>
      <c r="E69" s="197"/>
      <c r="H69"/>
      <c r="I69"/>
      <c r="J69"/>
      <c r="K69"/>
      <c r="L69" s="312"/>
      <c r="M69"/>
    </row>
    <row r="70" spans="1:13" s="29" customFormat="1" x14ac:dyDescent="0.2">
      <c r="A70"/>
      <c r="B70"/>
      <c r="C70"/>
      <c r="D70" s="195"/>
      <c r="E70" s="197"/>
      <c r="H70"/>
      <c r="I70"/>
      <c r="J70"/>
      <c r="K70"/>
      <c r="L70" s="312"/>
      <c r="M70"/>
    </row>
    <row r="71" spans="1:13" s="29" customFormat="1" x14ac:dyDescent="0.2">
      <c r="A71"/>
      <c r="B71"/>
      <c r="C71"/>
      <c r="D71" s="195"/>
      <c r="E71" s="197"/>
      <c r="H71"/>
      <c r="I71"/>
      <c r="J71"/>
      <c r="K71"/>
      <c r="L71" s="312"/>
      <c r="M71"/>
    </row>
  </sheetData>
  <mergeCells count="5">
    <mergeCell ref="A1:K1"/>
    <mergeCell ref="A3:D3"/>
    <mergeCell ref="A13:D13"/>
    <mergeCell ref="J14:J15"/>
    <mergeCell ref="K14:K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5"/>
  <sheetViews>
    <sheetView workbookViewId="0">
      <selection activeCell="B6" sqref="B6"/>
    </sheetView>
  </sheetViews>
  <sheetFormatPr defaultRowHeight="12.75" x14ac:dyDescent="0.2"/>
  <cols>
    <col min="1" max="1" width="9.7109375" style="31" customWidth="1"/>
    <col min="2" max="2" width="15.7109375" customWidth="1"/>
    <col min="3" max="3" width="10.28515625" customWidth="1"/>
    <col min="4" max="4" width="1.140625" customWidth="1"/>
    <col min="5" max="5" width="3.140625" style="29" customWidth="1"/>
    <col min="6" max="6" width="0.85546875" style="29" customWidth="1"/>
    <col min="7" max="7" width="9.85546875" style="31" customWidth="1"/>
    <col min="8" max="8" width="21" customWidth="1"/>
    <col min="9" max="9" width="11.85546875" style="91" customWidth="1"/>
    <col min="10" max="10" width="1.28515625" customWidth="1"/>
    <col min="11" max="11" width="3.140625" style="29" customWidth="1"/>
  </cols>
  <sheetData>
    <row r="1" spans="1:11" s="1" customFormat="1" ht="17.45" customHeight="1" x14ac:dyDescent="0.2">
      <c r="A1" s="863" t="s">
        <v>108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</row>
    <row r="2" spans="1:11" s="1" customFormat="1" ht="7.9" customHeight="1" x14ac:dyDescent="0.2">
      <c r="A2" s="34"/>
      <c r="E2" s="28"/>
      <c r="F2" s="28"/>
      <c r="G2" s="30"/>
      <c r="I2" s="37"/>
      <c r="K2" s="28"/>
    </row>
    <row r="3" spans="1:11" s="1" customFormat="1" ht="17.45" customHeight="1" x14ac:dyDescent="0.2">
      <c r="A3" s="863" t="s">
        <v>119</v>
      </c>
      <c r="B3" s="863"/>
      <c r="C3" s="863"/>
      <c r="D3" s="863"/>
      <c r="E3" s="863"/>
      <c r="F3" s="34"/>
      <c r="G3" s="863" t="s">
        <v>121</v>
      </c>
      <c r="H3" s="863"/>
      <c r="I3" s="863"/>
      <c r="J3" s="863"/>
      <c r="K3" s="863"/>
    </row>
    <row r="4" spans="1:11" s="1" customFormat="1" ht="7.9" customHeight="1" thickBot="1" x14ac:dyDescent="0.25">
      <c r="A4" s="30"/>
      <c r="E4" s="28"/>
      <c r="F4" s="28"/>
      <c r="G4" s="30"/>
      <c r="I4" s="37"/>
      <c r="K4" s="28"/>
    </row>
    <row r="5" spans="1:11" s="3" customFormat="1" thickBot="1" x14ac:dyDescent="0.25">
      <c r="A5" s="17" t="s">
        <v>1</v>
      </c>
      <c r="B5" s="18" t="s">
        <v>2</v>
      </c>
      <c r="C5" s="19" t="s">
        <v>3</v>
      </c>
      <c r="E5" s="27"/>
      <c r="F5" s="27"/>
      <c r="G5" s="17" t="s">
        <v>1</v>
      </c>
      <c r="H5" s="18" t="s">
        <v>2</v>
      </c>
      <c r="I5" s="47" t="s">
        <v>3</v>
      </c>
      <c r="K5" s="27"/>
    </row>
    <row r="6" spans="1:11" s="56" customFormat="1" ht="12" x14ac:dyDescent="0.2">
      <c r="A6" s="57" t="s">
        <v>198</v>
      </c>
      <c r="B6" s="54" t="s">
        <v>68</v>
      </c>
      <c r="C6" s="55">
        <v>1108.1199999999999</v>
      </c>
      <c r="E6" s="27" t="s">
        <v>138</v>
      </c>
      <c r="F6" s="27"/>
      <c r="G6" s="57" t="s">
        <v>200</v>
      </c>
      <c r="H6" s="54" t="s">
        <v>201</v>
      </c>
      <c r="I6" s="107">
        <v>1326.96</v>
      </c>
      <c r="K6" s="27" t="s">
        <v>138</v>
      </c>
    </row>
    <row r="7" spans="1:11" s="56" customFormat="1" ht="12" x14ac:dyDescent="0.2">
      <c r="A7" s="74" t="s">
        <v>199</v>
      </c>
      <c r="B7" s="61" t="s">
        <v>178</v>
      </c>
      <c r="C7" s="62">
        <v>924.08</v>
      </c>
      <c r="E7" s="27" t="s">
        <v>138</v>
      </c>
      <c r="F7" s="27"/>
      <c r="G7" s="74" t="s">
        <v>202</v>
      </c>
      <c r="H7" s="61" t="s">
        <v>50</v>
      </c>
      <c r="I7" s="92">
        <v>2168.2800000000002</v>
      </c>
      <c r="K7" s="27" t="s">
        <v>138</v>
      </c>
    </row>
    <row r="8" spans="1:11" s="56" customFormat="1" ht="12" x14ac:dyDescent="0.2">
      <c r="A8" s="74" t="s">
        <v>192</v>
      </c>
      <c r="B8" s="61" t="s">
        <v>6</v>
      </c>
      <c r="C8" s="62">
        <v>4045.86</v>
      </c>
      <c r="E8" s="27" t="s">
        <v>112</v>
      </c>
      <c r="F8" s="27"/>
      <c r="G8" s="74" t="s">
        <v>204</v>
      </c>
      <c r="H8" s="61" t="s">
        <v>203</v>
      </c>
      <c r="I8" s="92">
        <v>577.13</v>
      </c>
      <c r="K8" s="27" t="s">
        <v>138</v>
      </c>
    </row>
    <row r="9" spans="1:11" s="56" customFormat="1" ht="12" x14ac:dyDescent="0.2">
      <c r="A9" s="74" t="s">
        <v>202</v>
      </c>
      <c r="B9" s="61" t="s">
        <v>116</v>
      </c>
      <c r="C9" s="62">
        <v>166.4</v>
      </c>
      <c r="E9" s="27" t="s">
        <v>138</v>
      </c>
      <c r="F9" s="27"/>
      <c r="G9" s="74" t="s">
        <v>204</v>
      </c>
      <c r="H9" s="61" t="s">
        <v>150</v>
      </c>
      <c r="I9" s="92">
        <v>420.66</v>
      </c>
      <c r="K9" s="27" t="s">
        <v>138</v>
      </c>
    </row>
    <row r="10" spans="1:11" s="56" customFormat="1" ht="12" x14ac:dyDescent="0.2">
      <c r="A10" s="74" t="s">
        <v>205</v>
      </c>
      <c r="B10" s="61" t="s">
        <v>116</v>
      </c>
      <c r="C10" s="62">
        <v>290.24</v>
      </c>
      <c r="E10" s="27" t="s">
        <v>138</v>
      </c>
      <c r="F10" s="27"/>
      <c r="G10" s="74" t="s">
        <v>206</v>
      </c>
      <c r="H10" s="61" t="s">
        <v>9</v>
      </c>
      <c r="I10" s="62">
        <v>925</v>
      </c>
      <c r="K10" s="27" t="s">
        <v>138</v>
      </c>
    </row>
    <row r="11" spans="1:11" s="56" customFormat="1" ht="12" x14ac:dyDescent="0.2">
      <c r="A11" s="74" t="s">
        <v>205</v>
      </c>
      <c r="B11" s="61" t="s">
        <v>74</v>
      </c>
      <c r="C11" s="62">
        <v>748.79</v>
      </c>
      <c r="E11" s="27" t="s">
        <v>138</v>
      </c>
      <c r="F11" s="27"/>
      <c r="G11" s="74" t="s">
        <v>204</v>
      </c>
      <c r="H11" s="61" t="s">
        <v>22</v>
      </c>
      <c r="I11" s="92">
        <v>341</v>
      </c>
      <c r="K11" s="27" t="s">
        <v>151</v>
      </c>
    </row>
    <row r="12" spans="1:11" s="56" customFormat="1" ht="12" x14ac:dyDescent="0.2">
      <c r="A12" s="74" t="s">
        <v>205</v>
      </c>
      <c r="B12" s="61" t="s">
        <v>178</v>
      </c>
      <c r="C12" s="62">
        <v>813.09</v>
      </c>
      <c r="E12" s="27" t="s">
        <v>138</v>
      </c>
      <c r="F12" s="27"/>
      <c r="G12" s="74" t="s">
        <v>198</v>
      </c>
      <c r="H12" s="61" t="s">
        <v>25</v>
      </c>
      <c r="I12" s="92">
        <v>627.91999999999996</v>
      </c>
      <c r="K12" s="27" t="s">
        <v>138</v>
      </c>
    </row>
    <row r="13" spans="1:11" s="56" customFormat="1" ht="12" x14ac:dyDescent="0.2">
      <c r="A13" s="74" t="s">
        <v>202</v>
      </c>
      <c r="B13" s="61" t="s">
        <v>178</v>
      </c>
      <c r="C13" s="62">
        <v>895.81</v>
      </c>
      <c r="E13" s="27" t="s">
        <v>138</v>
      </c>
      <c r="F13" s="27"/>
      <c r="G13" s="74" t="s">
        <v>207</v>
      </c>
      <c r="H13" s="61" t="s">
        <v>25</v>
      </c>
      <c r="I13" s="92">
        <v>549.41999999999996</v>
      </c>
      <c r="K13" s="27" t="s">
        <v>138</v>
      </c>
    </row>
    <row r="14" spans="1:11" s="56" customFormat="1" ht="12" x14ac:dyDescent="0.2">
      <c r="A14" s="74"/>
      <c r="B14" s="61"/>
      <c r="C14" s="62"/>
      <c r="E14" s="27"/>
      <c r="F14" s="27"/>
      <c r="G14" s="74" t="s">
        <v>192</v>
      </c>
      <c r="H14" s="61" t="s">
        <v>208</v>
      </c>
      <c r="I14" s="92">
        <v>10830</v>
      </c>
      <c r="K14" s="27" t="s">
        <v>151</v>
      </c>
    </row>
    <row r="15" spans="1:11" s="56" customFormat="1" ht="12" x14ac:dyDescent="0.2">
      <c r="A15" s="74"/>
      <c r="B15" s="61"/>
      <c r="C15" s="62"/>
      <c r="E15" s="27"/>
      <c r="F15" s="27"/>
      <c r="G15" s="74" t="s">
        <v>209</v>
      </c>
      <c r="H15" s="61" t="s">
        <v>210</v>
      </c>
      <c r="I15" s="92">
        <v>657.97</v>
      </c>
      <c r="K15" s="27" t="s">
        <v>151</v>
      </c>
    </row>
    <row r="16" spans="1:11" s="56" customFormat="1" ht="12" x14ac:dyDescent="0.2">
      <c r="A16" s="74"/>
      <c r="B16" s="61"/>
      <c r="C16" s="62"/>
      <c r="E16" s="27"/>
      <c r="F16" s="27"/>
      <c r="G16" s="109">
        <v>38714</v>
      </c>
      <c r="H16" s="61" t="s">
        <v>172</v>
      </c>
      <c r="I16" s="92">
        <v>733.93</v>
      </c>
      <c r="K16" s="27" t="s">
        <v>89</v>
      </c>
    </row>
    <row r="17" spans="1:11" s="56" customFormat="1" ht="12" x14ac:dyDescent="0.2">
      <c r="A17" s="74"/>
      <c r="B17" s="61"/>
      <c r="C17" s="62"/>
      <c r="E17" s="27"/>
      <c r="F17" s="27"/>
      <c r="G17" s="74"/>
      <c r="H17" s="61"/>
      <c r="I17" s="92"/>
      <c r="K17" s="27"/>
    </row>
    <row r="18" spans="1:11" s="56" customFormat="1" ht="12" x14ac:dyDescent="0.2">
      <c r="A18" s="74"/>
      <c r="B18" s="61"/>
      <c r="C18" s="62"/>
      <c r="E18" s="27"/>
      <c r="F18" s="27"/>
      <c r="G18" s="74"/>
      <c r="H18" s="61"/>
      <c r="I18" s="92"/>
      <c r="K18" s="27"/>
    </row>
    <row r="19" spans="1:11" s="56" customFormat="1" ht="12" x14ac:dyDescent="0.2">
      <c r="A19" s="74"/>
      <c r="B19" s="61"/>
      <c r="C19" s="62"/>
      <c r="E19" s="27"/>
      <c r="F19" s="27"/>
      <c r="G19" s="74"/>
      <c r="H19" s="61"/>
      <c r="I19" s="92"/>
      <c r="K19" s="27"/>
    </row>
    <row r="20" spans="1:11" s="56" customFormat="1" ht="12" x14ac:dyDescent="0.2">
      <c r="A20" s="74"/>
      <c r="B20" s="61"/>
      <c r="C20" s="62"/>
      <c r="E20" s="27"/>
      <c r="F20" s="27"/>
      <c r="G20" s="74"/>
      <c r="H20" s="61"/>
      <c r="I20" s="92"/>
      <c r="K20" s="27"/>
    </row>
    <row r="21" spans="1:11" s="56" customFormat="1" ht="12" x14ac:dyDescent="0.2">
      <c r="A21" s="74"/>
      <c r="B21" s="61"/>
      <c r="C21" s="62"/>
      <c r="E21" s="27"/>
      <c r="F21" s="27"/>
      <c r="G21" s="74"/>
      <c r="H21" s="61"/>
      <c r="I21" s="92"/>
      <c r="K21" s="27"/>
    </row>
    <row r="22" spans="1:11" s="56" customFormat="1" ht="12" x14ac:dyDescent="0.2">
      <c r="A22" s="74"/>
      <c r="B22" s="61"/>
      <c r="C22" s="62"/>
      <c r="E22" s="27"/>
      <c r="F22" s="27"/>
      <c r="G22" s="74"/>
      <c r="H22" s="61"/>
      <c r="I22" s="92"/>
      <c r="K22" s="27"/>
    </row>
    <row r="23" spans="1:11" s="56" customFormat="1" thickBot="1" x14ac:dyDescent="0.25">
      <c r="A23" s="96"/>
      <c r="B23" s="67"/>
      <c r="C23" s="72"/>
      <c r="E23" s="27"/>
      <c r="F23" s="27"/>
      <c r="G23" s="96"/>
      <c r="H23" s="67"/>
      <c r="I23" s="93"/>
      <c r="K23" s="27"/>
    </row>
    <row r="24" spans="1:11" s="56" customFormat="1" thickBot="1" x14ac:dyDescent="0.25">
      <c r="A24" s="78"/>
      <c r="C24" s="69">
        <f>SUM(C6:C23)</f>
        <v>8992.39</v>
      </c>
      <c r="E24" s="27"/>
      <c r="F24" s="27"/>
      <c r="G24" s="78"/>
      <c r="I24" s="87">
        <f>SUM(I6:I23)</f>
        <v>19158.270000000004</v>
      </c>
      <c r="K24" s="27"/>
    </row>
    <row r="25" spans="1:11" s="1" customFormat="1" x14ac:dyDescent="0.2">
      <c r="A25" s="31"/>
      <c r="B25"/>
      <c r="C25"/>
      <c r="E25" s="28"/>
      <c r="F25" s="28"/>
      <c r="G25" s="30"/>
      <c r="I25" s="37"/>
      <c r="K25" s="28"/>
    </row>
  </sheetData>
  <mergeCells count="3">
    <mergeCell ref="A3:E3"/>
    <mergeCell ref="G3:K3"/>
    <mergeCell ref="A1:K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N83"/>
  <sheetViews>
    <sheetView topLeftCell="A9" zoomScaleNormal="100" workbookViewId="0">
      <selection activeCell="C25" sqref="C2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1360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7"/>
      <c r="G2" s="407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A5"/>
      <c r="B5" s="129">
        <v>41764</v>
      </c>
      <c r="C5" s="190" t="s">
        <v>598</v>
      </c>
      <c r="D5" s="132" t="s">
        <v>599</v>
      </c>
      <c r="E5" s="136">
        <v>174.25</v>
      </c>
      <c r="F5" s="27" t="s">
        <v>89</v>
      </c>
      <c r="G5" s="29" t="s">
        <v>249</v>
      </c>
      <c r="I5" s="129">
        <v>41764</v>
      </c>
      <c r="J5" s="132" t="s">
        <v>50</v>
      </c>
      <c r="K5" s="136">
        <v>540.36</v>
      </c>
      <c r="L5" s="308" t="s">
        <v>249</v>
      </c>
    </row>
    <row r="6" spans="1:14" s="29" customFormat="1" ht="12.75" customHeight="1" thickBot="1" x14ac:dyDescent="0.25">
      <c r="A6"/>
      <c r="B6" s="161"/>
      <c r="C6" s="187"/>
      <c r="D6" s="133"/>
      <c r="E6" s="137"/>
      <c r="G6" s="116"/>
      <c r="H6" s="56"/>
      <c r="I6" s="129">
        <v>41765</v>
      </c>
      <c r="J6" s="132" t="s">
        <v>1258</v>
      </c>
      <c r="K6" s="136">
        <v>13295.98</v>
      </c>
      <c r="L6" s="308" t="s">
        <v>249</v>
      </c>
    </row>
    <row r="7" spans="1:14" s="29" customFormat="1" ht="12.75" customHeight="1" thickBot="1" x14ac:dyDescent="0.25">
      <c r="A7"/>
      <c r="B7" s="56"/>
      <c r="C7" s="56"/>
      <c r="D7" s="194"/>
      <c r="E7" s="87">
        <f>SUM(E5:E6)</f>
        <v>174.25</v>
      </c>
      <c r="G7" s="27"/>
      <c r="H7" s="56"/>
      <c r="I7" s="129">
        <v>41771</v>
      </c>
      <c r="J7" s="132" t="s">
        <v>6</v>
      </c>
      <c r="K7" s="136">
        <v>9247.68</v>
      </c>
      <c r="L7" s="308" t="s">
        <v>249</v>
      </c>
    </row>
    <row r="8" spans="1:14" s="29" customFormat="1" ht="12.75" customHeight="1" x14ac:dyDescent="0.2">
      <c r="A8"/>
      <c r="B8" s="56"/>
      <c r="C8" s="56"/>
      <c r="D8" s="194"/>
      <c r="E8" s="208"/>
      <c r="H8" s="56"/>
      <c r="I8" s="129">
        <v>41771</v>
      </c>
      <c r="J8" s="132" t="s">
        <v>6</v>
      </c>
      <c r="K8" s="136">
        <v>9590.82</v>
      </c>
      <c r="L8" s="308" t="s">
        <v>249</v>
      </c>
    </row>
    <row r="9" spans="1:14" s="29" customFormat="1" ht="12.75" customHeight="1" thickBot="1" x14ac:dyDescent="0.25">
      <c r="A9" s="875" t="s">
        <v>1058</v>
      </c>
      <c r="B9" s="875"/>
      <c r="C9" s="875"/>
      <c r="D9" s="875"/>
      <c r="E9" s="288" t="s">
        <v>1267</v>
      </c>
      <c r="F9" s="116"/>
      <c r="H9" s="56"/>
      <c r="I9" s="129">
        <v>41771</v>
      </c>
      <c r="J9" s="132" t="s">
        <v>927</v>
      </c>
      <c r="K9" s="136">
        <v>5372</v>
      </c>
      <c r="L9" s="308" t="s">
        <v>249</v>
      </c>
    </row>
    <row r="10" spans="1:14" s="29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H10" s="391"/>
      <c r="I10" s="129">
        <v>41771</v>
      </c>
      <c r="J10" s="132" t="s">
        <v>1258</v>
      </c>
      <c r="K10" s="136">
        <v>10000</v>
      </c>
      <c r="L10" s="307" t="s">
        <v>249</v>
      </c>
    </row>
    <row r="11" spans="1:14" s="111" customFormat="1" ht="12.75" customHeight="1" x14ac:dyDescent="0.2">
      <c r="A11" s="56"/>
      <c r="B11" s="129">
        <v>41764</v>
      </c>
      <c r="C11" s="190" t="s">
        <v>469</v>
      </c>
      <c r="D11" s="132" t="s">
        <v>901</v>
      </c>
      <c r="E11" s="136">
        <v>328.04</v>
      </c>
      <c r="F11" s="29" t="s">
        <v>89</v>
      </c>
      <c r="G11" s="29" t="s">
        <v>249</v>
      </c>
      <c r="H11" s="391"/>
      <c r="I11" s="129">
        <v>41778</v>
      </c>
      <c r="J11" s="132" t="s">
        <v>693</v>
      </c>
      <c r="K11" s="136">
        <v>15668.37</v>
      </c>
      <c r="L11" s="307" t="s">
        <v>249</v>
      </c>
    </row>
    <row r="12" spans="1:14" s="3" customFormat="1" ht="12.75" customHeight="1" x14ac:dyDescent="0.2">
      <c r="A12" s="56"/>
      <c r="B12" s="129">
        <v>41764</v>
      </c>
      <c r="C12" s="190" t="s">
        <v>1136</v>
      </c>
      <c r="D12" s="132" t="s">
        <v>861</v>
      </c>
      <c r="E12" s="272">
        <v>11365.28</v>
      </c>
      <c r="F12" s="29" t="s">
        <v>89</v>
      </c>
      <c r="G12" s="29" t="s">
        <v>249</v>
      </c>
      <c r="H12" s="391"/>
      <c r="I12" s="129">
        <v>41778</v>
      </c>
      <c r="J12" s="132" t="s">
        <v>1258</v>
      </c>
      <c r="K12" s="136">
        <v>10000</v>
      </c>
      <c r="L12" s="307" t="s">
        <v>249</v>
      </c>
      <c r="M12" s="314"/>
      <c r="N12" s="314"/>
    </row>
    <row r="13" spans="1:14" s="56" customFormat="1" ht="12.75" customHeight="1" thickBot="1" x14ac:dyDescent="0.25">
      <c r="B13" s="129">
        <v>41764</v>
      </c>
      <c r="C13" s="190" t="s">
        <v>637</v>
      </c>
      <c r="D13" s="132" t="s">
        <v>597</v>
      </c>
      <c r="E13" s="136">
        <v>149.80000000000001</v>
      </c>
      <c r="F13" s="29" t="s">
        <v>89</v>
      </c>
      <c r="G13" s="29" t="s">
        <v>249</v>
      </c>
      <c r="I13" s="161">
        <v>41789</v>
      </c>
      <c r="J13" s="133" t="s">
        <v>168</v>
      </c>
      <c r="K13" s="137">
        <v>684</v>
      </c>
      <c r="L13" s="307" t="s">
        <v>249</v>
      </c>
    </row>
    <row r="14" spans="1:14" s="56" customFormat="1" ht="12.75" customHeight="1" thickBot="1" x14ac:dyDescent="0.25">
      <c r="B14" s="129">
        <v>41764</v>
      </c>
      <c r="C14" s="190" t="s">
        <v>301</v>
      </c>
      <c r="D14" s="132" t="s">
        <v>347</v>
      </c>
      <c r="E14" s="136">
        <v>3532.87</v>
      </c>
      <c r="F14" s="29" t="s">
        <v>89</v>
      </c>
      <c r="G14" s="29" t="s">
        <v>249</v>
      </c>
      <c r="H14" s="294"/>
      <c r="J14" s="194"/>
      <c r="K14" s="87">
        <f>SUM(K5:K13)</f>
        <v>74399.209999999992</v>
      </c>
      <c r="L14" s="307"/>
    </row>
    <row r="15" spans="1:14" s="56" customFormat="1" ht="12.75" customHeight="1" thickBot="1" x14ac:dyDescent="0.25">
      <c r="B15" s="129">
        <v>41764</v>
      </c>
      <c r="C15" s="190" t="s">
        <v>301</v>
      </c>
      <c r="D15" s="132" t="s">
        <v>1355</v>
      </c>
      <c r="E15" s="136">
        <v>680.95</v>
      </c>
      <c r="F15" s="29" t="s">
        <v>89</v>
      </c>
      <c r="G15" s="29" t="s">
        <v>249</v>
      </c>
      <c r="H15" s="3"/>
      <c r="I15" s="299"/>
      <c r="J15" s="155"/>
      <c r="K15" s="301"/>
      <c r="L15" s="307"/>
    </row>
    <row r="16" spans="1:14" s="56" customFormat="1" ht="12.75" customHeight="1" x14ac:dyDescent="0.2">
      <c r="B16" s="129">
        <v>41764</v>
      </c>
      <c r="C16" s="190" t="s">
        <v>301</v>
      </c>
      <c r="D16" s="132" t="s">
        <v>1355</v>
      </c>
      <c r="E16" s="136">
        <v>481.03</v>
      </c>
      <c r="F16" s="29" t="s">
        <v>89</v>
      </c>
      <c r="G16" s="29" t="s">
        <v>249</v>
      </c>
      <c r="H16" s="3"/>
      <c r="I16" s="158"/>
      <c r="J16" s="885" t="s">
        <v>1087</v>
      </c>
      <c r="K16" s="881">
        <f>E7+K14+E58</f>
        <v>173910.65999999997</v>
      </c>
      <c r="L16" s="307"/>
    </row>
    <row r="17" spans="2:12" s="56" customFormat="1" ht="12.75" customHeight="1" thickBot="1" x14ac:dyDescent="0.25">
      <c r="B17" s="129">
        <v>41765</v>
      </c>
      <c r="C17" s="190" t="s">
        <v>674</v>
      </c>
      <c r="D17" s="132" t="s">
        <v>1363</v>
      </c>
      <c r="E17" s="136">
        <f>330+46.2</f>
        <v>376.2</v>
      </c>
      <c r="F17" s="29" t="s">
        <v>89</v>
      </c>
      <c r="G17" s="29" t="s">
        <v>249</v>
      </c>
      <c r="H17" s="3"/>
      <c r="I17" s="393"/>
      <c r="J17" s="885"/>
      <c r="K17" s="882"/>
      <c r="L17" s="307"/>
    </row>
    <row r="18" spans="2:12" s="56" customFormat="1" ht="12.75" customHeight="1" x14ac:dyDescent="0.2">
      <c r="B18" s="129">
        <v>41765</v>
      </c>
      <c r="C18" s="190" t="s">
        <v>674</v>
      </c>
      <c r="D18" s="132" t="s">
        <v>1364</v>
      </c>
      <c r="E18" s="136">
        <f>8134.72-E17</f>
        <v>7758.52</v>
      </c>
      <c r="F18" s="29" t="s">
        <v>89</v>
      </c>
      <c r="G18" s="29" t="s">
        <v>249</v>
      </c>
      <c r="H18" s="3"/>
      <c r="I18" s="393"/>
      <c r="J18" s="398"/>
      <c r="K18" s="336"/>
      <c r="L18" s="307"/>
    </row>
    <row r="19" spans="2:12" s="56" customFormat="1" ht="12.75" customHeight="1" x14ac:dyDescent="0.2">
      <c r="B19" s="129">
        <v>41765</v>
      </c>
      <c r="C19" s="190" t="s">
        <v>637</v>
      </c>
      <c r="D19" s="132" t="s">
        <v>1362</v>
      </c>
      <c r="E19" s="136">
        <v>3100</v>
      </c>
      <c r="F19" s="29" t="s">
        <v>89</v>
      </c>
      <c r="G19" s="29" t="s">
        <v>249</v>
      </c>
      <c r="H19" s="3"/>
      <c r="I19" s="393"/>
      <c r="J19" s="398"/>
      <c r="K19" s="336"/>
      <c r="L19" s="307"/>
    </row>
    <row r="20" spans="2:12" s="56" customFormat="1" ht="12.75" customHeight="1" x14ac:dyDescent="0.2">
      <c r="B20" s="129">
        <v>41771</v>
      </c>
      <c r="C20" s="190" t="s">
        <v>301</v>
      </c>
      <c r="D20" s="132" t="s">
        <v>373</v>
      </c>
      <c r="E20" s="136">
        <v>107.85</v>
      </c>
      <c r="F20" s="29" t="s">
        <v>89</v>
      </c>
      <c r="G20" s="29" t="s">
        <v>249</v>
      </c>
      <c r="H20" s="3"/>
      <c r="I20" s="393"/>
      <c r="J20" s="398"/>
      <c r="K20" s="336"/>
      <c r="L20" s="307"/>
    </row>
    <row r="21" spans="2:12" s="56" customFormat="1" ht="12.75" customHeight="1" x14ac:dyDescent="0.2">
      <c r="B21" s="129">
        <v>41771</v>
      </c>
      <c r="C21" s="190" t="s">
        <v>719</v>
      </c>
      <c r="D21" s="132" t="s">
        <v>1051</v>
      </c>
      <c r="E21" s="136">
        <v>1068.68</v>
      </c>
      <c r="F21" s="29" t="s">
        <v>89</v>
      </c>
      <c r="G21" s="29" t="s">
        <v>249</v>
      </c>
      <c r="H21" s="3"/>
      <c r="I21" s="393"/>
      <c r="J21" s="398"/>
      <c r="K21" s="336"/>
      <c r="L21" s="307"/>
    </row>
    <row r="22" spans="2:12" s="56" customFormat="1" ht="12.75" customHeight="1" x14ac:dyDescent="0.2">
      <c r="B22" s="129">
        <v>41772</v>
      </c>
      <c r="C22" s="190" t="s">
        <v>301</v>
      </c>
      <c r="D22" s="132" t="s">
        <v>227</v>
      </c>
      <c r="E22" s="136">
        <v>644.1</v>
      </c>
      <c r="F22" s="29" t="s">
        <v>89</v>
      </c>
      <c r="G22" s="29" t="s">
        <v>249</v>
      </c>
      <c r="H22" s="3"/>
      <c r="I22" s="393"/>
      <c r="J22" s="398"/>
      <c r="K22" s="336"/>
      <c r="L22" s="307"/>
    </row>
    <row r="23" spans="2:12" s="56" customFormat="1" ht="12.75" customHeight="1" x14ac:dyDescent="0.2">
      <c r="B23" s="129">
        <v>41772</v>
      </c>
      <c r="C23" s="190" t="s">
        <v>301</v>
      </c>
      <c r="D23" s="132" t="s">
        <v>227</v>
      </c>
      <c r="E23" s="136">
        <v>88.92</v>
      </c>
      <c r="F23" s="29" t="s">
        <v>89</v>
      </c>
      <c r="G23" s="29" t="s">
        <v>249</v>
      </c>
      <c r="H23" s="3"/>
      <c r="I23" s="393"/>
      <c r="J23" s="398"/>
      <c r="K23" s="336"/>
      <c r="L23" s="307"/>
    </row>
    <row r="24" spans="2:12" s="56" customFormat="1" ht="12.75" customHeight="1" x14ac:dyDescent="0.2">
      <c r="B24" s="129">
        <v>41772</v>
      </c>
      <c r="C24" s="190" t="s">
        <v>301</v>
      </c>
      <c r="D24" s="132" t="s">
        <v>383</v>
      </c>
      <c r="E24" s="136">
        <v>1353.01</v>
      </c>
      <c r="F24" s="29" t="s">
        <v>89</v>
      </c>
      <c r="G24" s="29" t="s">
        <v>249</v>
      </c>
      <c r="H24" s="3"/>
      <c r="I24" s="393"/>
      <c r="J24" s="398"/>
      <c r="K24" s="336"/>
      <c r="L24" s="307"/>
    </row>
    <row r="25" spans="2:12" s="56" customFormat="1" ht="12.75" customHeight="1" x14ac:dyDescent="0.2">
      <c r="B25" s="129">
        <v>41773</v>
      </c>
      <c r="C25" s="190" t="s">
        <v>674</v>
      </c>
      <c r="D25" s="132" t="s">
        <v>1365</v>
      </c>
      <c r="E25" s="136">
        <v>673.83</v>
      </c>
      <c r="F25" s="29" t="s">
        <v>89</v>
      </c>
      <c r="G25" s="29" t="s">
        <v>249</v>
      </c>
      <c r="H25" s="3"/>
      <c r="I25" s="393"/>
      <c r="J25" s="398"/>
      <c r="K25" s="336"/>
      <c r="L25" s="307"/>
    </row>
    <row r="26" spans="2:12" s="56" customFormat="1" ht="12.75" customHeight="1" x14ac:dyDescent="0.2">
      <c r="B26" s="129">
        <v>41773</v>
      </c>
      <c r="C26" s="190" t="s">
        <v>301</v>
      </c>
      <c r="D26" s="132" t="s">
        <v>640</v>
      </c>
      <c r="E26" s="136">
        <v>138.5</v>
      </c>
      <c r="F26" s="29" t="s">
        <v>89</v>
      </c>
      <c r="G26" s="29" t="s">
        <v>249</v>
      </c>
      <c r="H26" s="3"/>
      <c r="I26" s="393"/>
      <c r="J26" s="398"/>
      <c r="K26" s="336"/>
      <c r="L26" s="307"/>
    </row>
    <row r="27" spans="2:12" s="56" customFormat="1" ht="12.75" customHeight="1" x14ac:dyDescent="0.2">
      <c r="B27" s="129">
        <v>41773</v>
      </c>
      <c r="C27" s="190" t="s">
        <v>301</v>
      </c>
      <c r="D27" s="132" t="s">
        <v>640</v>
      </c>
      <c r="E27" s="136">
        <v>468</v>
      </c>
      <c r="F27" s="29" t="s">
        <v>89</v>
      </c>
      <c r="G27" s="29" t="s">
        <v>249</v>
      </c>
      <c r="H27" s="3"/>
      <c r="I27" s="393"/>
      <c r="J27" s="398"/>
      <c r="K27" s="336"/>
      <c r="L27" s="307"/>
    </row>
    <row r="28" spans="2:12" s="56" customFormat="1" ht="12.75" customHeight="1" x14ac:dyDescent="0.2">
      <c r="B28" s="129">
        <v>41773</v>
      </c>
      <c r="C28" s="190" t="s">
        <v>469</v>
      </c>
      <c r="D28" s="132" t="s">
        <v>424</v>
      </c>
      <c r="E28" s="136">
        <v>732.87</v>
      </c>
      <c r="F28" s="29" t="s">
        <v>89</v>
      </c>
      <c r="G28" s="29" t="s">
        <v>249</v>
      </c>
      <c r="H28" s="3"/>
      <c r="I28" s="393"/>
      <c r="J28" s="398"/>
      <c r="K28" s="336"/>
      <c r="L28" s="307"/>
    </row>
    <row r="29" spans="2:12" s="56" customFormat="1" ht="12.75" customHeight="1" x14ac:dyDescent="0.2">
      <c r="B29" s="129">
        <v>41774</v>
      </c>
      <c r="C29" s="190" t="s">
        <v>637</v>
      </c>
      <c r="D29" s="132" t="s">
        <v>597</v>
      </c>
      <c r="E29" s="136">
        <v>54.85</v>
      </c>
      <c r="F29" s="29" t="s">
        <v>89</v>
      </c>
      <c r="G29" s="29" t="s">
        <v>249</v>
      </c>
      <c r="H29" s="3"/>
      <c r="I29" s="393"/>
      <c r="J29" s="398"/>
      <c r="K29" s="336"/>
      <c r="L29" s="307"/>
    </row>
    <row r="30" spans="2:12" s="56" customFormat="1" ht="12.75" customHeight="1" x14ac:dyDescent="0.2">
      <c r="B30" s="129">
        <v>41775</v>
      </c>
      <c r="C30" s="190" t="s">
        <v>301</v>
      </c>
      <c r="D30" s="132" t="s">
        <v>1197</v>
      </c>
      <c r="E30" s="136">
        <v>73.760000000000005</v>
      </c>
      <c r="F30" s="29" t="s">
        <v>89</v>
      </c>
      <c r="G30" s="29" t="s">
        <v>249</v>
      </c>
      <c r="H30" s="3"/>
      <c r="I30" s="393"/>
      <c r="J30" s="398"/>
      <c r="K30" s="336"/>
      <c r="L30" s="307"/>
    </row>
    <row r="31" spans="2:12" s="56" customFormat="1" ht="12.75" customHeight="1" x14ac:dyDescent="0.2">
      <c r="B31" s="129">
        <v>41775</v>
      </c>
      <c r="C31" s="190" t="s">
        <v>301</v>
      </c>
      <c r="D31" s="132" t="s">
        <v>977</v>
      </c>
      <c r="E31" s="136">
        <v>1767</v>
      </c>
      <c r="F31" s="29" t="s">
        <v>89</v>
      </c>
      <c r="G31" s="29" t="s">
        <v>249</v>
      </c>
      <c r="H31" s="3"/>
      <c r="I31" s="393"/>
      <c r="J31" s="398"/>
      <c r="K31" s="336"/>
      <c r="L31" s="307"/>
    </row>
    <row r="32" spans="2:12" s="56" customFormat="1" ht="12.75" customHeight="1" x14ac:dyDescent="0.2">
      <c r="B32" s="129">
        <v>41775</v>
      </c>
      <c r="C32" s="190" t="s">
        <v>301</v>
      </c>
      <c r="D32" s="132" t="s">
        <v>928</v>
      </c>
      <c r="E32" s="136">
        <v>8128.2</v>
      </c>
      <c r="F32" s="29" t="s">
        <v>89</v>
      </c>
      <c r="G32" s="29" t="s">
        <v>249</v>
      </c>
      <c r="H32" s="3"/>
      <c r="I32" s="393"/>
      <c r="J32" s="398"/>
      <c r="K32" s="336"/>
      <c r="L32" s="307"/>
    </row>
    <row r="33" spans="2:12" s="56" customFormat="1" ht="12.75" customHeight="1" x14ac:dyDescent="0.2">
      <c r="B33" s="129">
        <v>41777</v>
      </c>
      <c r="C33" s="190" t="s">
        <v>719</v>
      </c>
      <c r="D33" s="132" t="s">
        <v>1051</v>
      </c>
      <c r="E33" s="136">
        <v>840.18</v>
      </c>
      <c r="F33" s="29" t="s">
        <v>89</v>
      </c>
      <c r="G33" s="29" t="s">
        <v>249</v>
      </c>
      <c r="H33" s="3"/>
      <c r="I33" s="393"/>
      <c r="J33" s="398"/>
      <c r="K33" s="336"/>
      <c r="L33" s="307"/>
    </row>
    <row r="34" spans="2:12" s="56" customFormat="1" ht="12.75" customHeight="1" x14ac:dyDescent="0.2">
      <c r="B34" s="129">
        <v>41778</v>
      </c>
      <c r="C34" s="190" t="s">
        <v>637</v>
      </c>
      <c r="D34" s="132" t="s">
        <v>132</v>
      </c>
      <c r="E34" s="136">
        <v>1073.7</v>
      </c>
      <c r="F34" s="29" t="s">
        <v>89</v>
      </c>
      <c r="G34" s="29" t="s">
        <v>249</v>
      </c>
      <c r="H34" s="3"/>
      <c r="I34" s="393"/>
      <c r="J34" s="398"/>
      <c r="K34" s="336"/>
      <c r="L34" s="307"/>
    </row>
    <row r="35" spans="2:12" s="56" customFormat="1" ht="12.75" customHeight="1" x14ac:dyDescent="0.2">
      <c r="B35" s="129">
        <v>41778</v>
      </c>
      <c r="C35" s="190" t="s">
        <v>301</v>
      </c>
      <c r="D35" s="132" t="s">
        <v>864</v>
      </c>
      <c r="E35" s="136">
        <v>196.08</v>
      </c>
      <c r="F35" s="29" t="s">
        <v>89</v>
      </c>
      <c r="G35" s="29" t="s">
        <v>249</v>
      </c>
      <c r="H35" s="3"/>
      <c r="I35" s="393"/>
      <c r="J35" s="398"/>
      <c r="K35" s="336"/>
      <c r="L35" s="307"/>
    </row>
    <row r="36" spans="2:12" s="56" customFormat="1" ht="12.75" customHeight="1" x14ac:dyDescent="0.2">
      <c r="B36" s="129">
        <v>41778</v>
      </c>
      <c r="C36" s="190" t="s">
        <v>301</v>
      </c>
      <c r="D36" s="132" t="s">
        <v>1366</v>
      </c>
      <c r="E36" s="136">
        <v>2527.9499999999998</v>
      </c>
      <c r="F36" s="29"/>
      <c r="G36" s="29" t="s">
        <v>249</v>
      </c>
      <c r="H36" s="3"/>
      <c r="I36" s="393"/>
      <c r="J36" s="398"/>
      <c r="K36" s="336"/>
      <c r="L36" s="307"/>
    </row>
    <row r="37" spans="2:12" s="56" customFormat="1" ht="12.75" customHeight="1" x14ac:dyDescent="0.2">
      <c r="B37" s="129">
        <v>41778</v>
      </c>
      <c r="C37" s="190" t="s">
        <v>301</v>
      </c>
      <c r="D37" s="132" t="s">
        <v>665</v>
      </c>
      <c r="E37" s="136">
        <v>108</v>
      </c>
      <c r="F37" s="29" t="s">
        <v>89</v>
      </c>
      <c r="G37" s="29" t="s">
        <v>249</v>
      </c>
      <c r="H37" s="3"/>
      <c r="I37" s="393"/>
      <c r="J37" s="398"/>
      <c r="K37" s="336"/>
      <c r="L37" s="307"/>
    </row>
    <row r="38" spans="2:12" s="56" customFormat="1" ht="12.75" customHeight="1" x14ac:dyDescent="0.2">
      <c r="B38" s="129">
        <v>41779</v>
      </c>
      <c r="C38" s="190" t="s">
        <v>301</v>
      </c>
      <c r="D38" s="132" t="s">
        <v>1180</v>
      </c>
      <c r="E38" s="136">
        <v>560.01</v>
      </c>
      <c r="F38" s="29" t="s">
        <v>89</v>
      </c>
      <c r="G38" s="29" t="s">
        <v>249</v>
      </c>
      <c r="H38" s="3"/>
      <c r="I38" s="393"/>
      <c r="J38" s="398"/>
      <c r="K38" s="336"/>
      <c r="L38" s="307"/>
    </row>
    <row r="39" spans="2:12" s="56" customFormat="1" ht="12.75" customHeight="1" x14ac:dyDescent="0.2">
      <c r="B39" s="129">
        <v>41779</v>
      </c>
      <c r="C39" s="190" t="s">
        <v>301</v>
      </c>
      <c r="D39" s="132" t="s">
        <v>665</v>
      </c>
      <c r="E39" s="136">
        <v>143</v>
      </c>
      <c r="F39" s="29" t="s">
        <v>89</v>
      </c>
      <c r="G39" s="29" t="s">
        <v>249</v>
      </c>
      <c r="H39" s="3"/>
      <c r="I39" s="393"/>
      <c r="J39" s="398"/>
      <c r="K39" s="336"/>
      <c r="L39" s="307"/>
    </row>
    <row r="40" spans="2:12" s="56" customFormat="1" ht="12.75" customHeight="1" x14ac:dyDescent="0.2">
      <c r="B40" s="129">
        <v>41781</v>
      </c>
      <c r="C40" s="190" t="s">
        <v>719</v>
      </c>
      <c r="D40" s="132" t="s">
        <v>1051</v>
      </c>
      <c r="E40" s="136">
        <v>674.02</v>
      </c>
      <c r="F40" s="29" t="s">
        <v>89</v>
      </c>
      <c r="G40" s="29" t="s">
        <v>249</v>
      </c>
      <c r="H40" s="3"/>
      <c r="I40" s="393"/>
      <c r="J40" s="398"/>
      <c r="K40" s="336"/>
      <c r="L40" s="307"/>
    </row>
    <row r="41" spans="2:12" s="56" customFormat="1" ht="12.75" customHeight="1" x14ac:dyDescent="0.2">
      <c r="B41" s="129">
        <v>41781</v>
      </c>
      <c r="C41" s="190" t="s">
        <v>301</v>
      </c>
      <c r="D41" s="132" t="s">
        <v>9</v>
      </c>
      <c r="E41" s="136">
        <v>69.900000000000006</v>
      </c>
      <c r="F41" s="29" t="s">
        <v>89</v>
      </c>
      <c r="G41" s="29" t="s">
        <v>249</v>
      </c>
      <c r="H41" s="3"/>
      <c r="I41" s="393"/>
      <c r="J41" s="398"/>
      <c r="K41" s="336"/>
      <c r="L41" s="307"/>
    </row>
    <row r="42" spans="2:12" s="56" customFormat="1" ht="12.75" customHeight="1" x14ac:dyDescent="0.2">
      <c r="B42" s="129">
        <v>41781</v>
      </c>
      <c r="C42" s="190" t="s">
        <v>301</v>
      </c>
      <c r="D42" s="132" t="s">
        <v>1355</v>
      </c>
      <c r="E42" s="136">
        <v>1248.9000000000001</v>
      </c>
      <c r="F42" s="29" t="s">
        <v>89</v>
      </c>
      <c r="G42" s="29" t="s">
        <v>249</v>
      </c>
      <c r="H42" s="3"/>
      <c r="I42" s="393"/>
      <c r="J42" s="398"/>
      <c r="K42" s="336"/>
      <c r="L42" s="307"/>
    </row>
    <row r="43" spans="2:12" s="56" customFormat="1" ht="12.75" customHeight="1" x14ac:dyDescent="0.2">
      <c r="B43" s="129">
        <v>41782</v>
      </c>
      <c r="C43" s="190" t="s">
        <v>637</v>
      </c>
      <c r="D43" s="132" t="s">
        <v>1367</v>
      </c>
      <c r="E43" s="136">
        <v>800</v>
      </c>
      <c r="F43" s="29" t="s">
        <v>89</v>
      </c>
      <c r="G43" s="29" t="s">
        <v>249</v>
      </c>
      <c r="H43" s="3"/>
      <c r="I43" s="393"/>
      <c r="J43" s="398"/>
      <c r="K43" s="336"/>
      <c r="L43" s="307"/>
    </row>
    <row r="44" spans="2:12" s="56" customFormat="1" ht="12.75" customHeight="1" x14ac:dyDescent="0.2">
      <c r="B44" s="129">
        <v>41782</v>
      </c>
      <c r="C44" s="190" t="s">
        <v>598</v>
      </c>
      <c r="D44" s="132" t="s">
        <v>1368</v>
      </c>
      <c r="E44" s="136">
        <v>500</v>
      </c>
      <c r="F44" s="29" t="s">
        <v>89</v>
      </c>
      <c r="G44" s="29" t="s">
        <v>249</v>
      </c>
      <c r="H44" s="3"/>
      <c r="I44" s="393"/>
      <c r="J44" s="398"/>
      <c r="K44" s="336"/>
      <c r="L44" s="307"/>
    </row>
    <row r="45" spans="2:12" s="56" customFormat="1" ht="12.75" customHeight="1" x14ac:dyDescent="0.2">
      <c r="B45" s="129">
        <v>41785</v>
      </c>
      <c r="C45" s="190" t="s">
        <v>637</v>
      </c>
      <c r="D45" s="132" t="s">
        <v>1369</v>
      </c>
      <c r="E45" s="136">
        <v>500</v>
      </c>
      <c r="F45" s="29" t="s">
        <v>89</v>
      </c>
      <c r="G45" s="29" t="s">
        <v>249</v>
      </c>
      <c r="H45" s="3"/>
      <c r="I45" s="393"/>
      <c r="J45" s="398"/>
      <c r="K45" s="336"/>
      <c r="L45" s="307"/>
    </row>
    <row r="46" spans="2:12" s="56" customFormat="1" ht="12.75" customHeight="1" x14ac:dyDescent="0.2">
      <c r="B46" s="129">
        <v>41785</v>
      </c>
      <c r="C46" s="190" t="s">
        <v>301</v>
      </c>
      <c r="D46" s="132" t="s">
        <v>1370</v>
      </c>
      <c r="E46" s="136">
        <v>359.1</v>
      </c>
      <c r="F46" s="29" t="s">
        <v>89</v>
      </c>
      <c r="G46" s="29" t="s">
        <v>249</v>
      </c>
      <c r="H46" s="3"/>
      <c r="I46" s="393"/>
      <c r="J46" s="398"/>
      <c r="K46" s="336"/>
      <c r="L46" s="307"/>
    </row>
    <row r="47" spans="2:12" s="56" customFormat="1" ht="12.75" customHeight="1" x14ac:dyDescent="0.2">
      <c r="B47" s="129">
        <v>41785</v>
      </c>
      <c r="C47" s="190" t="s">
        <v>1201</v>
      </c>
      <c r="D47" s="132" t="s">
        <v>1371</v>
      </c>
      <c r="E47" s="136">
        <v>264.5</v>
      </c>
      <c r="F47" s="29" t="s">
        <v>89</v>
      </c>
      <c r="G47" s="29" t="s">
        <v>249</v>
      </c>
      <c r="H47" s="3"/>
      <c r="I47" s="393"/>
      <c r="J47" s="398"/>
      <c r="K47" s="336"/>
      <c r="L47" s="307"/>
    </row>
    <row r="48" spans="2:12" s="56" customFormat="1" ht="12.75" customHeight="1" x14ac:dyDescent="0.2">
      <c r="B48" s="129">
        <v>41786</v>
      </c>
      <c r="C48" s="190" t="s">
        <v>469</v>
      </c>
      <c r="D48" s="132" t="s">
        <v>901</v>
      </c>
      <c r="E48" s="136">
        <v>635.9</v>
      </c>
      <c r="F48" s="29" t="s">
        <v>89</v>
      </c>
      <c r="G48" s="29" t="s">
        <v>249</v>
      </c>
      <c r="H48" s="3"/>
      <c r="I48" s="393"/>
      <c r="J48" s="398"/>
      <c r="K48" s="336"/>
      <c r="L48" s="307"/>
    </row>
    <row r="49" spans="1:12" s="56" customFormat="1" ht="12.75" customHeight="1" x14ac:dyDescent="0.2">
      <c r="B49" s="129">
        <v>41788</v>
      </c>
      <c r="C49" s="190" t="s">
        <v>637</v>
      </c>
      <c r="D49" s="132" t="s">
        <v>1095</v>
      </c>
      <c r="E49" s="136">
        <v>288.18</v>
      </c>
      <c r="F49" s="29" t="s">
        <v>89</v>
      </c>
      <c r="G49" s="29" t="s">
        <v>249</v>
      </c>
      <c r="H49" s="3"/>
      <c r="I49" s="393"/>
      <c r="J49" s="398"/>
      <c r="K49" s="336"/>
      <c r="L49" s="307"/>
    </row>
    <row r="50" spans="1:12" s="56" customFormat="1" ht="12.75" customHeight="1" x14ac:dyDescent="0.2">
      <c r="B50" s="129">
        <v>41788</v>
      </c>
      <c r="C50" s="190" t="s">
        <v>637</v>
      </c>
      <c r="D50" s="132" t="s">
        <v>132</v>
      </c>
      <c r="E50" s="136">
        <v>192.4</v>
      </c>
      <c r="F50" s="29" t="s">
        <v>89</v>
      </c>
      <c r="G50" s="29" t="s">
        <v>249</v>
      </c>
      <c r="H50" s="3"/>
      <c r="I50" s="393"/>
      <c r="J50" s="398"/>
      <c r="K50" s="336"/>
      <c r="L50" s="307"/>
    </row>
    <row r="51" spans="1:12" s="56" customFormat="1" ht="12.75" customHeight="1" x14ac:dyDescent="0.2">
      <c r="B51" s="129">
        <v>41788</v>
      </c>
      <c r="C51" s="190" t="s">
        <v>719</v>
      </c>
      <c r="D51" s="132" t="s">
        <v>1051</v>
      </c>
      <c r="E51" s="136">
        <v>761.44</v>
      </c>
      <c r="F51" s="29" t="s">
        <v>89</v>
      </c>
      <c r="G51" s="29" t="s">
        <v>249</v>
      </c>
      <c r="H51" s="3"/>
      <c r="I51" s="393"/>
      <c r="J51" s="398"/>
      <c r="K51" s="336"/>
      <c r="L51" s="307"/>
    </row>
    <row r="52" spans="1:12" s="56" customFormat="1" ht="12.75" customHeight="1" x14ac:dyDescent="0.2">
      <c r="B52" s="129">
        <v>41789</v>
      </c>
      <c r="C52" s="190" t="s">
        <v>301</v>
      </c>
      <c r="D52" s="132" t="s">
        <v>222</v>
      </c>
      <c r="E52" s="136">
        <v>2070.4699999999998</v>
      </c>
      <c r="F52" s="29" t="s">
        <v>89</v>
      </c>
      <c r="G52" s="29" t="s">
        <v>249</v>
      </c>
      <c r="H52" s="3"/>
      <c r="I52" s="393"/>
      <c r="J52" s="398"/>
      <c r="K52" s="336"/>
      <c r="L52" s="307"/>
    </row>
    <row r="53" spans="1:12" s="56" customFormat="1" ht="12.75" customHeight="1" x14ac:dyDescent="0.2">
      <c r="B53" s="129">
        <v>41789</v>
      </c>
      <c r="C53" s="190" t="s">
        <v>637</v>
      </c>
      <c r="D53" s="132" t="s">
        <v>528</v>
      </c>
      <c r="E53" s="136">
        <v>5627.3</v>
      </c>
      <c r="F53" s="29" t="s">
        <v>89</v>
      </c>
      <c r="G53" s="29" t="s">
        <v>249</v>
      </c>
      <c r="H53" s="3"/>
      <c r="I53" s="393"/>
      <c r="J53" s="398"/>
      <c r="K53" s="336"/>
      <c r="L53" s="307"/>
    </row>
    <row r="54" spans="1:12" s="56" customFormat="1" ht="12.75" customHeight="1" x14ac:dyDescent="0.2">
      <c r="B54" s="129">
        <v>41789</v>
      </c>
      <c r="C54" s="190" t="s">
        <v>719</v>
      </c>
      <c r="D54" s="132" t="s">
        <v>1051</v>
      </c>
      <c r="E54" s="136">
        <v>4223.79</v>
      </c>
      <c r="F54" s="29" t="s">
        <v>89</v>
      </c>
      <c r="G54" s="29" t="s">
        <v>249</v>
      </c>
      <c r="H54" s="3"/>
      <c r="I54" s="393"/>
      <c r="J54" s="398"/>
      <c r="K54" s="336"/>
      <c r="L54" s="307"/>
    </row>
    <row r="55" spans="1:12" s="56" customFormat="1" ht="12.75" customHeight="1" x14ac:dyDescent="0.2">
      <c r="B55" s="129">
        <v>41789</v>
      </c>
      <c r="C55" s="190" t="s">
        <v>674</v>
      </c>
      <c r="D55" s="132" t="s">
        <v>730</v>
      </c>
      <c r="E55" s="136">
        <v>448</v>
      </c>
      <c r="F55" s="29" t="s">
        <v>89</v>
      </c>
      <c r="G55" s="29" t="s">
        <v>249</v>
      </c>
      <c r="H55" s="3"/>
      <c r="I55" s="393"/>
      <c r="J55" s="398"/>
      <c r="K55" s="336"/>
      <c r="L55" s="307"/>
    </row>
    <row r="56" spans="1:12" s="56" customFormat="1" ht="12.75" customHeight="1" x14ac:dyDescent="0.2">
      <c r="B56" s="129">
        <v>41789</v>
      </c>
      <c r="C56" s="190" t="s">
        <v>301</v>
      </c>
      <c r="D56" s="132" t="s">
        <v>928</v>
      </c>
      <c r="E56" s="136">
        <v>32152.12</v>
      </c>
      <c r="F56" s="29" t="s">
        <v>89</v>
      </c>
      <c r="G56" s="29" t="s">
        <v>249</v>
      </c>
      <c r="H56" s="3"/>
      <c r="I56" s="393"/>
      <c r="J56" s="398"/>
      <c r="K56" s="336"/>
      <c r="L56" s="307"/>
    </row>
    <row r="57" spans="1:12" s="56" customFormat="1" ht="12.75" customHeight="1" thickBot="1" x14ac:dyDescent="0.25">
      <c r="A57"/>
      <c r="B57" s="161"/>
      <c r="C57" s="187"/>
      <c r="D57" s="133"/>
      <c r="E57" s="137"/>
      <c r="F57" s="29"/>
      <c r="G57" s="29"/>
      <c r="H57" s="3"/>
      <c r="I57" s="393"/>
      <c r="J57" s="398"/>
      <c r="K57" s="336"/>
      <c r="L57" s="307"/>
    </row>
    <row r="58" spans="1:12" s="56" customFormat="1" ht="12.75" customHeight="1" thickBot="1" x14ac:dyDescent="0.25">
      <c r="A58"/>
      <c r="D58" s="194"/>
      <c r="E58" s="87">
        <f>SUM(E11:E57)</f>
        <v>99337.2</v>
      </c>
      <c r="F58" s="29"/>
      <c r="G58" s="29"/>
      <c r="H58" s="3"/>
      <c r="I58" s="393"/>
      <c r="J58" s="398"/>
      <c r="K58" s="336"/>
      <c r="L58" s="307"/>
    </row>
    <row r="59" spans="1:12" s="56" customFormat="1" ht="12.75" customHeight="1" x14ac:dyDescent="0.2">
      <c r="A59"/>
      <c r="D59" s="194"/>
      <c r="E59" s="208"/>
      <c r="F59" s="29"/>
      <c r="G59" s="29"/>
      <c r="H59" s="3"/>
      <c r="I59" s="393"/>
      <c r="J59" s="398"/>
      <c r="K59" s="336"/>
      <c r="L59" s="307"/>
    </row>
    <row r="60" spans="1:12" s="56" customFormat="1" ht="12.75" customHeight="1" x14ac:dyDescent="0.2">
      <c r="A60"/>
      <c r="D60" s="194"/>
      <c r="E60" s="208"/>
      <c r="F60" s="29"/>
      <c r="G60" s="29"/>
      <c r="H60" s="3"/>
      <c r="I60" s="393"/>
      <c r="J60" s="398"/>
      <c r="K60" s="336"/>
      <c r="L60" s="307"/>
    </row>
    <row r="61" spans="1:12" s="29" customFormat="1" ht="14.25" x14ac:dyDescent="0.2">
      <c r="A61"/>
      <c r="B61" s="56"/>
      <c r="C61" s="56"/>
      <c r="D61" s="194"/>
      <c r="E61" s="208"/>
      <c r="F61"/>
      <c r="H61"/>
      <c r="I61" s="393"/>
      <c r="J61" s="398"/>
      <c r="K61" s="336"/>
      <c r="L61" s="308"/>
    </row>
    <row r="62" spans="1:12" s="29" customFormat="1" ht="14.25" x14ac:dyDescent="0.2">
      <c r="A62"/>
      <c r="B62"/>
      <c r="C62"/>
      <c r="D62" s="195"/>
      <c r="E62" s="197"/>
      <c r="F62"/>
      <c r="H62"/>
      <c r="I62" s="393"/>
      <c r="J62" s="398"/>
      <c r="K62" s="336"/>
      <c r="L62" s="308"/>
    </row>
    <row r="63" spans="1:12" s="29" customFormat="1" x14ac:dyDescent="0.2">
      <c r="A63"/>
      <c r="B63"/>
      <c r="C63"/>
      <c r="D63" s="195"/>
      <c r="E63" s="197"/>
      <c r="F63"/>
      <c r="H63"/>
      <c r="I63"/>
      <c r="J63"/>
      <c r="K63"/>
      <c r="L63" s="308"/>
    </row>
    <row r="64" spans="1:12" s="29" customFormat="1" x14ac:dyDescent="0.2">
      <c r="A64"/>
      <c r="B64"/>
      <c r="C64"/>
      <c r="D64" s="195"/>
      <c r="E64" s="197"/>
      <c r="F64"/>
      <c r="H64"/>
      <c r="I64"/>
      <c r="J64"/>
      <c r="K64"/>
      <c r="L64" s="308"/>
    </row>
    <row r="65" spans="1:12" s="29" customFormat="1" x14ac:dyDescent="0.2">
      <c r="A65"/>
      <c r="B65"/>
      <c r="C65"/>
      <c r="D65" s="195"/>
      <c r="E65" s="197"/>
      <c r="F65"/>
      <c r="H65"/>
      <c r="I65"/>
      <c r="J65"/>
      <c r="K65"/>
      <c r="L65" s="308"/>
    </row>
    <row r="66" spans="1:12" s="29" customFormat="1" x14ac:dyDescent="0.2">
      <c r="A66"/>
      <c r="B66"/>
      <c r="C66"/>
      <c r="D66" s="195"/>
      <c r="E66" s="197"/>
      <c r="H66"/>
      <c r="I66"/>
      <c r="J66"/>
      <c r="K66"/>
      <c r="L66" s="308"/>
    </row>
    <row r="67" spans="1:12" s="29" customFormat="1" x14ac:dyDescent="0.2">
      <c r="A67"/>
      <c r="B67"/>
      <c r="C67"/>
      <c r="D67" s="195"/>
      <c r="E67" s="197"/>
      <c r="H67"/>
      <c r="I67"/>
      <c r="J67"/>
      <c r="K67"/>
      <c r="L67" s="308"/>
    </row>
    <row r="68" spans="1:12" s="29" customFormat="1" x14ac:dyDescent="0.2">
      <c r="A68"/>
      <c r="B68"/>
      <c r="C68"/>
      <c r="D68" s="195"/>
      <c r="E68" s="197"/>
      <c r="H68"/>
      <c r="I68"/>
      <c r="J68"/>
      <c r="K68"/>
      <c r="L68" s="308"/>
    </row>
    <row r="69" spans="1:12" s="29" customFormat="1" x14ac:dyDescent="0.2">
      <c r="A69"/>
      <c r="B69"/>
      <c r="C69"/>
      <c r="D69" s="195"/>
      <c r="E69" s="197"/>
      <c r="H69"/>
      <c r="I69"/>
      <c r="J69"/>
      <c r="K69"/>
      <c r="L69" s="308"/>
    </row>
    <row r="70" spans="1:12" s="29" customFormat="1" x14ac:dyDescent="0.2">
      <c r="A70"/>
      <c r="B70"/>
      <c r="C70"/>
      <c r="D70" s="195"/>
      <c r="E70" s="197"/>
      <c r="H70"/>
      <c r="I70"/>
      <c r="J70"/>
      <c r="K70"/>
      <c r="L70" s="308"/>
    </row>
    <row r="71" spans="1:12" s="29" customFormat="1" x14ac:dyDescent="0.2">
      <c r="A71"/>
      <c r="B71"/>
      <c r="C71"/>
      <c r="D71" s="195"/>
      <c r="E71" s="197"/>
      <c r="H71"/>
      <c r="I71"/>
      <c r="J71"/>
      <c r="K71"/>
      <c r="L71" s="308"/>
    </row>
    <row r="72" spans="1:12" s="29" customFormat="1" x14ac:dyDescent="0.2">
      <c r="A72"/>
      <c r="B72"/>
      <c r="C72"/>
      <c r="D72" s="195"/>
      <c r="E72" s="197"/>
      <c r="H72"/>
      <c r="I72"/>
      <c r="J72"/>
      <c r="K72"/>
      <c r="L72" s="308"/>
    </row>
    <row r="73" spans="1:12" s="29" customFormat="1" x14ac:dyDescent="0.2">
      <c r="A73"/>
      <c r="B73"/>
      <c r="C73"/>
      <c r="D73" s="195"/>
      <c r="E73" s="197"/>
      <c r="H73"/>
      <c r="I73"/>
      <c r="J73"/>
      <c r="K73"/>
      <c r="L73" s="308"/>
    </row>
    <row r="74" spans="1:12" s="29" customFormat="1" x14ac:dyDescent="0.2">
      <c r="A74"/>
      <c r="B74"/>
      <c r="C74"/>
      <c r="D74" s="195"/>
      <c r="E74" s="197"/>
      <c r="H74"/>
      <c r="I74"/>
      <c r="J74"/>
      <c r="K74"/>
      <c r="L74" s="308"/>
    </row>
    <row r="75" spans="1:12" s="29" customFormat="1" x14ac:dyDescent="0.2">
      <c r="A75"/>
      <c r="B75"/>
      <c r="C75"/>
      <c r="D75" s="195"/>
      <c r="E75" s="197"/>
      <c r="H75"/>
      <c r="I75"/>
      <c r="J75"/>
      <c r="K75"/>
      <c r="L75" s="308"/>
    </row>
    <row r="76" spans="1:12" s="29" customFormat="1" x14ac:dyDescent="0.2">
      <c r="A76"/>
      <c r="B76"/>
      <c r="C76"/>
      <c r="D76" s="195"/>
      <c r="E76" s="197"/>
      <c r="H76"/>
      <c r="I76"/>
      <c r="J76"/>
      <c r="K76"/>
      <c r="L76" s="312"/>
    </row>
    <row r="77" spans="1:12" s="29" customFormat="1" x14ac:dyDescent="0.2">
      <c r="A77"/>
      <c r="B77"/>
      <c r="C77"/>
      <c r="D77" s="195"/>
      <c r="E77" s="197"/>
      <c r="H77"/>
      <c r="I77"/>
      <c r="J77"/>
      <c r="K77"/>
      <c r="L77" s="312"/>
    </row>
    <row r="78" spans="1:12" s="29" customFormat="1" x14ac:dyDescent="0.2">
      <c r="A78"/>
      <c r="B78"/>
      <c r="C78"/>
      <c r="D78" s="195"/>
      <c r="E78" s="197"/>
      <c r="H78"/>
      <c r="I78"/>
      <c r="J78"/>
      <c r="K78"/>
      <c r="L78" s="312"/>
    </row>
    <row r="79" spans="1:12" s="29" customFormat="1" x14ac:dyDescent="0.2">
      <c r="A79"/>
      <c r="B79"/>
      <c r="C79"/>
      <c r="D79" s="195"/>
      <c r="E79" s="197"/>
      <c r="H79"/>
      <c r="I79"/>
      <c r="J79"/>
      <c r="K79"/>
      <c r="L79" s="312"/>
    </row>
    <row r="80" spans="1:12" s="29" customFormat="1" x14ac:dyDescent="0.2">
      <c r="A80"/>
      <c r="B80"/>
      <c r="C80"/>
      <c r="D80" s="195"/>
      <c r="E80" s="197"/>
      <c r="H80"/>
      <c r="I80"/>
      <c r="J80"/>
      <c r="K80"/>
      <c r="L80" s="312"/>
    </row>
    <row r="81" spans="1:13" s="29" customFormat="1" x14ac:dyDescent="0.2">
      <c r="A81"/>
      <c r="B81"/>
      <c r="C81"/>
      <c r="D81" s="195"/>
      <c r="E81" s="197"/>
      <c r="H81"/>
      <c r="I81"/>
      <c r="J81"/>
      <c r="K81"/>
      <c r="L81" s="312"/>
      <c r="M81"/>
    </row>
    <row r="82" spans="1:13" s="29" customFormat="1" x14ac:dyDescent="0.2">
      <c r="A82"/>
      <c r="B82"/>
      <c r="C82"/>
      <c r="D82" s="195"/>
      <c r="E82" s="197"/>
      <c r="H82"/>
      <c r="I82"/>
      <c r="J82"/>
      <c r="K82"/>
      <c r="L82" s="312"/>
      <c r="M82"/>
    </row>
    <row r="83" spans="1:13" s="29" customFormat="1" x14ac:dyDescent="0.2">
      <c r="A83"/>
      <c r="B83"/>
      <c r="C83"/>
      <c r="D83" s="195"/>
      <c r="E83" s="197"/>
      <c r="H83"/>
      <c r="I83"/>
      <c r="J83"/>
      <c r="K83"/>
      <c r="L83" s="312"/>
      <c r="M83"/>
    </row>
  </sheetData>
  <mergeCells count="5">
    <mergeCell ref="A1:K1"/>
    <mergeCell ref="A3:D3"/>
    <mergeCell ref="A9:D9"/>
    <mergeCell ref="J16:J17"/>
    <mergeCell ref="K16:K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N82"/>
  <sheetViews>
    <sheetView topLeftCell="A12" zoomScaleNormal="100" workbookViewId="0">
      <selection activeCell="C27" sqref="C2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32.14062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1372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8"/>
      <c r="G2" s="408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41792</v>
      </c>
      <c r="C5" s="190" t="s">
        <v>691</v>
      </c>
      <c r="D5" s="132" t="s">
        <v>1288</v>
      </c>
      <c r="E5" s="136">
        <v>3005.15</v>
      </c>
      <c r="F5" s="29" t="s">
        <v>89</v>
      </c>
      <c r="G5" s="29" t="s">
        <v>249</v>
      </c>
      <c r="I5" s="129">
        <v>41800</v>
      </c>
      <c r="J5" s="132" t="s">
        <v>6</v>
      </c>
      <c r="K5" s="136">
        <v>18737.04</v>
      </c>
      <c r="L5" s="308"/>
    </row>
    <row r="6" spans="1:14" s="29" customFormat="1" ht="12.75" customHeight="1" x14ac:dyDescent="0.2">
      <c r="A6"/>
      <c r="B6" s="129">
        <v>41792</v>
      </c>
      <c r="C6" s="190" t="s">
        <v>691</v>
      </c>
      <c r="D6" s="132" t="s">
        <v>1289</v>
      </c>
      <c r="E6" s="136">
        <v>4873.7700000000004</v>
      </c>
      <c r="F6" s="27" t="s">
        <v>89</v>
      </c>
      <c r="G6" s="29" t="s">
        <v>249</v>
      </c>
      <c r="H6" s="391"/>
      <c r="I6" s="129"/>
      <c r="J6" s="132"/>
      <c r="K6" s="136"/>
      <c r="L6" s="308"/>
    </row>
    <row r="7" spans="1:14" s="29" customFormat="1" ht="12.75" customHeight="1" thickBot="1" x14ac:dyDescent="0.25">
      <c r="A7"/>
      <c r="B7" s="129">
        <v>41792</v>
      </c>
      <c r="C7" s="190" t="s">
        <v>598</v>
      </c>
      <c r="D7" s="132" t="s">
        <v>599</v>
      </c>
      <c r="E7" s="136">
        <v>130.35</v>
      </c>
      <c r="F7" s="27" t="s">
        <v>89</v>
      </c>
      <c r="G7" s="29" t="s">
        <v>249</v>
      </c>
      <c r="H7" s="56"/>
      <c r="I7" s="161"/>
      <c r="J7" s="133"/>
      <c r="K7" s="137"/>
      <c r="L7" s="307"/>
    </row>
    <row r="8" spans="1:14" s="29" customFormat="1" ht="12.75" customHeight="1" thickBot="1" x14ac:dyDescent="0.25">
      <c r="A8"/>
      <c r="B8" s="129">
        <v>41795</v>
      </c>
      <c r="C8" s="190" t="s">
        <v>691</v>
      </c>
      <c r="D8" s="132" t="s">
        <v>1289</v>
      </c>
      <c r="E8" s="136">
        <v>5792.36</v>
      </c>
      <c r="F8" s="27" t="s">
        <v>89</v>
      </c>
      <c r="G8" s="29" t="s">
        <v>249</v>
      </c>
      <c r="H8" s="294"/>
      <c r="I8" s="56"/>
      <c r="J8" s="194"/>
      <c r="K8" s="87">
        <f>SUM(K5:K7)</f>
        <v>18737.04</v>
      </c>
      <c r="L8" s="307"/>
      <c r="M8" s="111"/>
    </row>
    <row r="9" spans="1:14" s="29" customFormat="1" ht="12.75" customHeight="1" thickBot="1" x14ac:dyDescent="0.25">
      <c r="A9"/>
      <c r="B9" s="129">
        <v>41795</v>
      </c>
      <c r="C9" s="190" t="s">
        <v>691</v>
      </c>
      <c r="D9" s="132" t="s">
        <v>1288</v>
      </c>
      <c r="E9" s="136">
        <v>3095.5</v>
      </c>
      <c r="F9" s="27" t="s">
        <v>89</v>
      </c>
      <c r="G9" s="29" t="s">
        <v>249</v>
      </c>
      <c r="H9" s="3"/>
      <c r="I9" s="299"/>
      <c r="J9" s="155"/>
      <c r="K9" s="301"/>
      <c r="L9" s="307"/>
      <c r="M9" s="314"/>
    </row>
    <row r="10" spans="1:14" s="29" customFormat="1" ht="12.75" customHeight="1" thickBot="1" x14ac:dyDescent="0.25">
      <c r="A10"/>
      <c r="B10" s="161"/>
      <c r="C10" s="187"/>
      <c r="D10" s="133"/>
      <c r="E10" s="137"/>
      <c r="G10" s="116"/>
      <c r="H10" s="3"/>
      <c r="I10" s="158"/>
      <c r="J10" s="885" t="s">
        <v>1087</v>
      </c>
      <c r="K10" s="881">
        <f>E11+K8+E65+K41</f>
        <v>161829.32</v>
      </c>
      <c r="L10" s="307"/>
      <c r="M10" s="56"/>
    </row>
    <row r="11" spans="1:14" s="29" customFormat="1" ht="12.75" customHeight="1" thickBot="1" x14ac:dyDescent="0.25">
      <c r="A11"/>
      <c r="B11" s="56"/>
      <c r="C11" s="56"/>
      <c r="D11" s="194"/>
      <c r="E11" s="87">
        <f>SUM(E5:E10)</f>
        <v>16897.13</v>
      </c>
      <c r="G11" s="27"/>
      <c r="H11" s="3"/>
      <c r="I11" s="393"/>
      <c r="J11" s="885"/>
      <c r="K11" s="882"/>
      <c r="L11" s="307"/>
      <c r="M11" s="56"/>
    </row>
    <row r="12" spans="1:14" s="29" customFormat="1" ht="12.75" customHeight="1" x14ac:dyDescent="0.2">
      <c r="A12"/>
      <c r="B12" s="56"/>
      <c r="C12" s="56"/>
      <c r="D12" s="194"/>
      <c r="E12" s="208"/>
      <c r="H12" s="3"/>
      <c r="I12" s="393"/>
      <c r="J12" s="398"/>
      <c r="K12" s="336"/>
      <c r="L12" s="307"/>
      <c r="M12" s="56"/>
    </row>
    <row r="13" spans="1:14" s="111" customFormat="1" ht="15.75" customHeight="1" thickBot="1" x14ac:dyDescent="0.25">
      <c r="A13" s="875" t="s">
        <v>1058</v>
      </c>
      <c r="B13" s="875"/>
      <c r="C13" s="875"/>
      <c r="D13" s="875"/>
      <c r="E13" s="288" t="s">
        <v>1267</v>
      </c>
      <c r="F13" s="116"/>
      <c r="G13" s="29"/>
      <c r="H13" s="294" t="s">
        <v>1376</v>
      </c>
      <c r="I13" s="294"/>
      <c r="J13" s="294"/>
      <c r="K13" s="288"/>
      <c r="L13" s="307"/>
      <c r="M13" s="56"/>
    </row>
    <row r="14" spans="1:14" s="3" customFormat="1" ht="12.75" customHeight="1" thickBot="1" x14ac:dyDescent="0.25"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I14" s="10" t="s">
        <v>297</v>
      </c>
      <c r="J14" s="11" t="s">
        <v>298</v>
      </c>
      <c r="K14" s="176" t="s">
        <v>299</v>
      </c>
      <c r="L14" s="307"/>
      <c r="M14" s="56"/>
      <c r="N14" s="314"/>
    </row>
    <row r="15" spans="1:14" s="56" customFormat="1" ht="12.75" customHeight="1" x14ac:dyDescent="0.2">
      <c r="B15" s="129">
        <v>41792</v>
      </c>
      <c r="C15" s="190" t="s">
        <v>301</v>
      </c>
      <c r="D15" s="132" t="s">
        <v>5</v>
      </c>
      <c r="E15" s="136">
        <v>399</v>
      </c>
      <c r="F15" s="29" t="s">
        <v>89</v>
      </c>
      <c r="G15" s="29" t="s">
        <v>249</v>
      </c>
      <c r="I15" s="129">
        <v>41792</v>
      </c>
      <c r="J15" s="132" t="s">
        <v>1380</v>
      </c>
      <c r="K15" s="136">
        <v>4508.95</v>
      </c>
      <c r="L15" s="307" t="s">
        <v>249</v>
      </c>
    </row>
    <row r="16" spans="1:14" s="56" customFormat="1" ht="12.75" customHeight="1" x14ac:dyDescent="0.2">
      <c r="B16" s="129">
        <v>41792</v>
      </c>
      <c r="C16" s="190" t="s">
        <v>301</v>
      </c>
      <c r="D16" s="132" t="s">
        <v>5</v>
      </c>
      <c r="E16" s="136">
        <v>949.62</v>
      </c>
      <c r="F16" s="29" t="s">
        <v>89</v>
      </c>
      <c r="G16" s="29" t="s">
        <v>249</v>
      </c>
      <c r="I16" s="129">
        <v>41792</v>
      </c>
      <c r="J16" s="132" t="s">
        <v>1379</v>
      </c>
      <c r="K16" s="136">
        <v>4475.47</v>
      </c>
      <c r="L16" s="307" t="s">
        <v>249</v>
      </c>
    </row>
    <row r="17" spans="1:13" s="56" customFormat="1" ht="12.75" customHeight="1" x14ac:dyDescent="0.2">
      <c r="B17" s="129">
        <v>41792</v>
      </c>
      <c r="C17" s="190" t="s">
        <v>301</v>
      </c>
      <c r="D17" s="132" t="s">
        <v>5</v>
      </c>
      <c r="E17" s="136">
        <v>7541.1</v>
      </c>
      <c r="F17" s="29" t="s">
        <v>89</v>
      </c>
      <c r="G17" s="29" t="s">
        <v>249</v>
      </c>
      <c r="I17" s="129">
        <v>41793</v>
      </c>
      <c r="J17" s="132" t="s">
        <v>1378</v>
      </c>
      <c r="K17" s="136">
        <v>4459.3999999999996</v>
      </c>
      <c r="L17" s="307" t="s">
        <v>249</v>
      </c>
    </row>
    <row r="18" spans="1:13" s="56" customFormat="1" ht="12.75" customHeight="1" x14ac:dyDescent="0.2">
      <c r="B18" s="129">
        <v>41792</v>
      </c>
      <c r="C18" s="190" t="s">
        <v>1136</v>
      </c>
      <c r="D18" s="132" t="s">
        <v>861</v>
      </c>
      <c r="E18" s="272">
        <v>9710.14</v>
      </c>
      <c r="F18" s="29" t="s">
        <v>89</v>
      </c>
      <c r="G18" s="29" t="s">
        <v>249</v>
      </c>
      <c r="I18" s="129">
        <v>41793</v>
      </c>
      <c r="J18" s="132" t="s">
        <v>1377</v>
      </c>
      <c r="K18" s="136">
        <v>10503.15</v>
      </c>
      <c r="L18" s="308" t="s">
        <v>249</v>
      </c>
    </row>
    <row r="19" spans="1:13" s="56" customFormat="1" ht="12.75" customHeight="1" x14ac:dyDescent="0.2">
      <c r="B19" s="129">
        <v>41792</v>
      </c>
      <c r="C19" s="190" t="s">
        <v>1136</v>
      </c>
      <c r="D19" s="132" t="s">
        <v>1373</v>
      </c>
      <c r="E19" s="272">
        <v>7410</v>
      </c>
      <c r="F19" s="29" t="s">
        <v>89</v>
      </c>
      <c r="G19" s="29" t="s">
        <v>249</v>
      </c>
      <c r="I19" s="129">
        <v>41793</v>
      </c>
      <c r="J19" s="132" t="s">
        <v>1383</v>
      </c>
      <c r="K19" s="136">
        <v>252.31</v>
      </c>
      <c r="L19" s="308" t="s">
        <v>249</v>
      </c>
    </row>
    <row r="20" spans="1:13" s="56" customFormat="1" ht="12.75" customHeight="1" x14ac:dyDescent="0.2">
      <c r="B20" s="129">
        <v>41792</v>
      </c>
      <c r="C20" s="190" t="s">
        <v>301</v>
      </c>
      <c r="D20" s="132" t="s">
        <v>1374</v>
      </c>
      <c r="E20" s="136">
        <v>668.59</v>
      </c>
      <c r="F20" s="29" t="s">
        <v>89</v>
      </c>
      <c r="G20" s="29" t="s">
        <v>249</v>
      </c>
      <c r="I20" s="129">
        <v>41793</v>
      </c>
      <c r="J20" s="132" t="s">
        <v>1384</v>
      </c>
      <c r="K20" s="136">
        <v>223.43</v>
      </c>
      <c r="L20" s="308" t="s">
        <v>249</v>
      </c>
    </row>
    <row r="21" spans="1:13" s="56" customFormat="1" ht="12.75" customHeight="1" x14ac:dyDescent="0.2">
      <c r="B21" s="129">
        <v>41792</v>
      </c>
      <c r="C21" s="190" t="s">
        <v>1201</v>
      </c>
      <c r="D21" s="132" t="s">
        <v>1375</v>
      </c>
      <c r="E21" s="136">
        <v>747.85</v>
      </c>
      <c r="F21" s="29" t="s">
        <v>89</v>
      </c>
      <c r="G21" s="29" t="s">
        <v>249</v>
      </c>
      <c r="I21" s="129">
        <v>41793</v>
      </c>
      <c r="J21" s="132" t="s">
        <v>1385</v>
      </c>
      <c r="K21" s="136">
        <v>240.78</v>
      </c>
      <c r="L21" s="308" t="s">
        <v>249</v>
      </c>
      <c r="M21" s="29"/>
    </row>
    <row r="22" spans="1:13" s="56" customFormat="1" ht="12.75" customHeight="1" x14ac:dyDescent="0.2">
      <c r="B22" s="129">
        <v>41792</v>
      </c>
      <c r="C22" s="190" t="s">
        <v>637</v>
      </c>
      <c r="D22" s="132" t="s">
        <v>217</v>
      </c>
      <c r="E22" s="136">
        <v>1553</v>
      </c>
      <c r="F22" s="29" t="s">
        <v>89</v>
      </c>
      <c r="G22" s="29" t="s">
        <v>249</v>
      </c>
      <c r="I22" s="129">
        <v>41793</v>
      </c>
      <c r="J22" s="132" t="s">
        <v>1386</v>
      </c>
      <c r="K22" s="136">
        <v>192.87</v>
      </c>
      <c r="L22" s="308" t="s">
        <v>249</v>
      </c>
      <c r="M22" s="29"/>
    </row>
    <row r="23" spans="1:13" s="56" customFormat="1" ht="12.75" customHeight="1" x14ac:dyDescent="0.2">
      <c r="B23" s="129">
        <v>41792</v>
      </c>
      <c r="C23" s="190" t="s">
        <v>469</v>
      </c>
      <c r="D23" s="132" t="s">
        <v>424</v>
      </c>
      <c r="E23" s="136">
        <v>1025.47</v>
      </c>
      <c r="F23" s="29" t="s">
        <v>89</v>
      </c>
      <c r="G23" s="29" t="s">
        <v>249</v>
      </c>
      <c r="I23" s="129">
        <v>41793</v>
      </c>
      <c r="J23" s="132" t="s">
        <v>1387</v>
      </c>
      <c r="K23" s="136">
        <v>227.72</v>
      </c>
      <c r="L23" s="308" t="s">
        <v>249</v>
      </c>
      <c r="M23" s="29"/>
    </row>
    <row r="24" spans="1:13" s="56" customFormat="1" ht="12.75" customHeight="1" x14ac:dyDescent="0.2">
      <c r="B24" s="129">
        <v>41792</v>
      </c>
      <c r="C24" s="190" t="s">
        <v>301</v>
      </c>
      <c r="D24" s="132" t="s">
        <v>1355</v>
      </c>
      <c r="E24" s="136">
        <v>67.17</v>
      </c>
      <c r="F24" s="29" t="s">
        <v>89</v>
      </c>
      <c r="G24" s="29" t="s">
        <v>249</v>
      </c>
      <c r="I24" s="129">
        <v>41793</v>
      </c>
      <c r="J24" s="132" t="s">
        <v>1388</v>
      </c>
      <c r="K24" s="136">
        <v>195.9</v>
      </c>
      <c r="L24" s="308" t="s">
        <v>249</v>
      </c>
      <c r="M24" s="29"/>
    </row>
    <row r="25" spans="1:13" s="56" customFormat="1" ht="12.75" customHeight="1" x14ac:dyDescent="0.2">
      <c r="B25" s="129">
        <v>41792</v>
      </c>
      <c r="C25" s="190" t="s">
        <v>397</v>
      </c>
      <c r="D25" s="132" t="s">
        <v>665</v>
      </c>
      <c r="E25" s="136">
        <v>880</v>
      </c>
      <c r="F25" s="29" t="s">
        <v>89</v>
      </c>
      <c r="G25" s="29" t="s">
        <v>249</v>
      </c>
      <c r="I25" s="129">
        <v>41793</v>
      </c>
      <c r="J25" s="132" t="s">
        <v>1389</v>
      </c>
      <c r="K25" s="136">
        <v>229.02</v>
      </c>
      <c r="L25" s="308" t="s">
        <v>249</v>
      </c>
      <c r="M25" s="29"/>
    </row>
    <row r="26" spans="1:13" s="56" customFormat="1" ht="12.75" customHeight="1" x14ac:dyDescent="0.2">
      <c r="B26" s="129">
        <v>41793</v>
      </c>
      <c r="C26" s="190" t="s">
        <v>397</v>
      </c>
      <c r="D26" s="132" t="s">
        <v>699</v>
      </c>
      <c r="E26" s="136">
        <v>5600</v>
      </c>
      <c r="F26" s="29" t="s">
        <v>89</v>
      </c>
      <c r="G26" s="29" t="s">
        <v>249</v>
      </c>
      <c r="I26" s="129">
        <v>41793</v>
      </c>
      <c r="J26" s="132" t="s">
        <v>1390</v>
      </c>
      <c r="K26" s="136">
        <v>197.96</v>
      </c>
      <c r="L26" s="308" t="s">
        <v>249</v>
      </c>
      <c r="M26" s="29"/>
    </row>
    <row r="27" spans="1:13" s="56" customFormat="1" ht="12.75" customHeight="1" x14ac:dyDescent="0.2">
      <c r="A27"/>
      <c r="B27" s="129">
        <v>41795</v>
      </c>
      <c r="C27" s="190" t="s">
        <v>674</v>
      </c>
      <c r="D27" s="132" t="s">
        <v>1395</v>
      </c>
      <c r="E27" s="136">
        <v>488.81</v>
      </c>
      <c r="F27" s="29" t="s">
        <v>89</v>
      </c>
      <c r="G27" s="29" t="s">
        <v>249</v>
      </c>
      <c r="I27" s="129">
        <v>41793</v>
      </c>
      <c r="J27" s="132" t="s">
        <v>1391</v>
      </c>
      <c r="K27" s="136">
        <v>170.82</v>
      </c>
      <c r="L27" s="308" t="s">
        <v>249</v>
      </c>
      <c r="M27" s="29"/>
    </row>
    <row r="28" spans="1:13" s="56" customFormat="1" ht="12.75" customHeight="1" x14ac:dyDescent="0.2">
      <c r="A28"/>
      <c r="B28" s="129">
        <v>41795</v>
      </c>
      <c r="C28" s="190" t="s">
        <v>1028</v>
      </c>
      <c r="D28" s="132" t="s">
        <v>1396</v>
      </c>
      <c r="E28" s="136">
        <v>2000</v>
      </c>
      <c r="F28" s="29"/>
      <c r="G28" s="29" t="s">
        <v>249</v>
      </c>
      <c r="I28" s="129">
        <v>41793</v>
      </c>
      <c r="J28" s="132" t="s">
        <v>1392</v>
      </c>
      <c r="K28" s="136">
        <v>331.17</v>
      </c>
      <c r="L28" s="308" t="s">
        <v>249</v>
      </c>
      <c r="M28" s="29"/>
    </row>
    <row r="29" spans="1:13" s="29" customFormat="1" x14ac:dyDescent="0.2">
      <c r="A29"/>
      <c r="B29" s="129">
        <v>41795</v>
      </c>
      <c r="C29" s="190" t="s">
        <v>301</v>
      </c>
      <c r="D29" s="132" t="s">
        <v>380</v>
      </c>
      <c r="E29" s="136">
        <v>330.6</v>
      </c>
      <c r="F29" s="29" t="s">
        <v>89</v>
      </c>
      <c r="G29" s="29" t="s">
        <v>249</v>
      </c>
      <c r="H29" s="56"/>
      <c r="I29" s="129">
        <v>41793</v>
      </c>
      <c r="J29" s="132" t="s">
        <v>1382</v>
      </c>
      <c r="K29" s="136">
        <v>1130.99</v>
      </c>
      <c r="L29" s="308" t="s">
        <v>249</v>
      </c>
    </row>
    <row r="30" spans="1:13" s="29" customFormat="1" x14ac:dyDescent="0.2">
      <c r="A30"/>
      <c r="B30" s="129">
        <v>41797</v>
      </c>
      <c r="C30" s="190" t="s">
        <v>469</v>
      </c>
      <c r="D30" s="132" t="s">
        <v>901</v>
      </c>
      <c r="E30" s="136">
        <v>433.92</v>
      </c>
      <c r="F30" s="29" t="s">
        <v>89</v>
      </c>
      <c r="G30" s="29" t="s">
        <v>249</v>
      </c>
      <c r="H30" s="391"/>
      <c r="I30" s="129">
        <v>41793</v>
      </c>
      <c r="J30" s="132" t="s">
        <v>1381</v>
      </c>
      <c r="K30" s="136">
        <v>1780.42</v>
      </c>
      <c r="L30" s="308" t="s">
        <v>249</v>
      </c>
    </row>
    <row r="31" spans="1:13" s="29" customFormat="1" x14ac:dyDescent="0.2">
      <c r="A31"/>
      <c r="B31" s="129">
        <v>41798</v>
      </c>
      <c r="C31" s="190" t="s">
        <v>719</v>
      </c>
      <c r="D31" s="132" t="s">
        <v>1051</v>
      </c>
      <c r="E31" s="136">
        <v>673.92</v>
      </c>
      <c r="F31" s="29" t="s">
        <v>89</v>
      </c>
      <c r="G31" s="29" t="s">
        <v>249</v>
      </c>
      <c r="H31" s="391"/>
      <c r="I31" s="129">
        <v>41793</v>
      </c>
      <c r="J31" s="132" t="s">
        <v>1393</v>
      </c>
      <c r="K31" s="136">
        <v>28.25</v>
      </c>
      <c r="L31" s="308" t="s">
        <v>249</v>
      </c>
      <c r="M31" s="327"/>
    </row>
    <row r="32" spans="1:13" s="29" customFormat="1" x14ac:dyDescent="0.2">
      <c r="A32"/>
      <c r="B32" s="129">
        <v>41799</v>
      </c>
      <c r="C32" s="190" t="s">
        <v>301</v>
      </c>
      <c r="D32" s="132" t="s">
        <v>420</v>
      </c>
      <c r="E32" s="136">
        <v>1148.07</v>
      </c>
      <c r="F32" s="29" t="s">
        <v>89</v>
      </c>
      <c r="G32" s="29" t="s">
        <v>249</v>
      </c>
      <c r="H32" s="391"/>
      <c r="I32" s="129">
        <v>41793</v>
      </c>
      <c r="J32" s="132" t="s">
        <v>1394</v>
      </c>
      <c r="K32" s="136">
        <v>33.9</v>
      </c>
      <c r="L32" s="308" t="s">
        <v>249</v>
      </c>
    </row>
    <row r="33" spans="1:13" s="29" customFormat="1" x14ac:dyDescent="0.2">
      <c r="A33"/>
      <c r="B33" s="129">
        <v>41800</v>
      </c>
      <c r="C33" s="190" t="s">
        <v>301</v>
      </c>
      <c r="D33" s="132" t="s">
        <v>1359</v>
      </c>
      <c r="E33" s="136">
        <v>890.63</v>
      </c>
      <c r="F33" s="29" t="s">
        <v>89</v>
      </c>
      <c r="G33" s="29" t="s">
        <v>249</v>
      </c>
      <c r="H33" s="56"/>
      <c r="I33" s="129">
        <v>41795</v>
      </c>
      <c r="J33" s="132" t="s">
        <v>1397</v>
      </c>
      <c r="K33" s="136">
        <v>434.7</v>
      </c>
      <c r="L33" s="308" t="s">
        <v>249</v>
      </c>
    </row>
    <row r="34" spans="1:13" s="29" customFormat="1" ht="15" x14ac:dyDescent="0.2">
      <c r="A34"/>
      <c r="B34" s="129">
        <v>41800</v>
      </c>
      <c r="C34" s="190" t="s">
        <v>637</v>
      </c>
      <c r="D34" s="132" t="s">
        <v>597</v>
      </c>
      <c r="E34" s="136">
        <v>54.85</v>
      </c>
      <c r="F34" s="29" t="s">
        <v>89</v>
      </c>
      <c r="G34" s="29" t="s">
        <v>249</v>
      </c>
      <c r="H34" s="294"/>
      <c r="I34" s="129">
        <v>41795</v>
      </c>
      <c r="J34" s="132" t="s">
        <v>1399</v>
      </c>
      <c r="K34" s="136">
        <v>2363.15</v>
      </c>
      <c r="L34" s="308" t="s">
        <v>249</v>
      </c>
    </row>
    <row r="35" spans="1:13" s="29" customFormat="1" x14ac:dyDescent="0.2">
      <c r="A35"/>
      <c r="B35" s="129">
        <v>41801</v>
      </c>
      <c r="C35" s="190" t="s">
        <v>301</v>
      </c>
      <c r="D35" s="132" t="s">
        <v>1355</v>
      </c>
      <c r="E35" s="136">
        <v>696.29</v>
      </c>
      <c r="F35" s="29" t="s">
        <v>89</v>
      </c>
      <c r="G35" s="29" t="s">
        <v>249</v>
      </c>
      <c r="H35"/>
      <c r="I35" s="129">
        <v>41795</v>
      </c>
      <c r="J35" s="132" t="s">
        <v>1398</v>
      </c>
      <c r="K35" s="136">
        <v>3821.35</v>
      </c>
      <c r="L35" s="308" t="s">
        <v>249</v>
      </c>
    </row>
    <row r="36" spans="1:13" s="29" customFormat="1" x14ac:dyDescent="0.2">
      <c r="A36"/>
      <c r="B36" s="129">
        <v>41801</v>
      </c>
      <c r="C36" s="190" t="s">
        <v>301</v>
      </c>
      <c r="D36" s="132" t="s">
        <v>665</v>
      </c>
      <c r="E36" s="136">
        <v>115.9</v>
      </c>
      <c r="F36" s="29" t="s">
        <v>89</v>
      </c>
      <c r="G36" s="29" t="s">
        <v>249</v>
      </c>
      <c r="H36"/>
      <c r="I36" s="129">
        <v>41807</v>
      </c>
      <c r="J36" s="132" t="s">
        <v>1401</v>
      </c>
      <c r="K36" s="136">
        <v>170.48</v>
      </c>
      <c r="L36" s="308" t="s">
        <v>249</v>
      </c>
    </row>
    <row r="37" spans="1:13" s="29" customFormat="1" x14ac:dyDescent="0.2">
      <c r="A37"/>
      <c r="B37" s="129">
        <v>41802</v>
      </c>
      <c r="C37" s="190" t="s">
        <v>637</v>
      </c>
      <c r="D37" s="132" t="s">
        <v>1400</v>
      </c>
      <c r="E37" s="136">
        <v>450</v>
      </c>
      <c r="F37" s="29" t="s">
        <v>89</v>
      </c>
      <c r="G37" s="29" t="s">
        <v>249</v>
      </c>
      <c r="H37"/>
      <c r="I37" s="129">
        <v>41807</v>
      </c>
      <c r="J37" s="132" t="s">
        <v>1402</v>
      </c>
      <c r="K37" s="136">
        <v>1153.43</v>
      </c>
      <c r="L37" s="308" t="s">
        <v>249</v>
      </c>
    </row>
    <row r="38" spans="1:13" s="29" customFormat="1" x14ac:dyDescent="0.2">
      <c r="A38"/>
      <c r="B38" s="129">
        <v>41802</v>
      </c>
      <c r="C38" s="190" t="s">
        <v>469</v>
      </c>
      <c r="D38" s="132" t="s">
        <v>901</v>
      </c>
      <c r="E38" s="136">
        <v>715.98</v>
      </c>
      <c r="F38" s="29" t="s">
        <v>89</v>
      </c>
      <c r="G38" s="29" t="s">
        <v>249</v>
      </c>
      <c r="H38"/>
      <c r="I38" s="129">
        <v>41807</v>
      </c>
      <c r="J38" s="132" t="s">
        <v>1403</v>
      </c>
      <c r="K38" s="136">
        <f>34.86-1.18</f>
        <v>33.68</v>
      </c>
      <c r="L38" s="308" t="s">
        <v>249</v>
      </c>
      <c r="M38" s="327"/>
    </row>
    <row r="39" spans="1:13" s="29" customFormat="1" x14ac:dyDescent="0.2">
      <c r="A39"/>
      <c r="B39" s="129">
        <v>41803</v>
      </c>
      <c r="C39" s="190" t="s">
        <v>301</v>
      </c>
      <c r="D39" s="132" t="s">
        <v>9</v>
      </c>
      <c r="E39" s="136">
        <v>269</v>
      </c>
      <c r="F39" s="29" t="s">
        <v>89</v>
      </c>
      <c r="G39" s="29" t="s">
        <v>249</v>
      </c>
      <c r="H39"/>
      <c r="I39" s="129"/>
      <c r="J39" s="132"/>
      <c r="K39" s="136"/>
      <c r="L39" s="308"/>
    </row>
    <row r="40" spans="1:13" s="29" customFormat="1" ht="13.5" thickBot="1" x14ac:dyDescent="0.25">
      <c r="A40"/>
      <c r="B40" s="129">
        <v>41804</v>
      </c>
      <c r="C40" s="190" t="s">
        <v>301</v>
      </c>
      <c r="D40" s="132" t="s">
        <v>640</v>
      </c>
      <c r="E40" s="136">
        <v>187</v>
      </c>
      <c r="F40" s="29" t="s">
        <v>89</v>
      </c>
      <c r="G40" s="29" t="s">
        <v>249</v>
      </c>
      <c r="H40"/>
      <c r="I40" s="161"/>
      <c r="J40" s="133"/>
      <c r="K40" s="137"/>
      <c r="L40" s="312"/>
    </row>
    <row r="41" spans="1:13" s="29" customFormat="1" ht="13.5" thickBot="1" x14ac:dyDescent="0.25">
      <c r="A41"/>
      <c r="B41" s="129">
        <v>41807</v>
      </c>
      <c r="C41" s="190" t="s">
        <v>301</v>
      </c>
      <c r="D41" s="132" t="s">
        <v>1404</v>
      </c>
      <c r="E41" s="136">
        <v>1353.5</v>
      </c>
      <c r="F41" s="29" t="s">
        <v>89</v>
      </c>
      <c r="G41" s="29" t="s">
        <v>249</v>
      </c>
      <c r="H41"/>
      <c r="I41" s="56"/>
      <c r="J41" s="194"/>
      <c r="K41" s="87">
        <f>SUM(K15:K40)</f>
        <v>37159.30000000001</v>
      </c>
      <c r="L41" s="312"/>
    </row>
    <row r="42" spans="1:13" s="29" customFormat="1" x14ac:dyDescent="0.2">
      <c r="A42"/>
      <c r="B42" s="129">
        <v>41807</v>
      </c>
      <c r="C42" s="190" t="s">
        <v>301</v>
      </c>
      <c r="D42" s="132" t="s">
        <v>864</v>
      </c>
      <c r="E42" s="136">
        <v>147.06</v>
      </c>
      <c r="F42" s="29" t="s">
        <v>89</v>
      </c>
      <c r="G42" s="29" t="s">
        <v>249</v>
      </c>
      <c r="H42"/>
      <c r="I42"/>
      <c r="J42"/>
      <c r="K42"/>
      <c r="L42" s="312"/>
    </row>
    <row r="43" spans="1:13" s="29" customFormat="1" x14ac:dyDescent="0.2">
      <c r="A43"/>
      <c r="B43" s="129">
        <v>41807</v>
      </c>
      <c r="C43" s="190" t="s">
        <v>438</v>
      </c>
      <c r="D43" s="132" t="s">
        <v>591</v>
      </c>
      <c r="E43" s="136">
        <v>755.01</v>
      </c>
      <c r="F43" s="29" t="s">
        <v>89</v>
      </c>
      <c r="G43" s="29" t="s">
        <v>249</v>
      </c>
      <c r="H43"/>
      <c r="I43"/>
      <c r="J43"/>
      <c r="K43"/>
      <c r="L43" s="312"/>
    </row>
    <row r="44" spans="1:13" s="29" customFormat="1" x14ac:dyDescent="0.2">
      <c r="A44"/>
      <c r="B44" s="129">
        <v>41807</v>
      </c>
      <c r="C44" s="190" t="s">
        <v>719</v>
      </c>
      <c r="D44" s="132" t="s">
        <v>1051</v>
      </c>
      <c r="E44" s="136">
        <v>1101.96</v>
      </c>
      <c r="F44" s="29" t="s">
        <v>89</v>
      </c>
      <c r="G44" s="29" t="s">
        <v>249</v>
      </c>
      <c r="H44"/>
      <c r="I44"/>
      <c r="J44"/>
      <c r="K44"/>
      <c r="L44" s="312"/>
    </row>
    <row r="45" spans="1:13" s="29" customFormat="1" x14ac:dyDescent="0.2">
      <c r="A45"/>
      <c r="B45" s="129">
        <v>41808</v>
      </c>
      <c r="C45" s="190" t="s">
        <v>1201</v>
      </c>
      <c r="D45" s="132" t="s">
        <v>843</v>
      </c>
      <c r="E45" s="136">
        <v>730</v>
      </c>
      <c r="F45" s="29" t="s">
        <v>89</v>
      </c>
      <c r="G45" s="29" t="s">
        <v>249</v>
      </c>
      <c r="H45"/>
      <c r="I45"/>
      <c r="J45"/>
      <c r="K45"/>
      <c r="L45" s="312"/>
    </row>
    <row r="46" spans="1:13" s="29" customFormat="1" x14ac:dyDescent="0.2">
      <c r="A46"/>
      <c r="B46" s="129">
        <v>41808</v>
      </c>
      <c r="C46" s="190" t="s">
        <v>397</v>
      </c>
      <c r="D46" s="132" t="s">
        <v>1405</v>
      </c>
      <c r="E46" s="136">
        <v>70</v>
      </c>
      <c r="F46" s="29" t="s">
        <v>89</v>
      </c>
      <c r="G46" s="29" t="s">
        <v>249</v>
      </c>
      <c r="H46"/>
      <c r="I46"/>
      <c r="J46"/>
      <c r="K46"/>
      <c r="L46" s="312"/>
    </row>
    <row r="47" spans="1:13" s="29" customFormat="1" x14ac:dyDescent="0.2">
      <c r="A47"/>
      <c r="B47" s="129">
        <v>41808</v>
      </c>
      <c r="C47" s="190" t="s">
        <v>323</v>
      </c>
      <c r="D47" s="132" t="s">
        <v>1406</v>
      </c>
      <c r="E47" s="136">
        <v>5643.27</v>
      </c>
      <c r="F47" s="29" t="s">
        <v>89</v>
      </c>
      <c r="G47" s="29" t="s">
        <v>249</v>
      </c>
      <c r="H47"/>
      <c r="I47"/>
      <c r="J47"/>
      <c r="K47"/>
      <c r="L47" s="312"/>
    </row>
    <row r="48" spans="1:13" s="29" customFormat="1" x14ac:dyDescent="0.2">
      <c r="A48"/>
      <c r="B48" s="129">
        <v>41809</v>
      </c>
      <c r="C48" s="190" t="s">
        <v>1201</v>
      </c>
      <c r="D48" s="132" t="s">
        <v>1407</v>
      </c>
      <c r="E48" s="136">
        <v>8128.48</v>
      </c>
      <c r="F48" s="29" t="s">
        <v>89</v>
      </c>
      <c r="G48" s="29" t="s">
        <v>249</v>
      </c>
      <c r="H48"/>
      <c r="I48"/>
      <c r="J48"/>
      <c r="K48"/>
      <c r="L48" s="312"/>
    </row>
    <row r="49" spans="1:13" s="29" customFormat="1" x14ac:dyDescent="0.2">
      <c r="A49"/>
      <c r="B49" s="129">
        <v>41809</v>
      </c>
      <c r="C49" s="190" t="s">
        <v>301</v>
      </c>
      <c r="D49" s="132" t="s">
        <v>380</v>
      </c>
      <c r="E49" s="136">
        <v>739.86</v>
      </c>
      <c r="F49" s="29" t="s">
        <v>89</v>
      </c>
      <c r="G49" s="29" t="s">
        <v>249</v>
      </c>
      <c r="H49"/>
      <c r="I49"/>
      <c r="J49"/>
      <c r="K49"/>
      <c r="L49" s="312"/>
    </row>
    <row r="50" spans="1:13" s="29" customFormat="1" x14ac:dyDescent="0.2">
      <c r="A50"/>
      <c r="B50" s="129">
        <v>41810</v>
      </c>
      <c r="C50" s="190" t="s">
        <v>301</v>
      </c>
      <c r="D50" s="132" t="s">
        <v>879</v>
      </c>
      <c r="E50" s="136">
        <v>19155.419999999998</v>
      </c>
      <c r="F50" s="29" t="s">
        <v>89</v>
      </c>
      <c r="G50" s="29" t="s">
        <v>249</v>
      </c>
      <c r="H50"/>
      <c r="I50"/>
      <c r="J50"/>
      <c r="K50"/>
      <c r="L50" s="312"/>
    </row>
    <row r="51" spans="1:13" s="29" customFormat="1" x14ac:dyDescent="0.2">
      <c r="A51"/>
      <c r="B51" s="129">
        <v>41811</v>
      </c>
      <c r="C51" s="190" t="s">
        <v>469</v>
      </c>
      <c r="D51" s="132" t="s">
        <v>901</v>
      </c>
      <c r="E51" s="136">
        <v>123.83</v>
      </c>
      <c r="F51" s="29" t="s">
        <v>89</v>
      </c>
      <c r="G51" s="29" t="s">
        <v>249</v>
      </c>
      <c r="H51"/>
      <c r="I51"/>
      <c r="J51"/>
      <c r="K51"/>
      <c r="L51" s="312"/>
    </row>
    <row r="52" spans="1:13" s="29" customFormat="1" x14ac:dyDescent="0.2">
      <c r="A52"/>
      <c r="B52" s="129">
        <v>41813</v>
      </c>
      <c r="C52" s="190" t="s">
        <v>469</v>
      </c>
      <c r="D52" s="132" t="s">
        <v>901</v>
      </c>
      <c r="E52" s="136">
        <v>570.69000000000005</v>
      </c>
      <c r="F52" s="29" t="s">
        <v>89</v>
      </c>
      <c r="G52" s="29" t="s">
        <v>249</v>
      </c>
      <c r="H52"/>
      <c r="I52"/>
      <c r="J52"/>
      <c r="K52"/>
      <c r="L52" s="312"/>
    </row>
    <row r="53" spans="1:13" s="29" customFormat="1" x14ac:dyDescent="0.2">
      <c r="A53"/>
      <c r="B53" s="129">
        <v>41813</v>
      </c>
      <c r="C53" s="190" t="s">
        <v>719</v>
      </c>
      <c r="D53" s="132" t="s">
        <v>1408</v>
      </c>
      <c r="E53" s="136">
        <v>835.95</v>
      </c>
      <c r="F53" s="29" t="s">
        <v>89</v>
      </c>
      <c r="G53" s="29" t="s">
        <v>249</v>
      </c>
      <c r="H53"/>
      <c r="I53"/>
      <c r="J53"/>
      <c r="K53"/>
      <c r="L53" s="312"/>
    </row>
    <row r="54" spans="1:13" s="29" customFormat="1" x14ac:dyDescent="0.2">
      <c r="A54"/>
      <c r="B54" s="129">
        <v>41814</v>
      </c>
      <c r="C54" s="190" t="s">
        <v>301</v>
      </c>
      <c r="D54" s="132" t="s">
        <v>9</v>
      </c>
      <c r="E54" s="136">
        <v>85</v>
      </c>
      <c r="F54" s="29" t="s">
        <v>89</v>
      </c>
      <c r="G54" s="29" t="s">
        <v>249</v>
      </c>
      <c r="H54"/>
      <c r="I54"/>
      <c r="J54"/>
      <c r="K54"/>
      <c r="L54" s="312"/>
      <c r="M54"/>
    </row>
    <row r="55" spans="1:13" s="29" customFormat="1" x14ac:dyDescent="0.2">
      <c r="A55"/>
      <c r="B55" s="129">
        <v>41814</v>
      </c>
      <c r="C55" s="190" t="s">
        <v>301</v>
      </c>
      <c r="D55" s="132" t="s">
        <v>459</v>
      </c>
      <c r="E55" s="136">
        <v>110.5</v>
      </c>
      <c r="F55" s="29" t="s">
        <v>89</v>
      </c>
      <c r="G55" s="29" t="s">
        <v>249</v>
      </c>
      <c r="H55"/>
      <c r="I55"/>
      <c r="J55"/>
      <c r="K55"/>
      <c r="L55" s="312"/>
      <c r="M55"/>
    </row>
    <row r="56" spans="1:13" s="29" customFormat="1" x14ac:dyDescent="0.2">
      <c r="A56"/>
      <c r="B56" s="129">
        <v>41814</v>
      </c>
      <c r="C56" s="190" t="s">
        <v>301</v>
      </c>
      <c r="D56" s="132" t="s">
        <v>1355</v>
      </c>
      <c r="E56" s="136">
        <v>956.56</v>
      </c>
      <c r="F56" s="29" t="s">
        <v>89</v>
      </c>
      <c r="G56" s="29" t="s">
        <v>249</v>
      </c>
      <c r="H56"/>
      <c r="I56"/>
      <c r="J56"/>
      <c r="K56"/>
      <c r="L56" s="312"/>
      <c r="M56"/>
    </row>
    <row r="57" spans="1:13" s="29" customFormat="1" x14ac:dyDescent="0.2">
      <c r="A57"/>
      <c r="B57" s="129">
        <v>41815</v>
      </c>
      <c r="C57" s="190" t="s">
        <v>301</v>
      </c>
      <c r="D57" s="132" t="s">
        <v>1409</v>
      </c>
      <c r="E57" s="136">
        <v>1094.53</v>
      </c>
      <c r="F57" s="29" t="s">
        <v>89</v>
      </c>
      <c r="G57" s="29" t="s">
        <v>249</v>
      </c>
      <c r="H57"/>
      <c r="I57"/>
      <c r="J57"/>
      <c r="K57"/>
      <c r="L57" s="312"/>
      <c r="M57"/>
    </row>
    <row r="58" spans="1:13" s="29" customFormat="1" x14ac:dyDescent="0.2">
      <c r="A58"/>
      <c r="B58" s="129">
        <v>41815</v>
      </c>
      <c r="C58" s="190" t="s">
        <v>301</v>
      </c>
      <c r="D58" s="132" t="s">
        <v>1410</v>
      </c>
      <c r="E58" s="136">
        <v>1563.62</v>
      </c>
      <c r="F58" s="29" t="s">
        <v>89</v>
      </c>
      <c r="G58" s="29" t="s">
        <v>249</v>
      </c>
      <c r="H58"/>
      <c r="I58"/>
      <c r="J58"/>
      <c r="K58"/>
      <c r="L58" s="312"/>
      <c r="M58"/>
    </row>
    <row r="59" spans="1:13" s="29" customFormat="1" x14ac:dyDescent="0.2">
      <c r="A59"/>
      <c r="B59" s="129">
        <v>41815</v>
      </c>
      <c r="C59" s="190" t="s">
        <v>301</v>
      </c>
      <c r="D59" s="132" t="s">
        <v>1355</v>
      </c>
      <c r="E59" s="136">
        <v>117.89</v>
      </c>
      <c r="F59" s="29" t="s">
        <v>89</v>
      </c>
      <c r="G59" s="29" t="s">
        <v>249</v>
      </c>
      <c r="H59"/>
      <c r="I59"/>
      <c r="J59"/>
      <c r="K59"/>
      <c r="L59" s="312"/>
      <c r="M59"/>
    </row>
    <row r="60" spans="1:13" s="29" customFormat="1" x14ac:dyDescent="0.2">
      <c r="A60"/>
      <c r="B60" s="129">
        <v>41815</v>
      </c>
      <c r="C60" s="190" t="s">
        <v>637</v>
      </c>
      <c r="D60" s="132" t="s">
        <v>597</v>
      </c>
      <c r="E60" s="136">
        <v>144.80000000000001</v>
      </c>
      <c r="F60" s="29" t="s">
        <v>89</v>
      </c>
      <c r="G60" s="29" t="s">
        <v>249</v>
      </c>
      <c r="H60"/>
      <c r="I60"/>
      <c r="J60"/>
      <c r="K60"/>
      <c r="L60" s="312"/>
      <c r="M60"/>
    </row>
    <row r="61" spans="1:13" s="29" customFormat="1" x14ac:dyDescent="0.2">
      <c r="A61"/>
      <c r="B61" s="129">
        <v>41817</v>
      </c>
      <c r="C61" s="190" t="s">
        <v>469</v>
      </c>
      <c r="D61" s="132" t="s">
        <v>901</v>
      </c>
      <c r="E61" s="136">
        <v>139.99</v>
      </c>
      <c r="F61" s="29" t="s">
        <v>89</v>
      </c>
      <c r="G61" s="29" t="s">
        <v>249</v>
      </c>
      <c r="H61"/>
      <c r="I61"/>
      <c r="J61"/>
      <c r="K61"/>
      <c r="L61" s="312"/>
      <c r="M61"/>
    </row>
    <row r="62" spans="1:13" s="29" customFormat="1" x14ac:dyDescent="0.2">
      <c r="A62"/>
      <c r="B62" s="129">
        <v>41817</v>
      </c>
      <c r="C62" s="190" t="s">
        <v>301</v>
      </c>
      <c r="D62" s="132" t="s">
        <v>640</v>
      </c>
      <c r="E62" s="136">
        <v>96</v>
      </c>
      <c r="F62" s="29" t="s">
        <v>89</v>
      </c>
      <c r="G62" s="29" t="s">
        <v>249</v>
      </c>
      <c r="H62"/>
      <c r="I62"/>
      <c r="J62"/>
      <c r="K62"/>
      <c r="L62" s="312"/>
      <c r="M62"/>
    </row>
    <row r="63" spans="1:13" s="29" customFormat="1" x14ac:dyDescent="0.2">
      <c r="A63"/>
      <c r="B63" s="129">
        <v>41818</v>
      </c>
      <c r="C63" s="190" t="s">
        <v>469</v>
      </c>
      <c r="D63" s="132" t="s">
        <v>901</v>
      </c>
      <c r="E63" s="136">
        <v>249.02</v>
      </c>
      <c r="F63" s="29" t="s">
        <v>89</v>
      </c>
      <c r="G63" s="29" t="s">
        <v>249</v>
      </c>
      <c r="H63"/>
      <c r="I63"/>
      <c r="J63"/>
      <c r="K63"/>
      <c r="L63" s="312"/>
      <c r="M63"/>
    </row>
    <row r="64" spans="1:13" s="29" customFormat="1" ht="13.5" thickBot="1" x14ac:dyDescent="0.25">
      <c r="A64"/>
      <c r="B64" s="161">
        <v>41820</v>
      </c>
      <c r="C64" s="187" t="s">
        <v>469</v>
      </c>
      <c r="D64" s="133" t="s">
        <v>1023</v>
      </c>
      <c r="E64" s="137">
        <v>116</v>
      </c>
      <c r="F64" s="29" t="s">
        <v>89</v>
      </c>
      <c r="G64" s="29" t="s">
        <v>249</v>
      </c>
      <c r="H64"/>
      <c r="I64"/>
      <c r="J64"/>
      <c r="K64"/>
      <c r="L64" s="312"/>
      <c r="M64"/>
    </row>
    <row r="65" spans="1:13" s="29" customFormat="1" ht="13.5" thickBot="1" x14ac:dyDescent="0.25">
      <c r="A65"/>
      <c r="B65" s="56"/>
      <c r="C65" s="56"/>
      <c r="D65" s="194"/>
      <c r="E65" s="87">
        <f>SUM(E15:E64)</f>
        <v>89035.849999999991</v>
      </c>
      <c r="H65"/>
      <c r="I65"/>
      <c r="J65"/>
      <c r="K65"/>
      <c r="L65" s="312"/>
      <c r="M65"/>
    </row>
    <row r="66" spans="1:13" s="29" customFormat="1" x14ac:dyDescent="0.2">
      <c r="A66"/>
      <c r="B66" s="56"/>
      <c r="C66" s="56"/>
      <c r="D66" s="194"/>
      <c r="E66" s="208"/>
      <c r="H66"/>
      <c r="I66"/>
      <c r="J66"/>
      <c r="K66"/>
      <c r="L66" s="312"/>
      <c r="M66"/>
    </row>
    <row r="67" spans="1:13" s="29" customFormat="1" x14ac:dyDescent="0.2">
      <c r="A67"/>
      <c r="B67" s="56"/>
      <c r="C67" s="56"/>
      <c r="D67" s="194"/>
      <c r="E67" s="208"/>
      <c r="H67"/>
      <c r="I67"/>
      <c r="J67"/>
      <c r="K67"/>
      <c r="L67" s="312"/>
      <c r="M67"/>
    </row>
    <row r="68" spans="1:13" s="29" customFormat="1" x14ac:dyDescent="0.2">
      <c r="A68"/>
      <c r="B68" s="56"/>
      <c r="C68" s="56"/>
      <c r="D68" s="194"/>
      <c r="E68" s="208"/>
      <c r="H68"/>
      <c r="I68"/>
      <c r="J68"/>
      <c r="K68"/>
      <c r="L68" s="312"/>
      <c r="M68"/>
    </row>
    <row r="69" spans="1:13" s="29" customFormat="1" x14ac:dyDescent="0.2">
      <c r="A69"/>
      <c r="B69" s="56"/>
      <c r="C69" s="56"/>
      <c r="D69" s="194"/>
      <c r="E69" s="208"/>
      <c r="H69"/>
      <c r="I69"/>
      <c r="J69"/>
      <c r="K69"/>
      <c r="L69" s="312"/>
      <c r="M69"/>
    </row>
    <row r="70" spans="1:13" s="29" customFormat="1" x14ac:dyDescent="0.2">
      <c r="A70"/>
      <c r="B70" s="56"/>
      <c r="C70" s="56"/>
      <c r="D70" s="194"/>
      <c r="E70" s="208"/>
      <c r="H70"/>
      <c r="I70"/>
      <c r="J70"/>
      <c r="K70"/>
      <c r="L70" s="312"/>
      <c r="M70"/>
    </row>
    <row r="71" spans="1:13" s="29" customFormat="1" x14ac:dyDescent="0.2">
      <c r="A71"/>
      <c r="B71" s="56"/>
      <c r="C71" s="56"/>
      <c r="D71" s="194"/>
      <c r="E71" s="208"/>
      <c r="H71"/>
      <c r="I71"/>
      <c r="J71"/>
      <c r="K71"/>
      <c r="L71" s="312"/>
      <c r="M71"/>
    </row>
    <row r="72" spans="1:13" s="29" customFormat="1" x14ac:dyDescent="0.2">
      <c r="A72"/>
      <c r="B72" s="56"/>
      <c r="C72" s="56"/>
      <c r="D72" s="194"/>
      <c r="E72" s="208"/>
      <c r="H72"/>
      <c r="I72"/>
      <c r="J72"/>
      <c r="K72"/>
      <c r="L72" s="312"/>
      <c r="M72"/>
    </row>
    <row r="73" spans="1:13" s="29" customFormat="1" x14ac:dyDescent="0.2">
      <c r="A73"/>
      <c r="B73" s="56"/>
      <c r="C73" s="56"/>
      <c r="D73" s="194"/>
      <c r="E73" s="208"/>
      <c r="H73"/>
      <c r="I73"/>
      <c r="J73"/>
      <c r="K73"/>
      <c r="L73" s="312"/>
      <c r="M73"/>
    </row>
    <row r="74" spans="1:13" s="29" customFormat="1" x14ac:dyDescent="0.2">
      <c r="A74"/>
      <c r="B74" s="56"/>
      <c r="C74" s="56"/>
      <c r="D74" s="194"/>
      <c r="E74" s="208"/>
      <c r="H74"/>
      <c r="I74"/>
      <c r="J74"/>
      <c r="K74"/>
      <c r="L74" s="312"/>
      <c r="M74"/>
    </row>
    <row r="75" spans="1:13" s="29" customFormat="1" x14ac:dyDescent="0.2">
      <c r="A75"/>
      <c r="B75" s="56"/>
      <c r="C75" s="56"/>
      <c r="D75" s="194"/>
      <c r="E75" s="208"/>
      <c r="H75"/>
      <c r="I75"/>
      <c r="J75"/>
      <c r="K75"/>
      <c r="L75" s="312"/>
      <c r="M75"/>
    </row>
    <row r="76" spans="1:13" s="29" customFormat="1" x14ac:dyDescent="0.2">
      <c r="A76"/>
      <c r="B76" s="56"/>
      <c r="C76" s="56"/>
      <c r="D76" s="194"/>
      <c r="E76" s="208"/>
      <c r="H76"/>
      <c r="I76"/>
      <c r="J76"/>
      <c r="K76"/>
      <c r="L76" s="312"/>
      <c r="M76"/>
    </row>
    <row r="77" spans="1:13" x14ac:dyDescent="0.2">
      <c r="B77" s="56"/>
      <c r="C77" s="56"/>
      <c r="D77" s="194"/>
      <c r="E77" s="208"/>
    </row>
    <row r="78" spans="1:13" x14ac:dyDescent="0.2">
      <c r="B78" s="56"/>
      <c r="C78" s="56"/>
      <c r="D78" s="194"/>
      <c r="E78" s="208"/>
      <c r="F78"/>
    </row>
    <row r="79" spans="1:13" x14ac:dyDescent="0.2">
      <c r="F79"/>
    </row>
    <row r="80" spans="1:13" x14ac:dyDescent="0.2">
      <c r="F80"/>
    </row>
    <row r="81" spans="6:6" x14ac:dyDescent="0.2">
      <c r="F81"/>
    </row>
    <row r="82" spans="6:6" x14ac:dyDescent="0.2">
      <c r="F82"/>
    </row>
  </sheetData>
  <mergeCells count="5">
    <mergeCell ref="A1:K1"/>
    <mergeCell ref="A3:D3"/>
    <mergeCell ref="A13:D13"/>
    <mergeCell ref="J10:J11"/>
    <mergeCell ref="K10:K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/>
  <dimension ref="A1:N85"/>
  <sheetViews>
    <sheetView zoomScaleNormal="100" workbookViewId="0">
      <selection activeCell="C14" sqref="C1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32.14062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1411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09"/>
      <c r="G2" s="409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/>
      <c r="C5" s="190" t="s">
        <v>691</v>
      </c>
      <c r="D5" s="132" t="s">
        <v>1288</v>
      </c>
      <c r="E5" s="136"/>
      <c r="F5" s="29"/>
      <c r="G5" s="29"/>
      <c r="I5" s="129">
        <v>41823</v>
      </c>
      <c r="J5" s="132" t="s">
        <v>1064</v>
      </c>
      <c r="K5" s="136">
        <v>1489.75</v>
      </c>
      <c r="L5" s="308" t="s">
        <v>249</v>
      </c>
    </row>
    <row r="6" spans="1:14" s="29" customFormat="1" ht="12.75" customHeight="1" x14ac:dyDescent="0.2">
      <c r="A6"/>
      <c r="B6" s="129"/>
      <c r="C6" s="190" t="s">
        <v>691</v>
      </c>
      <c r="D6" s="132" t="s">
        <v>1289</v>
      </c>
      <c r="E6" s="136"/>
      <c r="F6" s="27"/>
      <c r="H6" s="56"/>
      <c r="I6" s="129">
        <v>41823</v>
      </c>
      <c r="J6" s="132" t="s">
        <v>50</v>
      </c>
      <c r="K6" s="136">
        <v>661.2</v>
      </c>
      <c r="L6" s="308" t="s">
        <v>249</v>
      </c>
    </row>
    <row r="7" spans="1:14" s="29" customFormat="1" ht="12.75" customHeight="1" x14ac:dyDescent="0.2">
      <c r="A7"/>
      <c r="B7" s="129">
        <v>41822</v>
      </c>
      <c r="C7" s="190" t="s">
        <v>598</v>
      </c>
      <c r="D7" s="132" t="s">
        <v>599</v>
      </c>
      <c r="E7" s="136">
        <v>178.75</v>
      </c>
      <c r="F7" s="27" t="s">
        <v>89</v>
      </c>
      <c r="G7" s="29" t="s">
        <v>249</v>
      </c>
      <c r="H7" s="56"/>
      <c r="I7" s="129">
        <v>41823</v>
      </c>
      <c r="J7" s="132" t="s">
        <v>932</v>
      </c>
      <c r="K7" s="136">
        <v>3026.47</v>
      </c>
      <c r="L7" s="307" t="s">
        <v>249</v>
      </c>
    </row>
    <row r="8" spans="1:14" s="29" customFormat="1" ht="12.75" customHeight="1" thickBot="1" x14ac:dyDescent="0.25">
      <c r="A8"/>
      <c r="B8" s="161"/>
      <c r="C8" s="187"/>
      <c r="D8" s="133"/>
      <c r="E8" s="137"/>
      <c r="G8" s="116"/>
      <c r="H8" s="56"/>
      <c r="I8" s="161">
        <v>41851</v>
      </c>
      <c r="J8" s="133" t="s">
        <v>346</v>
      </c>
      <c r="K8" s="137">
        <v>7233.3</v>
      </c>
      <c r="L8" s="307"/>
      <c r="M8" s="56"/>
    </row>
    <row r="9" spans="1:14" s="29" customFormat="1" ht="12.75" customHeight="1" thickBot="1" x14ac:dyDescent="0.25">
      <c r="A9"/>
      <c r="B9" s="56"/>
      <c r="C9" s="56"/>
      <c r="D9" s="194"/>
      <c r="E9" s="87">
        <f>SUM(E5:E8)</f>
        <v>178.75</v>
      </c>
      <c r="G9" s="27"/>
      <c r="H9" s="294"/>
      <c r="I9" s="56"/>
      <c r="J9" s="194"/>
      <c r="K9" s="87">
        <f>SUM(K5:K8)</f>
        <v>12410.720000000001</v>
      </c>
      <c r="L9" s="307"/>
      <c r="M9" s="56"/>
    </row>
    <row r="10" spans="1:14" s="29" customFormat="1" ht="12.75" customHeight="1" thickBot="1" x14ac:dyDescent="0.25">
      <c r="A10"/>
      <c r="B10" s="56"/>
      <c r="C10" s="56"/>
      <c r="D10" s="194"/>
      <c r="E10" s="208"/>
      <c r="H10" s="3"/>
      <c r="I10" s="299"/>
      <c r="J10" s="155"/>
      <c r="K10" s="301"/>
      <c r="L10" s="307"/>
      <c r="M10" s="56"/>
    </row>
    <row r="11" spans="1:14" s="111" customFormat="1" ht="15.75" customHeight="1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9"/>
      <c r="H11" s="3"/>
      <c r="I11" s="158"/>
      <c r="J11" s="885" t="s">
        <v>1087</v>
      </c>
      <c r="K11" s="881">
        <f>E9+K9+E68</f>
        <v>72377.72</v>
      </c>
      <c r="L11" s="307"/>
      <c r="M11" s="56"/>
    </row>
    <row r="12" spans="1:14" s="3" customFormat="1" ht="12.75" customHeight="1" thickBot="1" x14ac:dyDescent="0.25"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9"/>
      <c r="I12" s="393"/>
      <c r="J12" s="885"/>
      <c r="K12" s="882"/>
      <c r="L12" s="307"/>
      <c r="M12" s="56"/>
      <c r="N12" s="314"/>
    </row>
    <row r="13" spans="1:14" s="56" customFormat="1" ht="12.75" customHeight="1" x14ac:dyDescent="0.2">
      <c r="B13" s="129">
        <v>41822</v>
      </c>
      <c r="C13" s="190" t="s">
        <v>637</v>
      </c>
      <c r="D13" s="132" t="s">
        <v>528</v>
      </c>
      <c r="E13" s="136">
        <v>89.8</v>
      </c>
      <c r="F13" s="29" t="s">
        <v>89</v>
      </c>
      <c r="G13" s="29" t="s">
        <v>249</v>
      </c>
      <c r="H13" s="3"/>
      <c r="I13" s="393"/>
      <c r="J13" s="398"/>
      <c r="K13" s="336"/>
      <c r="L13" s="307"/>
    </row>
    <row r="14" spans="1:14" s="56" customFormat="1" ht="12.75" customHeight="1" x14ac:dyDescent="0.2">
      <c r="B14" s="129">
        <v>41823</v>
      </c>
      <c r="C14" s="190" t="s">
        <v>674</v>
      </c>
      <c r="D14" s="132" t="s">
        <v>730</v>
      </c>
      <c r="E14" s="136">
        <v>171.3</v>
      </c>
      <c r="F14" s="29" t="s">
        <v>89</v>
      </c>
      <c r="G14" s="29" t="s">
        <v>249</v>
      </c>
    </row>
    <row r="15" spans="1:14" s="56" customFormat="1" ht="12.75" customHeight="1" x14ac:dyDescent="0.2">
      <c r="B15" s="129">
        <v>41823</v>
      </c>
      <c r="C15" s="190" t="s">
        <v>301</v>
      </c>
      <c r="D15" s="132" t="s">
        <v>222</v>
      </c>
      <c r="E15" s="136">
        <v>968.75</v>
      </c>
      <c r="F15" s="29" t="s">
        <v>89</v>
      </c>
      <c r="G15" s="29" t="s">
        <v>249</v>
      </c>
    </row>
    <row r="16" spans="1:14" s="56" customFormat="1" ht="12.75" customHeight="1" x14ac:dyDescent="0.2">
      <c r="B16" s="129">
        <v>41823</v>
      </c>
      <c r="C16" s="190" t="s">
        <v>637</v>
      </c>
      <c r="D16" s="132" t="s">
        <v>597</v>
      </c>
      <c r="E16" s="136">
        <v>522.04999999999995</v>
      </c>
      <c r="F16" s="29" t="s">
        <v>89</v>
      </c>
      <c r="G16" s="29" t="s">
        <v>249</v>
      </c>
    </row>
    <row r="17" spans="1:12" s="56" customFormat="1" ht="12.75" customHeight="1" x14ac:dyDescent="0.2">
      <c r="B17" s="129">
        <v>41823</v>
      </c>
      <c r="C17" s="190" t="s">
        <v>637</v>
      </c>
      <c r="D17" s="132" t="s">
        <v>1412</v>
      </c>
      <c r="E17" s="136">
        <v>472.3</v>
      </c>
      <c r="F17" s="29" t="s">
        <v>89</v>
      </c>
      <c r="G17" s="29" t="s">
        <v>249</v>
      </c>
    </row>
    <row r="18" spans="1:12" s="56" customFormat="1" ht="12.75" customHeight="1" x14ac:dyDescent="0.2">
      <c r="B18" s="129">
        <v>41823</v>
      </c>
      <c r="C18" s="190" t="s">
        <v>301</v>
      </c>
      <c r="D18" s="132" t="s">
        <v>1413</v>
      </c>
      <c r="E18" s="136">
        <v>4000</v>
      </c>
      <c r="F18" s="29" t="s">
        <v>89</v>
      </c>
      <c r="G18" s="29" t="s">
        <v>249</v>
      </c>
    </row>
    <row r="19" spans="1:12" s="56" customFormat="1" ht="12.75" customHeight="1" x14ac:dyDescent="0.2">
      <c r="B19" s="129">
        <v>41823</v>
      </c>
      <c r="C19" s="190" t="s">
        <v>301</v>
      </c>
      <c r="D19" s="132" t="s">
        <v>1355</v>
      </c>
      <c r="E19" s="136">
        <v>899.92</v>
      </c>
      <c r="F19" s="29" t="s">
        <v>89</v>
      </c>
      <c r="G19" s="29" t="s">
        <v>249</v>
      </c>
    </row>
    <row r="20" spans="1:12" s="29" customFormat="1" x14ac:dyDescent="0.2">
      <c r="A20"/>
      <c r="B20" s="129">
        <v>41825</v>
      </c>
      <c r="C20" s="190" t="s">
        <v>469</v>
      </c>
      <c r="D20" s="132" t="s">
        <v>901</v>
      </c>
      <c r="E20" s="136">
        <v>68.33</v>
      </c>
      <c r="F20" s="29" t="s">
        <v>89</v>
      </c>
      <c r="G20" s="29" t="s">
        <v>249</v>
      </c>
    </row>
    <row r="21" spans="1:12" s="29" customFormat="1" x14ac:dyDescent="0.2">
      <c r="A21"/>
      <c r="B21" s="129">
        <v>41825</v>
      </c>
      <c r="C21" s="190" t="s">
        <v>469</v>
      </c>
      <c r="D21" s="132" t="s">
        <v>424</v>
      </c>
      <c r="E21" s="136">
        <v>88.4</v>
      </c>
      <c r="F21" s="29" t="s">
        <v>89</v>
      </c>
      <c r="G21" s="29" t="s">
        <v>249</v>
      </c>
      <c r="H21"/>
      <c r="I21"/>
      <c r="J21"/>
      <c r="K21"/>
      <c r="L21" s="312"/>
    </row>
    <row r="22" spans="1:12" s="29" customFormat="1" x14ac:dyDescent="0.2">
      <c r="A22"/>
      <c r="B22" s="129">
        <v>41825</v>
      </c>
      <c r="C22" s="190" t="s">
        <v>719</v>
      </c>
      <c r="D22" s="132" t="s">
        <v>1051</v>
      </c>
      <c r="E22" s="136">
        <v>1291.58</v>
      </c>
      <c r="F22" s="29" t="s">
        <v>89</v>
      </c>
      <c r="G22" s="29" t="s">
        <v>249</v>
      </c>
      <c r="H22"/>
      <c r="I22"/>
      <c r="J22"/>
      <c r="K22"/>
      <c r="L22" s="312"/>
    </row>
    <row r="23" spans="1:12" s="29" customFormat="1" x14ac:dyDescent="0.2">
      <c r="A23"/>
      <c r="B23" s="129">
        <v>41825</v>
      </c>
      <c r="C23" s="190" t="s">
        <v>637</v>
      </c>
      <c r="D23" s="132" t="s">
        <v>597</v>
      </c>
      <c r="E23" s="136">
        <v>861.95</v>
      </c>
      <c r="F23" s="29" t="s">
        <v>89</v>
      </c>
      <c r="G23" s="29" t="s">
        <v>249</v>
      </c>
      <c r="H23"/>
      <c r="I23"/>
      <c r="J23"/>
      <c r="K23"/>
      <c r="L23" s="312"/>
    </row>
    <row r="24" spans="1:12" s="29" customFormat="1" x14ac:dyDescent="0.2">
      <c r="A24"/>
      <c r="B24" s="129">
        <v>41828</v>
      </c>
      <c r="C24" s="190" t="s">
        <v>1136</v>
      </c>
      <c r="D24" s="132" t="s">
        <v>861</v>
      </c>
      <c r="E24" s="272">
        <v>8827.4</v>
      </c>
      <c r="F24" s="29" t="s">
        <v>89</v>
      </c>
      <c r="G24" s="29" t="s">
        <v>249</v>
      </c>
      <c r="H24"/>
      <c r="I24"/>
      <c r="J24"/>
      <c r="K24"/>
      <c r="L24" s="312"/>
    </row>
    <row r="25" spans="1:12" s="29" customFormat="1" x14ac:dyDescent="0.2">
      <c r="A25"/>
      <c r="B25" s="129">
        <v>41828</v>
      </c>
      <c r="C25" s="190" t="s">
        <v>637</v>
      </c>
      <c r="D25" s="132" t="s">
        <v>485</v>
      </c>
      <c r="E25" s="136">
        <v>557.78</v>
      </c>
      <c r="F25" s="29" t="s">
        <v>89</v>
      </c>
      <c r="G25" s="29" t="s">
        <v>249</v>
      </c>
      <c r="H25"/>
      <c r="I25"/>
      <c r="J25"/>
      <c r="K25"/>
      <c r="L25" s="312"/>
    </row>
    <row r="26" spans="1:12" s="29" customFormat="1" x14ac:dyDescent="0.2">
      <c r="A26"/>
      <c r="B26" s="129">
        <v>41828</v>
      </c>
      <c r="C26" s="190" t="s">
        <v>301</v>
      </c>
      <c r="D26" s="132" t="s">
        <v>227</v>
      </c>
      <c r="E26" s="136">
        <v>2441.31</v>
      </c>
      <c r="F26" s="29" t="s">
        <v>89</v>
      </c>
      <c r="G26" s="29" t="s">
        <v>249</v>
      </c>
      <c r="H26"/>
      <c r="I26"/>
      <c r="J26"/>
      <c r="K26"/>
      <c r="L26" s="312"/>
    </row>
    <row r="27" spans="1:12" s="29" customFormat="1" x14ac:dyDescent="0.2">
      <c r="A27"/>
      <c r="B27" s="129">
        <v>41828</v>
      </c>
      <c r="C27" s="190" t="s">
        <v>469</v>
      </c>
      <c r="D27" s="132" t="s">
        <v>901</v>
      </c>
      <c r="E27" s="136">
        <v>109.71</v>
      </c>
      <c r="F27" s="29" t="s">
        <v>89</v>
      </c>
      <c r="G27" s="29" t="s">
        <v>249</v>
      </c>
      <c r="H27"/>
      <c r="I27"/>
      <c r="J27"/>
      <c r="K27"/>
      <c r="L27" s="312"/>
    </row>
    <row r="28" spans="1:12" s="29" customFormat="1" x14ac:dyDescent="0.2">
      <c r="A28"/>
      <c r="B28" s="129">
        <v>41828</v>
      </c>
      <c r="C28" s="190" t="s">
        <v>637</v>
      </c>
      <c r="D28" s="132" t="s">
        <v>597</v>
      </c>
      <c r="E28" s="136">
        <v>322.5</v>
      </c>
      <c r="F28" s="29" t="s">
        <v>89</v>
      </c>
      <c r="G28" s="29" t="s">
        <v>249</v>
      </c>
      <c r="H28"/>
      <c r="I28"/>
      <c r="J28"/>
      <c r="K28"/>
      <c r="L28" s="312"/>
    </row>
    <row r="29" spans="1:12" s="29" customFormat="1" x14ac:dyDescent="0.2">
      <c r="A29"/>
      <c r="B29" s="129">
        <v>41829</v>
      </c>
      <c r="C29" s="190" t="s">
        <v>397</v>
      </c>
      <c r="D29" s="132" t="s">
        <v>665</v>
      </c>
      <c r="E29" s="136">
        <v>1080</v>
      </c>
      <c r="F29" s="29" t="s">
        <v>89</v>
      </c>
      <c r="G29" s="29" t="s">
        <v>249</v>
      </c>
      <c r="H29"/>
      <c r="I29"/>
      <c r="J29"/>
      <c r="K29"/>
      <c r="L29" s="312"/>
    </row>
    <row r="30" spans="1:12" s="29" customFormat="1" x14ac:dyDescent="0.2">
      <c r="A30"/>
      <c r="B30" s="129">
        <v>41829</v>
      </c>
      <c r="C30" s="190" t="s">
        <v>637</v>
      </c>
      <c r="D30" s="132" t="s">
        <v>597</v>
      </c>
      <c r="E30" s="136">
        <v>200.5</v>
      </c>
      <c r="F30" s="29" t="s">
        <v>89</v>
      </c>
      <c r="G30" s="29" t="s">
        <v>249</v>
      </c>
      <c r="H30"/>
      <c r="I30"/>
      <c r="J30"/>
      <c r="K30"/>
      <c r="L30" s="312"/>
    </row>
    <row r="31" spans="1:12" s="29" customFormat="1" x14ac:dyDescent="0.2">
      <c r="A31"/>
      <c r="B31" s="129">
        <v>41831</v>
      </c>
      <c r="C31" s="190" t="s">
        <v>637</v>
      </c>
      <c r="D31" s="132" t="s">
        <v>1414</v>
      </c>
      <c r="E31" s="136">
        <v>455.78</v>
      </c>
      <c r="F31" s="29" t="s">
        <v>89</v>
      </c>
      <c r="G31" s="29" t="s">
        <v>249</v>
      </c>
      <c r="H31"/>
      <c r="I31"/>
      <c r="J31"/>
      <c r="K31"/>
      <c r="L31" s="312"/>
    </row>
    <row r="32" spans="1:12" s="29" customFormat="1" x14ac:dyDescent="0.2">
      <c r="A32"/>
      <c r="B32" s="129">
        <v>41831</v>
      </c>
      <c r="C32" s="190" t="s">
        <v>637</v>
      </c>
      <c r="D32" s="132" t="s">
        <v>597</v>
      </c>
      <c r="E32" s="136">
        <v>293.10000000000002</v>
      </c>
      <c r="F32" s="29" t="s">
        <v>89</v>
      </c>
      <c r="G32" s="29" t="s">
        <v>249</v>
      </c>
      <c r="H32"/>
      <c r="I32"/>
      <c r="J32"/>
      <c r="K32"/>
      <c r="L32" s="312"/>
    </row>
    <row r="33" spans="1:12" s="29" customFormat="1" x14ac:dyDescent="0.2">
      <c r="A33"/>
      <c r="B33" s="129">
        <v>41831</v>
      </c>
      <c r="C33" s="190" t="s">
        <v>637</v>
      </c>
      <c r="D33" s="132" t="s">
        <v>597</v>
      </c>
      <c r="E33" s="136">
        <v>264.39999999999998</v>
      </c>
      <c r="F33" s="29" t="s">
        <v>89</v>
      </c>
      <c r="G33" s="29" t="s">
        <v>249</v>
      </c>
      <c r="H33"/>
      <c r="I33"/>
      <c r="J33"/>
      <c r="K33"/>
      <c r="L33" s="312"/>
    </row>
    <row r="34" spans="1:12" s="29" customFormat="1" x14ac:dyDescent="0.2">
      <c r="A34"/>
      <c r="B34" s="129">
        <v>41831</v>
      </c>
      <c r="C34" s="190" t="s">
        <v>301</v>
      </c>
      <c r="D34" s="219" t="s">
        <v>380</v>
      </c>
      <c r="E34" s="136">
        <v>364.8</v>
      </c>
      <c r="F34" s="29" t="s">
        <v>89</v>
      </c>
      <c r="G34" s="29" t="s">
        <v>249</v>
      </c>
      <c r="H34"/>
      <c r="I34"/>
      <c r="J34"/>
      <c r="K34"/>
      <c r="L34" s="312"/>
    </row>
    <row r="35" spans="1:12" s="29" customFormat="1" x14ac:dyDescent="0.2">
      <c r="A35"/>
      <c r="B35" s="129">
        <v>41833</v>
      </c>
      <c r="C35" s="190" t="s">
        <v>719</v>
      </c>
      <c r="D35" s="219" t="s">
        <v>1415</v>
      </c>
      <c r="E35" s="136">
        <v>708</v>
      </c>
      <c r="F35" s="29" t="s">
        <v>89</v>
      </c>
      <c r="G35" s="29" t="s">
        <v>249</v>
      </c>
      <c r="H35"/>
      <c r="I35"/>
      <c r="J35"/>
      <c r="K35"/>
      <c r="L35" s="312"/>
    </row>
    <row r="36" spans="1:12" s="29" customFormat="1" x14ac:dyDescent="0.2">
      <c r="A36"/>
      <c r="B36" s="129">
        <v>41836</v>
      </c>
      <c r="C36" s="190" t="s">
        <v>719</v>
      </c>
      <c r="D36" s="219" t="s">
        <v>1051</v>
      </c>
      <c r="E36" s="136">
        <v>588.83000000000004</v>
      </c>
      <c r="F36" s="29" t="s">
        <v>89</v>
      </c>
      <c r="G36" s="29" t="s">
        <v>249</v>
      </c>
      <c r="H36"/>
      <c r="I36"/>
      <c r="J36"/>
      <c r="K36"/>
      <c r="L36" s="312"/>
    </row>
    <row r="37" spans="1:12" s="29" customFormat="1" x14ac:dyDescent="0.2">
      <c r="A37"/>
      <c r="B37" s="129">
        <v>41837</v>
      </c>
      <c r="C37" s="190" t="s">
        <v>301</v>
      </c>
      <c r="D37" s="219" t="s">
        <v>227</v>
      </c>
      <c r="E37" s="136">
        <v>233.81</v>
      </c>
      <c r="F37" s="29" t="s">
        <v>89</v>
      </c>
      <c r="G37" s="29" t="s">
        <v>249</v>
      </c>
      <c r="H37"/>
      <c r="I37"/>
      <c r="J37"/>
      <c r="K37"/>
      <c r="L37" s="312"/>
    </row>
    <row r="38" spans="1:12" s="29" customFormat="1" x14ac:dyDescent="0.2">
      <c r="A38"/>
      <c r="B38" s="129">
        <v>41837</v>
      </c>
      <c r="C38" s="190" t="s">
        <v>301</v>
      </c>
      <c r="D38" s="219" t="s">
        <v>1332</v>
      </c>
      <c r="E38" s="136">
        <v>700</v>
      </c>
      <c r="F38" s="29" t="s">
        <v>89</v>
      </c>
      <c r="G38" s="29" t="s">
        <v>249</v>
      </c>
      <c r="H38"/>
      <c r="I38"/>
      <c r="J38"/>
      <c r="K38"/>
      <c r="L38" s="312"/>
    </row>
    <row r="39" spans="1:12" s="29" customFormat="1" x14ac:dyDescent="0.2">
      <c r="A39"/>
      <c r="B39" s="129">
        <v>41837</v>
      </c>
      <c r="C39" s="190" t="s">
        <v>301</v>
      </c>
      <c r="D39" s="219" t="s">
        <v>1355</v>
      </c>
      <c r="E39" s="136">
        <v>210.02</v>
      </c>
      <c r="F39" s="29" t="s">
        <v>89</v>
      </c>
      <c r="G39" s="29" t="s">
        <v>249</v>
      </c>
      <c r="H39"/>
      <c r="I39"/>
      <c r="J39"/>
      <c r="K39"/>
      <c r="L39" s="312"/>
    </row>
    <row r="40" spans="1:12" s="29" customFormat="1" x14ac:dyDescent="0.2">
      <c r="A40"/>
      <c r="B40" s="129">
        <v>41837</v>
      </c>
      <c r="C40" s="190" t="s">
        <v>301</v>
      </c>
      <c r="D40" s="219" t="s">
        <v>1424</v>
      </c>
      <c r="E40" s="136">
        <v>1239.0999999999999</v>
      </c>
      <c r="F40" s="29" t="s">
        <v>89</v>
      </c>
      <c r="G40" s="29" t="s">
        <v>249</v>
      </c>
      <c r="H40"/>
      <c r="I40"/>
      <c r="J40"/>
      <c r="K40"/>
      <c r="L40" s="312"/>
    </row>
    <row r="41" spans="1:12" s="29" customFormat="1" x14ac:dyDescent="0.2">
      <c r="A41"/>
      <c r="B41" s="129">
        <v>41838</v>
      </c>
      <c r="C41" s="190" t="s">
        <v>637</v>
      </c>
      <c r="D41" s="132" t="s">
        <v>1416</v>
      </c>
      <c r="E41" s="136">
        <v>3100</v>
      </c>
      <c r="G41" s="29" t="s">
        <v>249</v>
      </c>
      <c r="H41"/>
      <c r="I41"/>
      <c r="J41"/>
      <c r="K41"/>
      <c r="L41" s="312"/>
    </row>
    <row r="42" spans="1:12" s="29" customFormat="1" x14ac:dyDescent="0.2">
      <c r="A42"/>
      <c r="B42" s="129">
        <v>41838</v>
      </c>
      <c r="C42" s="190" t="s">
        <v>301</v>
      </c>
      <c r="D42" s="132" t="s">
        <v>1355</v>
      </c>
      <c r="E42" s="136">
        <v>481.03</v>
      </c>
      <c r="F42" s="29" t="s">
        <v>89</v>
      </c>
      <c r="G42" s="29" t="s">
        <v>249</v>
      </c>
      <c r="H42"/>
      <c r="I42"/>
      <c r="J42"/>
      <c r="K42"/>
      <c r="L42" s="312"/>
    </row>
    <row r="43" spans="1:12" s="29" customFormat="1" x14ac:dyDescent="0.2">
      <c r="A43"/>
      <c r="B43" s="129">
        <v>41839</v>
      </c>
      <c r="C43" s="190" t="s">
        <v>301</v>
      </c>
      <c r="D43" s="132" t="s">
        <v>1355</v>
      </c>
      <c r="E43" s="136">
        <v>361.32</v>
      </c>
      <c r="F43" s="29" t="s">
        <v>89</v>
      </c>
      <c r="G43" s="29" t="s">
        <v>249</v>
      </c>
      <c r="H43"/>
      <c r="I43"/>
      <c r="J43"/>
      <c r="K43"/>
      <c r="L43" s="312"/>
    </row>
    <row r="44" spans="1:12" s="29" customFormat="1" x14ac:dyDescent="0.2">
      <c r="A44"/>
      <c r="B44" s="129">
        <v>41839</v>
      </c>
      <c r="C44" s="190" t="s">
        <v>469</v>
      </c>
      <c r="D44" s="132" t="s">
        <v>901</v>
      </c>
      <c r="E44" s="136">
        <v>151.63</v>
      </c>
      <c r="F44" s="29" t="s">
        <v>89</v>
      </c>
      <c r="G44" s="29" t="s">
        <v>249</v>
      </c>
      <c r="H44"/>
      <c r="I44"/>
      <c r="J44"/>
      <c r="K44"/>
      <c r="L44" s="312"/>
    </row>
    <row r="45" spans="1:12" s="29" customFormat="1" x14ac:dyDescent="0.2">
      <c r="A45"/>
      <c r="B45" s="129">
        <v>41841</v>
      </c>
      <c r="C45" s="190" t="s">
        <v>469</v>
      </c>
      <c r="D45" s="132" t="s">
        <v>424</v>
      </c>
      <c r="E45" s="136">
        <v>316.20999999999998</v>
      </c>
      <c r="F45" s="29" t="s">
        <v>89</v>
      </c>
      <c r="G45" s="29" t="s">
        <v>249</v>
      </c>
      <c r="H45"/>
      <c r="I45"/>
      <c r="J45"/>
      <c r="K45"/>
      <c r="L45" s="312"/>
    </row>
    <row r="46" spans="1:12" s="29" customFormat="1" x14ac:dyDescent="0.2">
      <c r="A46"/>
      <c r="B46" s="129">
        <v>41842</v>
      </c>
      <c r="C46" s="190" t="s">
        <v>1136</v>
      </c>
      <c r="D46" s="132" t="s">
        <v>1417</v>
      </c>
      <c r="E46" s="272">
        <v>4203.18</v>
      </c>
      <c r="F46" s="29" t="s">
        <v>89</v>
      </c>
      <c r="G46" s="29" t="s">
        <v>249</v>
      </c>
      <c r="H46"/>
      <c r="I46"/>
      <c r="J46"/>
      <c r="K46"/>
      <c r="L46" s="312"/>
    </row>
    <row r="47" spans="1:12" s="29" customFormat="1" x14ac:dyDescent="0.2">
      <c r="A47"/>
      <c r="B47" s="129">
        <v>41843</v>
      </c>
      <c r="C47" s="190" t="s">
        <v>301</v>
      </c>
      <c r="D47" s="132" t="s">
        <v>380</v>
      </c>
      <c r="E47" s="136">
        <v>539.96</v>
      </c>
      <c r="F47" s="29" t="s">
        <v>89</v>
      </c>
      <c r="G47" s="29" t="s">
        <v>249</v>
      </c>
      <c r="H47"/>
      <c r="I47"/>
      <c r="J47"/>
      <c r="K47"/>
      <c r="L47" s="312"/>
    </row>
    <row r="48" spans="1:12" s="29" customFormat="1" x14ac:dyDescent="0.2">
      <c r="A48"/>
      <c r="B48" s="129">
        <v>41844</v>
      </c>
      <c r="C48" s="190" t="s">
        <v>1136</v>
      </c>
      <c r="D48" s="132" t="s">
        <v>1418</v>
      </c>
      <c r="E48" s="272">
        <v>7311.2</v>
      </c>
      <c r="G48" s="29" t="s">
        <v>249</v>
      </c>
      <c r="H48"/>
      <c r="I48"/>
      <c r="J48"/>
      <c r="K48"/>
      <c r="L48" s="312"/>
    </row>
    <row r="49" spans="1:12" s="29" customFormat="1" x14ac:dyDescent="0.2">
      <c r="A49"/>
      <c r="B49" s="129">
        <v>41844</v>
      </c>
      <c r="C49" s="190" t="s">
        <v>637</v>
      </c>
      <c r="D49" s="132" t="s">
        <v>1419</v>
      </c>
      <c r="E49" s="136">
        <v>1300</v>
      </c>
      <c r="F49" s="29" t="s">
        <v>89</v>
      </c>
      <c r="G49" s="29" t="s">
        <v>249</v>
      </c>
      <c r="H49"/>
      <c r="I49"/>
      <c r="J49"/>
      <c r="K49"/>
      <c r="L49" s="312"/>
    </row>
    <row r="50" spans="1:12" s="29" customFormat="1" x14ac:dyDescent="0.2">
      <c r="A50"/>
      <c r="B50" s="129">
        <v>41844</v>
      </c>
      <c r="C50" s="190" t="s">
        <v>301</v>
      </c>
      <c r="D50" s="132" t="s">
        <v>1420</v>
      </c>
      <c r="E50" s="136">
        <v>505.8</v>
      </c>
      <c r="F50" s="29" t="s">
        <v>89</v>
      </c>
      <c r="G50" s="29" t="s">
        <v>249</v>
      </c>
      <c r="H50"/>
      <c r="I50"/>
      <c r="J50"/>
      <c r="K50"/>
      <c r="L50" s="312"/>
    </row>
    <row r="51" spans="1:12" s="29" customFormat="1" x14ac:dyDescent="0.2">
      <c r="A51"/>
      <c r="B51" s="129">
        <v>41844</v>
      </c>
      <c r="C51" s="190" t="s">
        <v>637</v>
      </c>
      <c r="D51" s="132" t="s">
        <v>597</v>
      </c>
      <c r="E51" s="136">
        <v>73.55</v>
      </c>
      <c r="F51" s="29" t="s">
        <v>89</v>
      </c>
      <c r="G51" s="29" t="s">
        <v>249</v>
      </c>
      <c r="H51"/>
      <c r="I51"/>
      <c r="J51"/>
      <c r="K51"/>
      <c r="L51" s="312"/>
    </row>
    <row r="52" spans="1:12" s="29" customFormat="1" x14ac:dyDescent="0.2">
      <c r="A52"/>
      <c r="B52" s="129">
        <v>41845</v>
      </c>
      <c r="C52" s="190" t="s">
        <v>637</v>
      </c>
      <c r="D52" s="132" t="s">
        <v>597</v>
      </c>
      <c r="E52" s="136">
        <v>278.2</v>
      </c>
      <c r="F52" s="29" t="s">
        <v>89</v>
      </c>
      <c r="G52" s="29" t="s">
        <v>249</v>
      </c>
      <c r="H52"/>
      <c r="I52"/>
      <c r="J52"/>
      <c r="K52"/>
      <c r="L52" s="312"/>
    </row>
    <row r="53" spans="1:12" s="29" customFormat="1" x14ac:dyDescent="0.2">
      <c r="A53"/>
      <c r="B53" s="129">
        <v>41846</v>
      </c>
      <c r="C53" s="190" t="s">
        <v>469</v>
      </c>
      <c r="D53" s="132" t="s">
        <v>901</v>
      </c>
      <c r="E53" s="136">
        <v>95.72</v>
      </c>
      <c r="F53" s="29" t="s">
        <v>89</v>
      </c>
      <c r="G53" s="29" t="s">
        <v>249</v>
      </c>
      <c r="H53"/>
      <c r="I53"/>
      <c r="J53"/>
      <c r="K53"/>
      <c r="L53" s="312"/>
    </row>
    <row r="54" spans="1:12" s="29" customFormat="1" x14ac:dyDescent="0.2">
      <c r="A54"/>
      <c r="B54" s="129">
        <v>41848</v>
      </c>
      <c r="C54" s="190" t="s">
        <v>719</v>
      </c>
      <c r="D54" s="132" t="s">
        <v>1051</v>
      </c>
      <c r="E54" s="136">
        <v>1123.04</v>
      </c>
      <c r="F54" s="29" t="s">
        <v>89</v>
      </c>
      <c r="G54" s="29" t="s">
        <v>249</v>
      </c>
      <c r="H54"/>
      <c r="I54"/>
      <c r="J54"/>
      <c r="K54"/>
      <c r="L54" s="312"/>
    </row>
    <row r="55" spans="1:12" s="29" customFormat="1" x14ac:dyDescent="0.2">
      <c r="A55"/>
      <c r="B55" s="129">
        <v>41848</v>
      </c>
      <c r="C55" s="190" t="s">
        <v>301</v>
      </c>
      <c r="D55" s="132" t="s">
        <v>821</v>
      </c>
      <c r="E55" s="136">
        <v>551.09</v>
      </c>
      <c r="F55" s="29" t="s">
        <v>89</v>
      </c>
      <c r="G55" s="29" t="s">
        <v>249</v>
      </c>
      <c r="H55"/>
      <c r="I55"/>
      <c r="J55"/>
      <c r="K55"/>
      <c r="L55" s="312"/>
    </row>
    <row r="56" spans="1:12" s="29" customFormat="1" x14ac:dyDescent="0.2">
      <c r="A56"/>
      <c r="B56" s="129">
        <v>41848</v>
      </c>
      <c r="C56" s="190" t="s">
        <v>301</v>
      </c>
      <c r="D56" s="132" t="s">
        <v>1159</v>
      </c>
      <c r="E56" s="136">
        <v>2144.5100000000002</v>
      </c>
      <c r="F56" s="29" t="s">
        <v>89</v>
      </c>
      <c r="G56" s="29" t="s">
        <v>249</v>
      </c>
      <c r="H56"/>
      <c r="I56"/>
      <c r="J56"/>
      <c r="K56"/>
      <c r="L56" s="312"/>
    </row>
    <row r="57" spans="1:12" s="29" customFormat="1" x14ac:dyDescent="0.2">
      <c r="A57"/>
      <c r="B57" s="129">
        <v>41849</v>
      </c>
      <c r="C57" s="190" t="s">
        <v>301</v>
      </c>
      <c r="D57" s="132" t="s">
        <v>1421</v>
      </c>
      <c r="E57" s="136">
        <v>1596</v>
      </c>
      <c r="F57" s="29" t="s">
        <v>89</v>
      </c>
      <c r="G57" s="29" t="s">
        <v>249</v>
      </c>
      <c r="H57"/>
      <c r="I57"/>
      <c r="J57"/>
      <c r="K57"/>
      <c r="L57" s="312"/>
    </row>
    <row r="58" spans="1:12" s="29" customFormat="1" x14ac:dyDescent="0.2">
      <c r="A58"/>
      <c r="B58" s="129">
        <v>41849</v>
      </c>
      <c r="C58" s="190" t="s">
        <v>637</v>
      </c>
      <c r="D58" s="132" t="s">
        <v>1343</v>
      </c>
      <c r="E58" s="136">
        <v>1143.25</v>
      </c>
      <c r="F58" s="29" t="s">
        <v>89</v>
      </c>
      <c r="G58" s="29" t="s">
        <v>249</v>
      </c>
      <c r="H58"/>
      <c r="I58"/>
      <c r="J58"/>
      <c r="K58"/>
      <c r="L58" s="312"/>
    </row>
    <row r="59" spans="1:12" s="29" customFormat="1" x14ac:dyDescent="0.2">
      <c r="A59"/>
      <c r="B59" s="129">
        <v>41850</v>
      </c>
      <c r="C59" s="190" t="s">
        <v>674</v>
      </c>
      <c r="D59" s="132" t="s">
        <v>1423</v>
      </c>
      <c r="E59" s="136">
        <v>340.12</v>
      </c>
      <c r="F59" s="29" t="s">
        <v>89</v>
      </c>
      <c r="G59" s="29" t="s">
        <v>249</v>
      </c>
      <c r="H59"/>
      <c r="I59"/>
      <c r="J59"/>
      <c r="K59"/>
      <c r="L59" s="312"/>
    </row>
    <row r="60" spans="1:12" s="29" customFormat="1" x14ac:dyDescent="0.2">
      <c r="A60"/>
      <c r="B60" s="129">
        <v>41850</v>
      </c>
      <c r="C60" s="190" t="s">
        <v>301</v>
      </c>
      <c r="D60" s="132" t="s">
        <v>1102</v>
      </c>
      <c r="E60" s="136">
        <v>57</v>
      </c>
      <c r="F60" s="29" t="s">
        <v>89</v>
      </c>
      <c r="G60" s="29" t="s">
        <v>249</v>
      </c>
      <c r="H60"/>
      <c r="I60"/>
      <c r="J60"/>
      <c r="K60"/>
      <c r="L60" s="312"/>
    </row>
    <row r="61" spans="1:12" s="29" customFormat="1" x14ac:dyDescent="0.2">
      <c r="A61"/>
      <c r="B61" s="129">
        <v>41850</v>
      </c>
      <c r="C61" s="190" t="s">
        <v>469</v>
      </c>
      <c r="D61" s="132" t="s">
        <v>424</v>
      </c>
      <c r="E61" s="136">
        <v>168.9</v>
      </c>
      <c r="F61" s="29" t="s">
        <v>89</v>
      </c>
      <c r="G61" s="29" t="s">
        <v>249</v>
      </c>
      <c r="H61"/>
      <c r="I61"/>
      <c r="J61"/>
      <c r="K61"/>
      <c r="L61" s="312"/>
    </row>
    <row r="62" spans="1:12" s="29" customFormat="1" x14ac:dyDescent="0.2">
      <c r="A62"/>
      <c r="B62" s="129">
        <v>41850</v>
      </c>
      <c r="C62" s="190" t="s">
        <v>301</v>
      </c>
      <c r="D62" s="132" t="s">
        <v>1355</v>
      </c>
      <c r="E62" s="136">
        <v>434.43</v>
      </c>
      <c r="F62" s="29" t="s">
        <v>89</v>
      </c>
      <c r="G62" s="29" t="s">
        <v>249</v>
      </c>
      <c r="H62"/>
      <c r="I62"/>
      <c r="J62"/>
      <c r="K62"/>
      <c r="L62" s="312"/>
    </row>
    <row r="63" spans="1:12" s="29" customFormat="1" x14ac:dyDescent="0.2">
      <c r="A63"/>
      <c r="B63" s="129">
        <v>41850</v>
      </c>
      <c r="C63" s="190" t="s">
        <v>301</v>
      </c>
      <c r="D63" s="132" t="s">
        <v>879</v>
      </c>
      <c r="E63" s="136">
        <v>3089.4</v>
      </c>
      <c r="F63" s="29" t="s">
        <v>89</v>
      </c>
      <c r="G63" s="29" t="s">
        <v>249</v>
      </c>
      <c r="H63"/>
      <c r="I63"/>
      <c r="J63"/>
      <c r="K63"/>
      <c r="L63" s="312"/>
    </row>
    <row r="64" spans="1:12" s="29" customFormat="1" x14ac:dyDescent="0.2">
      <c r="A64"/>
      <c r="B64" s="129">
        <v>41851</v>
      </c>
      <c r="C64" s="190" t="s">
        <v>301</v>
      </c>
      <c r="D64" s="132" t="s">
        <v>1425</v>
      </c>
      <c r="E64" s="136">
        <v>564.71</v>
      </c>
      <c r="F64" s="29" t="s">
        <v>89</v>
      </c>
      <c r="G64" s="29" t="s">
        <v>249</v>
      </c>
      <c r="H64"/>
      <c r="I64"/>
      <c r="J64"/>
      <c r="K64"/>
      <c r="L64" s="312"/>
    </row>
    <row r="65" spans="1:13" s="29" customFormat="1" x14ac:dyDescent="0.2">
      <c r="A65"/>
      <c r="B65" s="129">
        <v>41851</v>
      </c>
      <c r="C65" s="190" t="s">
        <v>1128</v>
      </c>
      <c r="D65" s="132" t="s">
        <v>1426</v>
      </c>
      <c r="E65" s="136">
        <v>999.8</v>
      </c>
      <c r="F65" s="29" t="s">
        <v>89</v>
      </c>
      <c r="G65" s="29" t="s">
        <v>249</v>
      </c>
      <c r="H65"/>
      <c r="I65"/>
      <c r="J65"/>
      <c r="K65"/>
      <c r="L65" s="312"/>
    </row>
    <row r="66" spans="1:13" s="29" customFormat="1" x14ac:dyDescent="0.2">
      <c r="A66"/>
      <c r="B66" s="129">
        <v>41851</v>
      </c>
      <c r="C66" s="190" t="s">
        <v>719</v>
      </c>
      <c r="D66" s="132" t="s">
        <v>1051</v>
      </c>
      <c r="E66" s="136">
        <v>826.78</v>
      </c>
      <c r="F66" s="29" t="s">
        <v>89</v>
      </c>
      <c r="G66" s="29" t="s">
        <v>249</v>
      </c>
      <c r="H66"/>
      <c r="I66"/>
      <c r="J66"/>
      <c r="K66"/>
      <c r="L66" s="312"/>
    </row>
    <row r="67" spans="1:13" s="29" customFormat="1" ht="13.5" thickBot="1" x14ac:dyDescent="0.25">
      <c r="A67"/>
      <c r="B67" s="161"/>
      <c r="C67" s="187"/>
      <c r="D67" s="133"/>
      <c r="E67" s="137"/>
      <c r="H67"/>
      <c r="I67"/>
      <c r="J67"/>
      <c r="K67"/>
      <c r="L67" s="312"/>
      <c r="M67"/>
    </row>
    <row r="68" spans="1:13" s="29" customFormat="1" ht="13.5" thickBot="1" x14ac:dyDescent="0.25">
      <c r="A68"/>
      <c r="B68" s="56"/>
      <c r="C68" s="56"/>
      <c r="D68" s="194"/>
      <c r="E68" s="87">
        <f>SUM(E13:E67)</f>
        <v>59788.25</v>
      </c>
      <c r="H68"/>
      <c r="I68"/>
      <c r="J68"/>
      <c r="K68"/>
      <c r="L68" s="312"/>
      <c r="M68"/>
    </row>
    <row r="69" spans="1:13" s="29" customFormat="1" x14ac:dyDescent="0.2">
      <c r="A69"/>
      <c r="B69" s="56"/>
      <c r="C69" s="56"/>
      <c r="D69" s="194"/>
      <c r="E69" s="208"/>
      <c r="H69"/>
      <c r="I69"/>
      <c r="J69"/>
      <c r="K69"/>
      <c r="L69" s="312"/>
      <c r="M69"/>
    </row>
    <row r="70" spans="1:13" s="29" customFormat="1" x14ac:dyDescent="0.2">
      <c r="A70"/>
      <c r="B70" s="56"/>
      <c r="C70" s="56"/>
      <c r="D70" s="194"/>
      <c r="E70" s="208"/>
      <c r="H70"/>
      <c r="I70"/>
      <c r="J70"/>
      <c r="K70"/>
      <c r="L70" s="312"/>
      <c r="M70"/>
    </row>
    <row r="71" spans="1:13" s="29" customFormat="1" x14ac:dyDescent="0.2">
      <c r="A71"/>
      <c r="B71" s="56"/>
      <c r="C71" s="56"/>
      <c r="D71" s="194"/>
      <c r="E71" s="208"/>
      <c r="H71"/>
      <c r="I71"/>
      <c r="J71"/>
      <c r="K71"/>
      <c r="L71" s="312"/>
      <c r="M71"/>
    </row>
    <row r="72" spans="1:13" s="29" customFormat="1" x14ac:dyDescent="0.2">
      <c r="A72"/>
      <c r="B72" s="56"/>
      <c r="C72" s="56"/>
      <c r="D72" s="194"/>
      <c r="E72" s="208"/>
      <c r="H72"/>
      <c r="I72"/>
      <c r="J72"/>
      <c r="K72"/>
      <c r="L72" s="312"/>
      <c r="M72"/>
    </row>
    <row r="73" spans="1:13" s="29" customFormat="1" x14ac:dyDescent="0.2">
      <c r="A73"/>
      <c r="B73" s="56"/>
      <c r="C73" s="56"/>
      <c r="D73" s="194"/>
      <c r="E73" s="208"/>
      <c r="H73"/>
      <c r="I73"/>
      <c r="J73"/>
      <c r="K73"/>
      <c r="L73" s="312"/>
      <c r="M73"/>
    </row>
    <row r="74" spans="1:13" s="29" customFormat="1" x14ac:dyDescent="0.2">
      <c r="A74"/>
      <c r="B74" s="56"/>
      <c r="C74" s="56"/>
      <c r="D74" s="194"/>
      <c r="E74" s="208"/>
      <c r="H74"/>
      <c r="I74"/>
      <c r="J74"/>
      <c r="K74"/>
      <c r="L74" s="312"/>
      <c r="M74"/>
    </row>
    <row r="75" spans="1:13" s="29" customFormat="1" x14ac:dyDescent="0.2">
      <c r="A75"/>
      <c r="B75" s="56"/>
      <c r="C75" s="56"/>
      <c r="D75" s="194"/>
      <c r="E75" s="208"/>
      <c r="H75"/>
      <c r="I75"/>
      <c r="J75"/>
      <c r="K75"/>
      <c r="L75" s="312"/>
      <c r="M75"/>
    </row>
    <row r="76" spans="1:13" s="29" customFormat="1" x14ac:dyDescent="0.2">
      <c r="A76"/>
      <c r="B76" s="56"/>
      <c r="C76" s="56"/>
      <c r="D76" s="194"/>
      <c r="E76" s="208"/>
      <c r="H76"/>
      <c r="I76"/>
      <c r="J76"/>
      <c r="K76"/>
      <c r="L76" s="312"/>
      <c r="M76"/>
    </row>
    <row r="77" spans="1:13" s="29" customFormat="1" x14ac:dyDescent="0.2">
      <c r="A77"/>
      <c r="B77" s="56"/>
      <c r="C77" s="56"/>
      <c r="D77" s="194"/>
      <c r="E77" s="208"/>
      <c r="H77"/>
      <c r="I77"/>
      <c r="J77"/>
      <c r="K77"/>
      <c r="L77" s="312"/>
      <c r="M77"/>
    </row>
    <row r="78" spans="1:13" s="29" customFormat="1" x14ac:dyDescent="0.2">
      <c r="A78"/>
      <c r="B78" s="56"/>
      <c r="C78" s="56"/>
      <c r="D78" s="194"/>
      <c r="E78" s="208"/>
      <c r="H78"/>
      <c r="I78"/>
      <c r="J78"/>
      <c r="K78"/>
      <c r="L78" s="312"/>
      <c r="M78"/>
    </row>
    <row r="79" spans="1:13" s="29" customFormat="1" x14ac:dyDescent="0.2">
      <c r="A79"/>
      <c r="B79" s="56"/>
      <c r="C79" s="56"/>
      <c r="D79" s="194"/>
      <c r="E79" s="208"/>
      <c r="H79"/>
      <c r="I79"/>
      <c r="J79"/>
      <c r="K79"/>
      <c r="L79" s="312"/>
      <c r="M79"/>
    </row>
    <row r="80" spans="1:13" x14ac:dyDescent="0.2">
      <c r="B80" s="56"/>
      <c r="C80" s="56"/>
      <c r="D80" s="194"/>
      <c r="E80" s="208"/>
    </row>
    <row r="81" spans="1:14" x14ac:dyDescent="0.2">
      <c r="B81" s="56"/>
      <c r="C81" s="56"/>
      <c r="D81" s="194"/>
      <c r="E81" s="208"/>
      <c r="F81"/>
    </row>
    <row r="82" spans="1:14" x14ac:dyDescent="0.2">
      <c r="F82"/>
    </row>
    <row r="83" spans="1:14" s="29" customFormat="1" x14ac:dyDescent="0.2">
      <c r="A83"/>
      <c r="B83"/>
      <c r="C83"/>
      <c r="D83" s="195"/>
      <c r="E83" s="197"/>
      <c r="F83"/>
      <c r="H83"/>
      <c r="I83"/>
      <c r="J83"/>
      <c r="K83"/>
      <c r="L83" s="312"/>
      <c r="M83"/>
      <c r="N83"/>
    </row>
    <row r="84" spans="1:14" s="29" customFormat="1" x14ac:dyDescent="0.2">
      <c r="A84"/>
      <c r="B84"/>
      <c r="C84"/>
      <c r="D84" s="195"/>
      <c r="E84" s="197"/>
      <c r="F84"/>
      <c r="H84"/>
      <c r="I84"/>
      <c r="J84"/>
      <c r="K84"/>
      <c r="L84" s="312"/>
      <c r="M84"/>
      <c r="N84"/>
    </row>
    <row r="85" spans="1:14" s="29" customFormat="1" x14ac:dyDescent="0.2">
      <c r="A85"/>
      <c r="B85"/>
      <c r="C85"/>
      <c r="D85" s="195"/>
      <c r="E85" s="197"/>
      <c r="F85"/>
      <c r="H85"/>
      <c r="I85"/>
      <c r="J85"/>
      <c r="K85"/>
      <c r="L85" s="312"/>
      <c r="M85"/>
      <c r="N85"/>
    </row>
  </sheetData>
  <mergeCells count="5">
    <mergeCell ref="A1:K1"/>
    <mergeCell ref="A3:D3"/>
    <mergeCell ref="J11:J12"/>
    <mergeCell ref="K11:K12"/>
    <mergeCell ref="A11:D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"/>
  <dimension ref="A1:N114"/>
  <sheetViews>
    <sheetView topLeftCell="A4" zoomScaleNormal="100" workbookViewId="0">
      <selection activeCell="C27" sqref="C2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32.14062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1422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10"/>
      <c r="G2" s="410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41858</v>
      </c>
      <c r="C5" s="190" t="s">
        <v>691</v>
      </c>
      <c r="D5" s="132" t="s">
        <v>1288</v>
      </c>
      <c r="E5" s="136">
        <v>6603.27</v>
      </c>
      <c r="F5" s="29" t="s">
        <v>89</v>
      </c>
      <c r="G5" s="29" t="s">
        <v>249</v>
      </c>
      <c r="I5" s="129">
        <v>41855</v>
      </c>
      <c r="J5" s="132" t="s">
        <v>1064</v>
      </c>
      <c r="K5" s="136">
        <v>220.7</v>
      </c>
      <c r="L5" s="308" t="s">
        <v>249</v>
      </c>
    </row>
    <row r="6" spans="1:14" s="29" customFormat="1" ht="12.75" customHeight="1" x14ac:dyDescent="0.2">
      <c r="A6"/>
      <c r="B6" s="129">
        <v>41858</v>
      </c>
      <c r="C6" s="190" t="s">
        <v>691</v>
      </c>
      <c r="D6" s="132" t="s">
        <v>1289</v>
      </c>
      <c r="E6" s="136">
        <v>10535</v>
      </c>
      <c r="F6" s="27" t="s">
        <v>89</v>
      </c>
      <c r="G6" s="29" t="s">
        <v>249</v>
      </c>
      <c r="H6" s="56"/>
      <c r="I6" s="129">
        <v>41855</v>
      </c>
      <c r="J6" s="132" t="s">
        <v>1318</v>
      </c>
      <c r="K6" s="136">
        <v>3306</v>
      </c>
      <c r="L6" s="308" t="s">
        <v>249</v>
      </c>
    </row>
    <row r="7" spans="1:14" s="29" customFormat="1" ht="12.75" customHeight="1" x14ac:dyDescent="0.2">
      <c r="A7"/>
      <c r="B7" s="129">
        <v>41855</v>
      </c>
      <c r="C7" s="190" t="s">
        <v>598</v>
      </c>
      <c r="D7" s="132" t="s">
        <v>599</v>
      </c>
      <c r="E7" s="136">
        <v>176.55</v>
      </c>
      <c r="F7" s="27" t="s">
        <v>89</v>
      </c>
      <c r="G7" s="29" t="s">
        <v>249</v>
      </c>
      <c r="H7" s="56"/>
      <c r="I7" s="129">
        <v>41858</v>
      </c>
      <c r="J7" s="132" t="s">
        <v>50</v>
      </c>
      <c r="K7" s="136">
        <v>2407.6799999999998</v>
      </c>
      <c r="L7" s="307" t="s">
        <v>249</v>
      </c>
    </row>
    <row r="8" spans="1:14" s="29" customFormat="1" ht="12.75" customHeight="1" x14ac:dyDescent="0.2">
      <c r="A8"/>
      <c r="B8" s="129">
        <v>41876</v>
      </c>
      <c r="C8" s="190" t="s">
        <v>691</v>
      </c>
      <c r="D8" s="132" t="s">
        <v>1289</v>
      </c>
      <c r="E8" s="136">
        <v>5433.64</v>
      </c>
      <c r="F8" s="27" t="s">
        <v>89</v>
      </c>
      <c r="G8" s="29" t="s">
        <v>249</v>
      </c>
      <c r="H8" s="56"/>
      <c r="I8" s="129">
        <v>41869</v>
      </c>
      <c r="J8" s="132" t="s">
        <v>50</v>
      </c>
      <c r="K8" s="136">
        <v>3355.48</v>
      </c>
      <c r="L8" s="307" t="s">
        <v>249</v>
      </c>
    </row>
    <row r="9" spans="1:14" s="29" customFormat="1" ht="12.75" customHeight="1" x14ac:dyDescent="0.2">
      <c r="A9"/>
      <c r="B9" s="129">
        <v>41876</v>
      </c>
      <c r="C9" s="190" t="s">
        <v>691</v>
      </c>
      <c r="D9" s="132" t="s">
        <v>1041</v>
      </c>
      <c r="E9" s="136">
        <v>2671.73</v>
      </c>
      <c r="F9" s="27" t="s">
        <v>89</v>
      </c>
      <c r="G9" s="29" t="s">
        <v>249</v>
      </c>
      <c r="H9" s="56"/>
      <c r="I9" s="129">
        <v>41879</v>
      </c>
      <c r="J9" s="132" t="s">
        <v>346</v>
      </c>
      <c r="K9" s="136">
        <v>4322.88</v>
      </c>
      <c r="L9" s="307" t="s">
        <v>249</v>
      </c>
    </row>
    <row r="10" spans="1:14" s="29" customFormat="1" ht="12.75" customHeight="1" thickBot="1" x14ac:dyDescent="0.25">
      <c r="A10"/>
      <c r="B10" s="161"/>
      <c r="C10" s="187"/>
      <c r="D10" s="133"/>
      <c r="E10" s="137"/>
      <c r="G10" s="116"/>
      <c r="H10" s="56"/>
      <c r="I10" s="129">
        <v>41879</v>
      </c>
      <c r="J10" s="132" t="s">
        <v>1318</v>
      </c>
      <c r="K10" s="136">
        <v>2644.8</v>
      </c>
      <c r="L10" s="307" t="s">
        <v>249</v>
      </c>
      <c r="M10" s="56"/>
    </row>
    <row r="11" spans="1:14" s="29" customFormat="1" ht="12.75" customHeight="1" thickBot="1" x14ac:dyDescent="0.25">
      <c r="A11"/>
      <c r="B11" s="56"/>
      <c r="C11" s="56"/>
      <c r="D11" s="194"/>
      <c r="E11" s="87">
        <f>SUM(E5:E10)</f>
        <v>25420.19</v>
      </c>
      <c r="G11" s="27"/>
      <c r="H11" s="56"/>
      <c r="I11" s="129"/>
      <c r="J11" s="132"/>
      <c r="K11" s="136"/>
      <c r="L11" s="307"/>
      <c r="M11" s="56"/>
    </row>
    <row r="12" spans="1:14" s="29" customFormat="1" ht="12.75" customHeight="1" x14ac:dyDescent="0.2">
      <c r="A12"/>
      <c r="B12" s="56"/>
      <c r="C12" s="56"/>
      <c r="D12" s="194"/>
      <c r="E12" s="208"/>
      <c r="H12" s="56"/>
      <c r="I12" s="129"/>
      <c r="J12" s="132"/>
      <c r="K12" s="136"/>
      <c r="L12" s="307"/>
      <c r="M12" s="56"/>
    </row>
    <row r="13" spans="1:14" s="111" customFormat="1" ht="15.75" customHeight="1" thickBot="1" x14ac:dyDescent="0.25">
      <c r="A13" s="875" t="s">
        <v>1058</v>
      </c>
      <c r="B13" s="875"/>
      <c r="C13" s="875"/>
      <c r="D13" s="875"/>
      <c r="E13" s="288" t="s">
        <v>1267</v>
      </c>
      <c r="F13" s="116"/>
      <c r="G13" s="29"/>
      <c r="H13" s="56"/>
      <c r="I13" s="161"/>
      <c r="J13" s="133"/>
      <c r="K13" s="137"/>
      <c r="L13" s="307"/>
      <c r="M13" s="56"/>
    </row>
    <row r="14" spans="1:14" s="3" customFormat="1" ht="12.75" customHeight="1" thickBot="1" x14ac:dyDescent="0.25"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H14" s="294"/>
      <c r="I14" s="56"/>
      <c r="J14" s="194"/>
      <c r="K14" s="87">
        <f>SUM(K5:K13)</f>
        <v>16257.539999999997</v>
      </c>
      <c r="L14" s="307"/>
      <c r="M14" s="56"/>
      <c r="N14" s="314"/>
    </row>
    <row r="15" spans="1:14" s="56" customFormat="1" ht="12.75" customHeight="1" thickBot="1" x14ac:dyDescent="0.25">
      <c r="B15" s="129">
        <v>41852</v>
      </c>
      <c r="C15" s="190" t="s">
        <v>301</v>
      </c>
      <c r="D15" s="132" t="s">
        <v>1374</v>
      </c>
      <c r="E15" s="136">
        <v>313.5</v>
      </c>
      <c r="F15" s="29" t="s">
        <v>89</v>
      </c>
      <c r="G15" s="29" t="s">
        <v>249</v>
      </c>
      <c r="H15" s="3"/>
      <c r="I15" s="299"/>
      <c r="J15" s="155"/>
      <c r="K15" s="301"/>
      <c r="L15" s="307"/>
    </row>
    <row r="16" spans="1:14" s="56" customFormat="1" ht="12.75" customHeight="1" x14ac:dyDescent="0.2">
      <c r="B16" s="129">
        <v>41852</v>
      </c>
      <c r="C16" s="190" t="s">
        <v>301</v>
      </c>
      <c r="D16" s="132" t="s">
        <v>459</v>
      </c>
      <c r="E16" s="136">
        <v>320</v>
      </c>
      <c r="F16" s="29" t="s">
        <v>89</v>
      </c>
      <c r="G16" s="29" t="s">
        <v>249</v>
      </c>
      <c r="H16" s="3"/>
      <c r="I16" s="158"/>
      <c r="J16" s="885" t="s">
        <v>1087</v>
      </c>
      <c r="K16" s="881">
        <f>E11+K14+E97+K27</f>
        <v>296855.49999999994</v>
      </c>
      <c r="L16" s="307"/>
    </row>
    <row r="17" spans="1:13" s="56" customFormat="1" ht="12.75" customHeight="1" thickBot="1" x14ac:dyDescent="0.25">
      <c r="B17" s="129">
        <v>41852</v>
      </c>
      <c r="C17" s="190" t="s">
        <v>301</v>
      </c>
      <c r="D17" s="132" t="s">
        <v>310</v>
      </c>
      <c r="E17" s="136">
        <v>278</v>
      </c>
      <c r="F17" s="29" t="s">
        <v>89</v>
      </c>
      <c r="G17" s="29" t="s">
        <v>249</v>
      </c>
      <c r="H17" s="3"/>
      <c r="I17" s="393"/>
      <c r="J17" s="885"/>
      <c r="K17" s="882"/>
      <c r="L17" s="307"/>
    </row>
    <row r="18" spans="1:13" s="56" customFormat="1" ht="12.75" customHeight="1" x14ac:dyDescent="0.2">
      <c r="B18" s="129">
        <v>41852</v>
      </c>
      <c r="C18" s="190" t="s">
        <v>469</v>
      </c>
      <c r="D18" s="132" t="s">
        <v>769</v>
      </c>
      <c r="E18" s="136">
        <v>463.75</v>
      </c>
      <c r="F18" s="29" t="s">
        <v>89</v>
      </c>
      <c r="G18" s="29" t="s">
        <v>249</v>
      </c>
      <c r="H18" s="3"/>
      <c r="I18" s="393"/>
      <c r="J18" s="398"/>
      <c r="K18" s="336"/>
      <c r="L18" s="307"/>
    </row>
    <row r="19" spans="1:13" s="56" customFormat="1" ht="12.75" customHeight="1" x14ac:dyDescent="0.2">
      <c r="B19" s="129">
        <v>41852</v>
      </c>
      <c r="C19" s="190" t="s">
        <v>301</v>
      </c>
      <c r="D19" s="132" t="s">
        <v>1355</v>
      </c>
      <c r="E19" s="136">
        <v>3146.93</v>
      </c>
      <c r="F19" s="29" t="s">
        <v>89</v>
      </c>
      <c r="G19" s="29" t="s">
        <v>249</v>
      </c>
      <c r="H19" s="3"/>
      <c r="I19" s="393"/>
      <c r="J19" s="398"/>
      <c r="K19" s="336"/>
      <c r="L19" s="307"/>
    </row>
    <row r="20" spans="1:13" s="56" customFormat="1" ht="12.75" customHeight="1" thickBot="1" x14ac:dyDescent="0.25">
      <c r="B20" s="129">
        <v>41852</v>
      </c>
      <c r="C20" s="190" t="s">
        <v>1427</v>
      </c>
      <c r="D20" s="132" t="s">
        <v>1255</v>
      </c>
      <c r="E20" s="272">
        <v>709.57</v>
      </c>
      <c r="F20" s="29" t="s">
        <v>89</v>
      </c>
      <c r="G20" s="29" t="s">
        <v>249</v>
      </c>
      <c r="H20" s="294" t="s">
        <v>1376</v>
      </c>
      <c r="I20" s="294"/>
      <c r="J20" s="294"/>
      <c r="K20" s="288"/>
      <c r="L20" s="307"/>
    </row>
    <row r="21" spans="1:13" s="56" customFormat="1" ht="12.75" customHeight="1" thickBot="1" x14ac:dyDescent="0.25">
      <c r="B21" s="129">
        <v>41852</v>
      </c>
      <c r="C21" s="190" t="s">
        <v>637</v>
      </c>
      <c r="D21" s="132" t="s">
        <v>1343</v>
      </c>
      <c r="E21" s="136">
        <v>54.51</v>
      </c>
      <c r="F21" s="29" t="s">
        <v>89</v>
      </c>
      <c r="G21" s="29" t="s">
        <v>249</v>
      </c>
      <c r="H21" s="3"/>
      <c r="I21" s="10" t="s">
        <v>297</v>
      </c>
      <c r="J21" s="11" t="s">
        <v>298</v>
      </c>
      <c r="K21" s="176" t="s">
        <v>299</v>
      </c>
      <c r="L21" s="307"/>
    </row>
    <row r="22" spans="1:13" s="56" customFormat="1" ht="12.75" customHeight="1" x14ac:dyDescent="0.2">
      <c r="B22" s="129">
        <v>41852</v>
      </c>
      <c r="C22" s="190" t="s">
        <v>469</v>
      </c>
      <c r="D22" s="132" t="s">
        <v>424</v>
      </c>
      <c r="E22" s="136">
        <v>100.4</v>
      </c>
      <c r="F22" s="29" t="s">
        <v>89</v>
      </c>
      <c r="G22" s="29" t="s">
        <v>249</v>
      </c>
      <c r="I22" s="129">
        <v>41866</v>
      </c>
      <c r="J22" s="132" t="s">
        <v>1431</v>
      </c>
      <c r="K22" s="136">
        <v>7701.22</v>
      </c>
      <c r="L22" s="307"/>
    </row>
    <row r="23" spans="1:13" s="56" customFormat="1" ht="12.75" customHeight="1" x14ac:dyDescent="0.2">
      <c r="B23" s="129">
        <v>41855</v>
      </c>
      <c r="C23" s="190" t="s">
        <v>301</v>
      </c>
      <c r="D23" s="132" t="s">
        <v>1409</v>
      </c>
      <c r="E23" s="136">
        <v>2583.6799999999998</v>
      </c>
      <c r="F23" s="29" t="s">
        <v>89</v>
      </c>
      <c r="G23" s="29" t="s">
        <v>249</v>
      </c>
      <c r="I23" s="129">
        <v>41871</v>
      </c>
      <c r="J23" s="132" t="s">
        <v>1436</v>
      </c>
      <c r="K23" s="136">
        <v>115.71</v>
      </c>
      <c r="L23" s="307"/>
    </row>
    <row r="24" spans="1:13" s="56" customFormat="1" ht="12.75" customHeight="1" x14ac:dyDescent="0.2">
      <c r="B24" s="129">
        <v>41855</v>
      </c>
      <c r="C24" s="190" t="s">
        <v>719</v>
      </c>
      <c r="D24" s="132" t="s">
        <v>1051</v>
      </c>
      <c r="E24" s="136">
        <v>6522.59</v>
      </c>
      <c r="F24" s="29" t="s">
        <v>89</v>
      </c>
      <c r="G24" s="29" t="s">
        <v>249</v>
      </c>
      <c r="I24" s="129">
        <v>41871</v>
      </c>
      <c r="J24" s="132" t="s">
        <v>1437</v>
      </c>
      <c r="K24" s="136">
        <v>3975</v>
      </c>
      <c r="L24" s="307"/>
    </row>
    <row r="25" spans="1:13" s="56" customFormat="1" ht="12.75" customHeight="1" x14ac:dyDescent="0.2">
      <c r="B25" s="129">
        <v>41855</v>
      </c>
      <c r="C25" s="190" t="s">
        <v>301</v>
      </c>
      <c r="D25" s="132" t="s">
        <v>977</v>
      </c>
      <c r="E25" s="136">
        <v>1767</v>
      </c>
      <c r="F25" s="29" t="s">
        <v>89</v>
      </c>
      <c r="G25" s="29" t="s">
        <v>249</v>
      </c>
      <c r="I25" s="129">
        <v>41871</v>
      </c>
      <c r="J25" s="132" t="s">
        <v>1438</v>
      </c>
      <c r="K25" s="136">
        <v>1095</v>
      </c>
      <c r="L25" s="308"/>
    </row>
    <row r="26" spans="1:13" s="56" customFormat="1" ht="12.75" customHeight="1" thickBot="1" x14ac:dyDescent="0.25">
      <c r="B26" s="129">
        <v>41855</v>
      </c>
      <c r="C26" s="190" t="s">
        <v>637</v>
      </c>
      <c r="D26" s="132" t="s">
        <v>597</v>
      </c>
      <c r="E26" s="136">
        <v>1391</v>
      </c>
      <c r="F26" s="29" t="s">
        <v>89</v>
      </c>
      <c r="G26" s="29" t="s">
        <v>249</v>
      </c>
      <c r="H26"/>
      <c r="I26" s="161"/>
      <c r="J26" s="133"/>
      <c r="K26" s="137"/>
      <c r="L26" s="308"/>
    </row>
    <row r="27" spans="1:13" s="56" customFormat="1" ht="12.75" customHeight="1" thickBot="1" x14ac:dyDescent="0.25">
      <c r="B27" s="129">
        <v>41855</v>
      </c>
      <c r="C27" s="190" t="s">
        <v>674</v>
      </c>
      <c r="D27" s="132" t="s">
        <v>730</v>
      </c>
      <c r="E27" s="136">
        <v>582.6</v>
      </c>
      <c r="F27" s="29" t="s">
        <v>89</v>
      </c>
      <c r="G27" s="29" t="s">
        <v>249</v>
      </c>
      <c r="H27"/>
      <c r="J27" s="194"/>
      <c r="K27" s="87">
        <f>SUM(K22:K26)</f>
        <v>12886.93</v>
      </c>
      <c r="L27" s="308"/>
    </row>
    <row r="28" spans="1:13" s="29" customFormat="1" x14ac:dyDescent="0.2">
      <c r="A28"/>
      <c r="B28" s="129">
        <v>41855</v>
      </c>
      <c r="C28" s="190" t="s">
        <v>301</v>
      </c>
      <c r="D28" s="132" t="s">
        <v>9</v>
      </c>
      <c r="E28" s="136">
        <v>255.85</v>
      </c>
      <c r="F28" s="29" t="s">
        <v>89</v>
      </c>
      <c r="G28" s="29" t="s">
        <v>249</v>
      </c>
      <c r="H28"/>
      <c r="I28" s="266">
        <f>SUM(E23:E27,K5:K7)</f>
        <v>18781.25</v>
      </c>
      <c r="J28"/>
      <c r="K28"/>
      <c r="L28" s="308"/>
      <c r="M28" s="56"/>
    </row>
    <row r="29" spans="1:13" s="29" customFormat="1" x14ac:dyDescent="0.2">
      <c r="A29"/>
      <c r="B29" s="129">
        <v>41855</v>
      </c>
      <c r="C29" s="190" t="s">
        <v>469</v>
      </c>
      <c r="D29" s="132" t="s">
        <v>424</v>
      </c>
      <c r="E29" s="136">
        <v>373.25</v>
      </c>
      <c r="F29" s="29" t="s">
        <v>89</v>
      </c>
      <c r="G29" s="29" t="s">
        <v>249</v>
      </c>
      <c r="H29"/>
      <c r="I29"/>
      <c r="J29"/>
      <c r="K29"/>
      <c r="L29" s="308"/>
    </row>
    <row r="30" spans="1:13" s="29" customFormat="1" x14ac:dyDescent="0.2">
      <c r="A30"/>
      <c r="B30" s="129">
        <v>41855</v>
      </c>
      <c r="C30" s="190" t="s">
        <v>301</v>
      </c>
      <c r="D30" s="132" t="s">
        <v>591</v>
      </c>
      <c r="E30" s="136">
        <v>3562.5</v>
      </c>
      <c r="F30" s="29" t="s">
        <v>89</v>
      </c>
      <c r="G30" s="29" t="s">
        <v>249</v>
      </c>
      <c r="H30"/>
      <c r="I30"/>
      <c r="J30"/>
      <c r="K30"/>
      <c r="L30" s="312"/>
    </row>
    <row r="31" spans="1:13" s="29" customFormat="1" x14ac:dyDescent="0.2">
      <c r="A31"/>
      <c r="B31" s="129">
        <v>41857</v>
      </c>
      <c r="C31" s="190" t="s">
        <v>301</v>
      </c>
      <c r="D31" s="132" t="s">
        <v>1355</v>
      </c>
      <c r="E31" s="136">
        <v>541.02</v>
      </c>
      <c r="F31" s="29" t="s">
        <v>89</v>
      </c>
      <c r="G31" s="29" t="s">
        <v>249</v>
      </c>
      <c r="H31"/>
      <c r="I31"/>
      <c r="J31"/>
      <c r="K31"/>
      <c r="L31" s="312"/>
    </row>
    <row r="32" spans="1:13" s="29" customFormat="1" x14ac:dyDescent="0.2">
      <c r="A32"/>
      <c r="B32" s="129">
        <v>41857</v>
      </c>
      <c r="C32" s="190" t="s">
        <v>301</v>
      </c>
      <c r="D32" s="132" t="s">
        <v>310</v>
      </c>
      <c r="E32" s="136">
        <v>121</v>
      </c>
      <c r="F32" s="29" t="s">
        <v>89</v>
      </c>
      <c r="G32" s="29" t="s">
        <v>249</v>
      </c>
      <c r="H32"/>
      <c r="I32"/>
      <c r="J32"/>
      <c r="K32"/>
      <c r="L32" s="312"/>
    </row>
    <row r="33" spans="1:12" s="29" customFormat="1" x14ac:dyDescent="0.2">
      <c r="A33"/>
      <c r="B33" s="129">
        <v>41858</v>
      </c>
      <c r="C33" s="190" t="s">
        <v>301</v>
      </c>
      <c r="D33" s="132" t="s">
        <v>293</v>
      </c>
      <c r="E33" s="136">
        <v>2436.75</v>
      </c>
      <c r="F33" s="29" t="s">
        <v>89</v>
      </c>
      <c r="G33" s="29" t="s">
        <v>249</v>
      </c>
      <c r="H33"/>
      <c r="I33"/>
      <c r="J33"/>
      <c r="K33"/>
      <c r="L33" s="312"/>
    </row>
    <row r="34" spans="1:12" s="29" customFormat="1" x14ac:dyDescent="0.2">
      <c r="A34"/>
      <c r="B34" s="129">
        <v>41858</v>
      </c>
      <c r="C34" s="190" t="s">
        <v>301</v>
      </c>
      <c r="D34" s="132" t="s">
        <v>246</v>
      </c>
      <c r="E34" s="136">
        <v>2537.64</v>
      </c>
      <c r="F34" s="29" t="s">
        <v>89</v>
      </c>
      <c r="G34" s="29" t="s">
        <v>249</v>
      </c>
      <c r="H34"/>
      <c r="I34"/>
      <c r="J34"/>
      <c r="K34"/>
      <c r="L34" s="312"/>
    </row>
    <row r="35" spans="1:12" s="29" customFormat="1" x14ac:dyDescent="0.2">
      <c r="A35"/>
      <c r="B35" s="129">
        <v>41858</v>
      </c>
      <c r="C35" s="190" t="s">
        <v>301</v>
      </c>
      <c r="D35" s="132" t="s">
        <v>227</v>
      </c>
      <c r="E35" s="136">
        <v>1393.53</v>
      </c>
      <c r="F35" s="29" t="s">
        <v>89</v>
      </c>
      <c r="G35" s="29" t="s">
        <v>249</v>
      </c>
      <c r="H35"/>
      <c r="I35"/>
      <c r="J35"/>
      <c r="K35"/>
      <c r="L35" s="312"/>
    </row>
    <row r="36" spans="1:12" s="29" customFormat="1" x14ac:dyDescent="0.2">
      <c r="A36"/>
      <c r="B36" s="129">
        <v>41858</v>
      </c>
      <c r="C36" s="190" t="s">
        <v>637</v>
      </c>
      <c r="D36" s="132" t="s">
        <v>597</v>
      </c>
      <c r="E36" s="136">
        <v>288.10000000000002</v>
      </c>
      <c r="F36" s="29" t="s">
        <v>89</v>
      </c>
      <c r="G36" s="29" t="s">
        <v>249</v>
      </c>
      <c r="H36"/>
      <c r="I36"/>
      <c r="J36"/>
      <c r="K36"/>
      <c r="L36" s="312"/>
    </row>
    <row r="37" spans="1:12" s="29" customFormat="1" x14ac:dyDescent="0.2">
      <c r="A37"/>
      <c r="B37" s="129">
        <v>41858</v>
      </c>
      <c r="C37" s="190" t="s">
        <v>1427</v>
      </c>
      <c r="D37" s="132" t="s">
        <v>861</v>
      </c>
      <c r="E37" s="272">
        <v>7613.63</v>
      </c>
      <c r="F37" s="29" t="s">
        <v>89</v>
      </c>
      <c r="G37" s="29" t="s">
        <v>249</v>
      </c>
      <c r="H37"/>
      <c r="I37"/>
      <c r="J37"/>
      <c r="K37"/>
      <c r="L37" s="312"/>
    </row>
    <row r="38" spans="1:12" s="29" customFormat="1" x14ac:dyDescent="0.2">
      <c r="A38"/>
      <c r="B38" s="129">
        <v>41858</v>
      </c>
      <c r="C38" s="190" t="s">
        <v>301</v>
      </c>
      <c r="D38" s="132" t="s">
        <v>1330</v>
      </c>
      <c r="E38" s="136">
        <v>764.9</v>
      </c>
      <c r="F38" s="29" t="s">
        <v>89</v>
      </c>
      <c r="G38" s="29" t="s">
        <v>249</v>
      </c>
      <c r="H38"/>
      <c r="I38"/>
      <c r="J38"/>
      <c r="K38"/>
      <c r="L38" s="312"/>
    </row>
    <row r="39" spans="1:12" s="29" customFormat="1" x14ac:dyDescent="0.2">
      <c r="A39"/>
      <c r="B39" s="129">
        <v>41858</v>
      </c>
      <c r="C39" s="190" t="s">
        <v>301</v>
      </c>
      <c r="D39" s="132" t="s">
        <v>1355</v>
      </c>
      <c r="E39" s="136">
        <v>228.45</v>
      </c>
      <c r="F39" s="29" t="s">
        <v>89</v>
      </c>
      <c r="G39" s="29" t="s">
        <v>249</v>
      </c>
      <c r="H39"/>
      <c r="I39"/>
      <c r="J39"/>
      <c r="K39"/>
      <c r="L39" s="312"/>
    </row>
    <row r="40" spans="1:12" s="29" customFormat="1" x14ac:dyDescent="0.2">
      <c r="A40"/>
      <c r="B40" s="129">
        <v>41858</v>
      </c>
      <c r="C40" s="190" t="s">
        <v>301</v>
      </c>
      <c r="D40" s="132" t="s">
        <v>9</v>
      </c>
      <c r="E40" s="136">
        <v>1501.25</v>
      </c>
      <c r="F40" s="29" t="s">
        <v>89</v>
      </c>
      <c r="G40" s="29" t="s">
        <v>249</v>
      </c>
      <c r="H40"/>
      <c r="I40"/>
      <c r="J40"/>
      <c r="K40"/>
      <c r="L40" s="312"/>
    </row>
    <row r="41" spans="1:12" s="29" customFormat="1" x14ac:dyDescent="0.2">
      <c r="A41"/>
      <c r="B41" s="129">
        <v>41858</v>
      </c>
      <c r="C41" s="190" t="s">
        <v>469</v>
      </c>
      <c r="D41" s="219" t="s">
        <v>424</v>
      </c>
      <c r="E41" s="136">
        <v>207.85</v>
      </c>
      <c r="F41" s="29" t="s">
        <v>89</v>
      </c>
      <c r="G41" s="29" t="s">
        <v>249</v>
      </c>
      <c r="H41"/>
      <c r="I41"/>
      <c r="J41"/>
      <c r="K41"/>
      <c r="L41" s="312"/>
    </row>
    <row r="42" spans="1:12" s="29" customFormat="1" x14ac:dyDescent="0.2">
      <c r="A42"/>
      <c r="B42" s="129">
        <v>41859</v>
      </c>
      <c r="C42" s="190" t="s">
        <v>719</v>
      </c>
      <c r="D42" s="219" t="s">
        <v>1434</v>
      </c>
      <c r="E42" s="136">
        <v>902.77</v>
      </c>
      <c r="F42" s="29" t="s">
        <v>89</v>
      </c>
      <c r="G42" s="29" t="s">
        <v>249</v>
      </c>
      <c r="H42"/>
      <c r="I42"/>
      <c r="J42"/>
      <c r="K42"/>
      <c r="L42" s="312"/>
    </row>
    <row r="43" spans="1:12" s="29" customFormat="1" x14ac:dyDescent="0.2">
      <c r="A43"/>
      <c r="B43" s="129">
        <v>41859</v>
      </c>
      <c r="C43" s="190" t="s">
        <v>637</v>
      </c>
      <c r="D43" s="219" t="s">
        <v>597</v>
      </c>
      <c r="E43" s="136">
        <v>1216.8499999999999</v>
      </c>
      <c r="F43" s="29" t="s">
        <v>89</v>
      </c>
      <c r="G43" s="29" t="s">
        <v>249</v>
      </c>
      <c r="H43"/>
      <c r="I43"/>
      <c r="J43"/>
      <c r="K43"/>
      <c r="L43" s="312"/>
    </row>
    <row r="44" spans="1:12" s="29" customFormat="1" x14ac:dyDescent="0.2">
      <c r="A44"/>
      <c r="B44" s="129">
        <v>41860</v>
      </c>
      <c r="C44" s="190" t="s">
        <v>469</v>
      </c>
      <c r="D44" s="219" t="s">
        <v>901</v>
      </c>
      <c r="E44" s="136">
        <v>94.41</v>
      </c>
      <c r="F44" s="29" t="s">
        <v>89</v>
      </c>
      <c r="G44" s="29" t="s">
        <v>249</v>
      </c>
      <c r="H44"/>
      <c r="I44"/>
      <c r="J44"/>
      <c r="K44"/>
      <c r="L44" s="312"/>
    </row>
    <row r="45" spans="1:12" s="29" customFormat="1" x14ac:dyDescent="0.2">
      <c r="A45"/>
      <c r="B45" s="129">
        <v>41860</v>
      </c>
      <c r="C45" s="190" t="s">
        <v>719</v>
      </c>
      <c r="D45" s="219" t="s">
        <v>1051</v>
      </c>
      <c r="E45" s="136">
        <v>784.26</v>
      </c>
      <c r="F45" s="29" t="s">
        <v>89</v>
      </c>
      <c r="G45" s="29" t="s">
        <v>249</v>
      </c>
      <c r="H45"/>
      <c r="I45"/>
      <c r="J45"/>
      <c r="K45"/>
      <c r="L45" s="312"/>
    </row>
    <row r="46" spans="1:12" s="29" customFormat="1" x14ac:dyDescent="0.2">
      <c r="A46"/>
      <c r="B46" s="129">
        <v>41862</v>
      </c>
      <c r="C46" s="190" t="s">
        <v>469</v>
      </c>
      <c r="D46" s="132" t="s">
        <v>424</v>
      </c>
      <c r="E46" s="136">
        <v>414.71</v>
      </c>
      <c r="F46" s="29" t="s">
        <v>89</v>
      </c>
      <c r="G46" s="29" t="s">
        <v>249</v>
      </c>
      <c r="H46"/>
      <c r="I46"/>
      <c r="J46"/>
      <c r="K46"/>
      <c r="L46" s="312"/>
    </row>
    <row r="47" spans="1:12" s="29" customFormat="1" x14ac:dyDescent="0.2">
      <c r="A47"/>
      <c r="B47" s="129">
        <v>41863</v>
      </c>
      <c r="C47" s="190" t="s">
        <v>301</v>
      </c>
      <c r="D47" s="132" t="s">
        <v>1428</v>
      </c>
      <c r="E47" s="136">
        <v>6133.2</v>
      </c>
      <c r="F47" s="29" t="s">
        <v>89</v>
      </c>
      <c r="G47" s="29" t="s">
        <v>249</v>
      </c>
      <c r="H47"/>
      <c r="I47"/>
      <c r="J47"/>
      <c r="K47"/>
      <c r="L47" s="312"/>
    </row>
    <row r="48" spans="1:12" s="29" customFormat="1" x14ac:dyDescent="0.2">
      <c r="A48"/>
      <c r="B48" s="129">
        <v>41863</v>
      </c>
      <c r="C48" s="190" t="s">
        <v>1201</v>
      </c>
      <c r="D48" s="132" t="s">
        <v>1429</v>
      </c>
      <c r="E48" s="136">
        <v>329</v>
      </c>
      <c r="F48" s="29" t="s">
        <v>89</v>
      </c>
      <c r="G48" s="29" t="s">
        <v>249</v>
      </c>
      <c r="H48"/>
      <c r="I48"/>
      <c r="J48"/>
      <c r="K48"/>
      <c r="L48" s="312"/>
    </row>
    <row r="49" spans="1:12" s="29" customFormat="1" x14ac:dyDescent="0.2">
      <c r="A49"/>
      <c r="B49" s="129">
        <v>41863</v>
      </c>
      <c r="C49" s="190" t="s">
        <v>301</v>
      </c>
      <c r="D49" s="132" t="s">
        <v>1435</v>
      </c>
      <c r="E49" s="136">
        <v>265.7</v>
      </c>
      <c r="F49" s="29" t="s">
        <v>89</v>
      </c>
      <c r="G49" s="29" t="s">
        <v>249</v>
      </c>
      <c r="H49"/>
      <c r="I49"/>
      <c r="J49"/>
      <c r="K49"/>
      <c r="L49" s="312"/>
    </row>
    <row r="50" spans="1:12" s="29" customFormat="1" x14ac:dyDescent="0.2">
      <c r="A50"/>
      <c r="B50" s="129">
        <v>41864</v>
      </c>
      <c r="C50" s="190" t="s">
        <v>301</v>
      </c>
      <c r="D50" s="132" t="s">
        <v>1430</v>
      </c>
      <c r="E50" s="136">
        <v>23747.33</v>
      </c>
      <c r="F50" s="29" t="s">
        <v>89</v>
      </c>
      <c r="G50" s="29" t="s">
        <v>249</v>
      </c>
      <c r="H50"/>
      <c r="I50"/>
      <c r="J50"/>
      <c r="K50"/>
      <c r="L50" s="312"/>
    </row>
    <row r="51" spans="1:12" s="29" customFormat="1" x14ac:dyDescent="0.2">
      <c r="A51"/>
      <c r="B51" s="129">
        <v>41865</v>
      </c>
      <c r="C51" s="190" t="s">
        <v>301</v>
      </c>
      <c r="D51" s="132" t="s">
        <v>1355</v>
      </c>
      <c r="E51" s="136">
        <v>214.7</v>
      </c>
      <c r="F51" s="29" t="s">
        <v>89</v>
      </c>
      <c r="G51" s="29" t="s">
        <v>249</v>
      </c>
      <c r="H51"/>
      <c r="I51"/>
      <c r="J51"/>
      <c r="K51"/>
      <c r="L51" s="312"/>
    </row>
    <row r="52" spans="1:12" s="29" customFormat="1" x14ac:dyDescent="0.2">
      <c r="A52"/>
      <c r="B52" s="129">
        <v>41865</v>
      </c>
      <c r="C52" s="190" t="s">
        <v>301</v>
      </c>
      <c r="D52" s="132" t="s">
        <v>310</v>
      </c>
      <c r="E52" s="136">
        <v>257.8</v>
      </c>
      <c r="F52" s="29" t="s">
        <v>89</v>
      </c>
      <c r="G52" s="29" t="s">
        <v>249</v>
      </c>
      <c r="H52"/>
      <c r="I52"/>
      <c r="J52"/>
      <c r="K52"/>
      <c r="L52" s="312"/>
    </row>
    <row r="53" spans="1:12" s="29" customFormat="1" x14ac:dyDescent="0.2">
      <c r="A53"/>
      <c r="B53" s="129">
        <v>41866</v>
      </c>
      <c r="C53" s="190" t="s">
        <v>301</v>
      </c>
      <c r="D53" s="132" t="s">
        <v>227</v>
      </c>
      <c r="E53" s="136">
        <v>1042.57</v>
      </c>
      <c r="F53" s="29" t="s">
        <v>89</v>
      </c>
      <c r="G53" s="29" t="s">
        <v>249</v>
      </c>
      <c r="H53"/>
      <c r="I53"/>
      <c r="J53"/>
      <c r="K53"/>
      <c r="L53" s="312"/>
    </row>
    <row r="54" spans="1:12" s="29" customFormat="1" x14ac:dyDescent="0.2">
      <c r="A54"/>
      <c r="B54" s="129">
        <v>41866</v>
      </c>
      <c r="C54" s="190" t="s">
        <v>301</v>
      </c>
      <c r="D54" s="132" t="s">
        <v>227</v>
      </c>
      <c r="E54" s="136">
        <v>1922.04</v>
      </c>
      <c r="F54" s="29" t="s">
        <v>89</v>
      </c>
      <c r="G54" s="29" t="s">
        <v>249</v>
      </c>
      <c r="H54"/>
      <c r="I54"/>
      <c r="J54"/>
      <c r="K54"/>
      <c r="L54" s="312"/>
    </row>
    <row r="55" spans="1:12" s="29" customFormat="1" x14ac:dyDescent="0.2">
      <c r="A55"/>
      <c r="B55" s="129">
        <v>41866</v>
      </c>
      <c r="C55" s="190" t="s">
        <v>301</v>
      </c>
      <c r="D55" s="132" t="s">
        <v>435</v>
      </c>
      <c r="E55" s="136">
        <v>1624.5</v>
      </c>
      <c r="F55" s="29" t="s">
        <v>89</v>
      </c>
      <c r="G55" s="29" t="s">
        <v>249</v>
      </c>
      <c r="H55"/>
      <c r="I55"/>
      <c r="J55"/>
      <c r="K55"/>
      <c r="L55" s="312"/>
    </row>
    <row r="56" spans="1:12" s="29" customFormat="1" x14ac:dyDescent="0.2">
      <c r="A56"/>
      <c r="B56" s="129">
        <v>41867</v>
      </c>
      <c r="C56" s="190" t="s">
        <v>469</v>
      </c>
      <c r="D56" s="132" t="s">
        <v>1433</v>
      </c>
      <c r="E56" s="136">
        <v>89.8</v>
      </c>
      <c r="F56" s="29" t="s">
        <v>89</v>
      </c>
      <c r="G56" s="29" t="s">
        <v>249</v>
      </c>
      <c r="H56"/>
      <c r="I56"/>
      <c r="J56"/>
      <c r="K56"/>
      <c r="L56" s="312"/>
    </row>
    <row r="57" spans="1:12" s="29" customFormat="1" x14ac:dyDescent="0.2">
      <c r="A57"/>
      <c r="B57" s="129">
        <v>41867</v>
      </c>
      <c r="C57" s="190" t="s">
        <v>469</v>
      </c>
      <c r="D57" s="132" t="s">
        <v>901</v>
      </c>
      <c r="E57" s="136">
        <v>69.42</v>
      </c>
      <c r="F57" s="29" t="s">
        <v>89</v>
      </c>
      <c r="G57" s="29" t="s">
        <v>249</v>
      </c>
      <c r="H57"/>
      <c r="I57"/>
      <c r="J57"/>
      <c r="K57"/>
      <c r="L57" s="312"/>
    </row>
    <row r="58" spans="1:12" s="29" customFormat="1" x14ac:dyDescent="0.2">
      <c r="A58"/>
      <c r="B58" s="129">
        <v>41869</v>
      </c>
      <c r="C58" s="190" t="s">
        <v>301</v>
      </c>
      <c r="D58" s="132" t="s">
        <v>293</v>
      </c>
      <c r="E58" s="136">
        <v>2264.04</v>
      </c>
      <c r="F58" s="29" t="s">
        <v>89</v>
      </c>
      <c r="G58" s="29" t="s">
        <v>249</v>
      </c>
      <c r="H58"/>
      <c r="I58"/>
      <c r="J58"/>
      <c r="K58"/>
      <c r="L58" s="312"/>
    </row>
    <row r="59" spans="1:12" s="29" customFormat="1" x14ac:dyDescent="0.2">
      <c r="A59"/>
      <c r="B59" s="129">
        <v>41869</v>
      </c>
      <c r="C59" s="190" t="s">
        <v>301</v>
      </c>
      <c r="D59" s="132" t="s">
        <v>640</v>
      </c>
      <c r="E59" s="136">
        <v>123.6</v>
      </c>
      <c r="F59" s="29" t="s">
        <v>89</v>
      </c>
      <c r="G59" s="29" t="s">
        <v>249</v>
      </c>
      <c r="H59"/>
      <c r="I59"/>
      <c r="J59"/>
      <c r="K59"/>
      <c r="L59" s="312"/>
    </row>
    <row r="60" spans="1:12" s="29" customFormat="1" x14ac:dyDescent="0.2">
      <c r="A60"/>
      <c r="B60" s="129">
        <v>41869</v>
      </c>
      <c r="C60" s="190" t="s">
        <v>301</v>
      </c>
      <c r="D60" s="132" t="s">
        <v>1432</v>
      </c>
      <c r="E60" s="136">
        <v>737.66</v>
      </c>
      <c r="F60" s="29" t="s">
        <v>89</v>
      </c>
      <c r="G60" s="29" t="s">
        <v>249</v>
      </c>
      <c r="H60"/>
      <c r="I60"/>
      <c r="J60"/>
      <c r="K60"/>
      <c r="L60" s="312"/>
    </row>
    <row r="61" spans="1:12" s="29" customFormat="1" x14ac:dyDescent="0.2">
      <c r="A61"/>
      <c r="B61" s="129">
        <v>41869</v>
      </c>
      <c r="C61" s="190" t="s">
        <v>301</v>
      </c>
      <c r="D61" s="132" t="s">
        <v>1413</v>
      </c>
      <c r="E61" s="136">
        <v>4000</v>
      </c>
      <c r="F61" s="29" t="s">
        <v>89</v>
      </c>
      <c r="G61" s="29" t="s">
        <v>249</v>
      </c>
      <c r="H61"/>
      <c r="I61"/>
      <c r="J61"/>
      <c r="K61"/>
      <c r="L61" s="312"/>
    </row>
    <row r="62" spans="1:12" s="29" customFormat="1" x14ac:dyDescent="0.2">
      <c r="A62"/>
      <c r="B62" s="129">
        <v>41869</v>
      </c>
      <c r="C62" s="190" t="s">
        <v>301</v>
      </c>
      <c r="D62" s="132" t="s">
        <v>222</v>
      </c>
      <c r="E62" s="136">
        <v>3847.5</v>
      </c>
      <c r="F62" s="29" t="s">
        <v>89</v>
      </c>
      <c r="G62" s="29" t="s">
        <v>249</v>
      </c>
      <c r="H62"/>
      <c r="I62"/>
      <c r="J62"/>
      <c r="K62"/>
      <c r="L62" s="312"/>
    </row>
    <row r="63" spans="1:12" s="29" customFormat="1" x14ac:dyDescent="0.2">
      <c r="A63"/>
      <c r="B63" s="129">
        <v>41869</v>
      </c>
      <c r="C63" s="190" t="s">
        <v>301</v>
      </c>
      <c r="D63" s="132" t="s">
        <v>506</v>
      </c>
      <c r="E63" s="272">
        <v>27911.09</v>
      </c>
      <c r="F63" s="29" t="s">
        <v>89</v>
      </c>
      <c r="G63" s="29" t="s">
        <v>249</v>
      </c>
      <c r="H63"/>
      <c r="I63"/>
      <c r="J63"/>
      <c r="K63"/>
      <c r="L63" s="312"/>
    </row>
    <row r="64" spans="1:12" s="29" customFormat="1" x14ac:dyDescent="0.2">
      <c r="A64"/>
      <c r="B64" s="129">
        <v>41869</v>
      </c>
      <c r="C64" s="190" t="s">
        <v>719</v>
      </c>
      <c r="D64" s="132" t="s">
        <v>1051</v>
      </c>
      <c r="E64" s="136">
        <v>1123.1600000000001</v>
      </c>
      <c r="F64" s="29" t="s">
        <v>89</v>
      </c>
      <c r="G64" s="29" t="s">
        <v>249</v>
      </c>
      <c r="H64"/>
      <c r="I64"/>
      <c r="J64"/>
      <c r="K64"/>
      <c r="L64" s="312"/>
    </row>
    <row r="65" spans="1:12" s="29" customFormat="1" x14ac:dyDescent="0.2">
      <c r="A65"/>
      <c r="B65" s="129">
        <v>41869</v>
      </c>
      <c r="C65" s="190" t="s">
        <v>301</v>
      </c>
      <c r="D65" s="132" t="s">
        <v>640</v>
      </c>
      <c r="E65" s="136">
        <v>123.6</v>
      </c>
      <c r="G65" s="29" t="s">
        <v>249</v>
      </c>
      <c r="H65"/>
      <c r="I65"/>
      <c r="J65"/>
      <c r="K65"/>
      <c r="L65" s="312"/>
    </row>
    <row r="66" spans="1:12" s="29" customFormat="1" x14ac:dyDescent="0.2">
      <c r="A66"/>
      <c r="B66" s="129">
        <v>41869</v>
      </c>
      <c r="C66" s="190" t="s">
        <v>637</v>
      </c>
      <c r="D66" s="132" t="s">
        <v>1146</v>
      </c>
      <c r="E66" s="136">
        <v>460</v>
      </c>
      <c r="G66" s="29" t="s">
        <v>249</v>
      </c>
      <c r="H66"/>
      <c r="I66"/>
      <c r="J66"/>
      <c r="K66"/>
      <c r="L66" s="312"/>
    </row>
    <row r="67" spans="1:12" s="29" customFormat="1" x14ac:dyDescent="0.2">
      <c r="A67"/>
      <c r="B67" s="129">
        <v>41870</v>
      </c>
      <c r="C67" s="190" t="s">
        <v>637</v>
      </c>
      <c r="D67" s="132" t="s">
        <v>597</v>
      </c>
      <c r="E67" s="136">
        <v>73.55</v>
      </c>
      <c r="F67" s="29" t="s">
        <v>89</v>
      </c>
      <c r="G67" s="29" t="s">
        <v>249</v>
      </c>
      <c r="H67"/>
      <c r="I67"/>
      <c r="J67"/>
      <c r="K67"/>
      <c r="L67" s="312"/>
    </row>
    <row r="68" spans="1:12" s="29" customFormat="1" x14ac:dyDescent="0.2">
      <c r="A68"/>
      <c r="B68" s="129">
        <v>41870</v>
      </c>
      <c r="C68" s="190" t="s">
        <v>301</v>
      </c>
      <c r="D68" s="132" t="s">
        <v>506</v>
      </c>
      <c r="E68" s="272">
        <v>17397.439999999999</v>
      </c>
      <c r="F68" s="29" t="s">
        <v>89</v>
      </c>
      <c r="G68" s="29" t="s">
        <v>249</v>
      </c>
      <c r="H68"/>
      <c r="I68"/>
      <c r="J68"/>
      <c r="K68"/>
      <c r="L68" s="312"/>
    </row>
    <row r="69" spans="1:12" s="29" customFormat="1" x14ac:dyDescent="0.2">
      <c r="A69"/>
      <c r="B69" s="129">
        <v>41870</v>
      </c>
      <c r="C69" s="190" t="s">
        <v>301</v>
      </c>
      <c r="D69" s="132" t="s">
        <v>640</v>
      </c>
      <c r="E69" s="136">
        <v>190.5</v>
      </c>
      <c r="F69" s="29" t="s">
        <v>89</v>
      </c>
      <c r="G69" s="29" t="s">
        <v>249</v>
      </c>
      <c r="H69"/>
      <c r="I69"/>
      <c r="J69"/>
      <c r="K69"/>
      <c r="L69" s="312"/>
    </row>
    <row r="70" spans="1:12" s="29" customFormat="1" x14ac:dyDescent="0.2">
      <c r="A70"/>
      <c r="B70" s="129">
        <v>41870</v>
      </c>
      <c r="C70" s="190" t="s">
        <v>469</v>
      </c>
      <c r="D70" s="132" t="s">
        <v>424</v>
      </c>
      <c r="E70" s="136">
        <v>295.25</v>
      </c>
      <c r="F70" s="29" t="s">
        <v>89</v>
      </c>
      <c r="G70" s="29" t="s">
        <v>249</v>
      </c>
      <c r="H70"/>
      <c r="I70"/>
      <c r="J70"/>
      <c r="K70"/>
      <c r="L70" s="312"/>
    </row>
    <row r="71" spans="1:12" s="29" customFormat="1" x14ac:dyDescent="0.2">
      <c r="A71"/>
      <c r="B71" s="129">
        <v>41871</v>
      </c>
      <c r="C71" s="190" t="s">
        <v>469</v>
      </c>
      <c r="D71" s="132" t="s">
        <v>424</v>
      </c>
      <c r="E71" s="136">
        <v>391.24</v>
      </c>
      <c r="F71" s="29" t="s">
        <v>89</v>
      </c>
      <c r="G71" s="29" t="s">
        <v>249</v>
      </c>
      <c r="H71"/>
      <c r="I71"/>
      <c r="J71"/>
      <c r="K71"/>
      <c r="L71" s="312"/>
    </row>
    <row r="72" spans="1:12" s="29" customFormat="1" x14ac:dyDescent="0.2">
      <c r="A72"/>
      <c r="B72" s="129">
        <v>41871</v>
      </c>
      <c r="C72" s="190" t="s">
        <v>301</v>
      </c>
      <c r="D72" s="132" t="s">
        <v>310</v>
      </c>
      <c r="E72" s="136">
        <v>168</v>
      </c>
      <c r="F72" s="29" t="s">
        <v>89</v>
      </c>
      <c r="G72" s="29" t="s">
        <v>249</v>
      </c>
      <c r="H72"/>
      <c r="I72"/>
      <c r="J72"/>
      <c r="K72"/>
      <c r="L72" s="312"/>
    </row>
    <row r="73" spans="1:12" s="29" customFormat="1" x14ac:dyDescent="0.2">
      <c r="A73"/>
      <c r="B73" s="129">
        <v>41872</v>
      </c>
      <c r="C73" s="190" t="s">
        <v>301</v>
      </c>
      <c r="D73" s="132" t="s">
        <v>380</v>
      </c>
      <c r="E73" s="136">
        <v>769.5</v>
      </c>
      <c r="F73" s="29" t="s">
        <v>89</v>
      </c>
      <c r="G73" s="29" t="s">
        <v>249</v>
      </c>
      <c r="H73"/>
      <c r="I73"/>
      <c r="J73"/>
      <c r="K73"/>
      <c r="L73" s="312"/>
    </row>
    <row r="74" spans="1:12" s="29" customFormat="1" x14ac:dyDescent="0.2">
      <c r="A74"/>
      <c r="B74" s="129">
        <v>41872</v>
      </c>
      <c r="C74" s="190" t="s">
        <v>1427</v>
      </c>
      <c r="D74" s="132" t="s">
        <v>1439</v>
      </c>
      <c r="E74" s="272">
        <v>30213.33</v>
      </c>
      <c r="F74" s="29" t="s">
        <v>89</v>
      </c>
      <c r="G74" s="29" t="s">
        <v>249</v>
      </c>
      <c r="H74"/>
      <c r="I74"/>
      <c r="J74"/>
      <c r="K74"/>
      <c r="L74" s="312"/>
    </row>
    <row r="75" spans="1:12" s="29" customFormat="1" x14ac:dyDescent="0.2">
      <c r="A75"/>
      <c r="B75" s="129">
        <v>41873</v>
      </c>
      <c r="C75" s="190" t="s">
        <v>1427</v>
      </c>
      <c r="D75" s="132" t="s">
        <v>1440</v>
      </c>
      <c r="E75" s="272">
        <v>3668.86</v>
      </c>
      <c r="F75" s="29" t="s">
        <v>89</v>
      </c>
      <c r="G75" s="29" t="s">
        <v>249</v>
      </c>
      <c r="H75"/>
      <c r="I75"/>
      <c r="J75"/>
      <c r="K75"/>
      <c r="L75" s="312"/>
    </row>
    <row r="76" spans="1:12" s="29" customFormat="1" x14ac:dyDescent="0.2">
      <c r="A76"/>
      <c r="B76" s="129">
        <v>41873</v>
      </c>
      <c r="C76" s="190" t="s">
        <v>301</v>
      </c>
      <c r="D76" s="132" t="s">
        <v>1374</v>
      </c>
      <c r="E76" s="136">
        <v>405.22</v>
      </c>
      <c r="F76" s="29" t="s">
        <v>89</v>
      </c>
      <c r="G76" s="29" t="s">
        <v>249</v>
      </c>
      <c r="H76"/>
      <c r="I76"/>
      <c r="J76"/>
      <c r="K76"/>
      <c r="L76" s="312"/>
    </row>
    <row r="77" spans="1:12" s="29" customFormat="1" x14ac:dyDescent="0.2">
      <c r="A77"/>
      <c r="B77" s="129">
        <v>41874</v>
      </c>
      <c r="C77" s="190" t="s">
        <v>469</v>
      </c>
      <c r="D77" s="132" t="s">
        <v>901</v>
      </c>
      <c r="E77" s="136">
        <v>45.06</v>
      </c>
      <c r="F77" s="29" t="s">
        <v>89</v>
      </c>
      <c r="G77" s="29" t="s">
        <v>249</v>
      </c>
      <c r="H77"/>
      <c r="I77"/>
      <c r="J77"/>
      <c r="K77"/>
      <c r="L77" s="312"/>
    </row>
    <row r="78" spans="1:12" s="29" customFormat="1" x14ac:dyDescent="0.2">
      <c r="A78"/>
      <c r="B78" s="129">
        <v>41874</v>
      </c>
      <c r="C78" s="190" t="s">
        <v>469</v>
      </c>
      <c r="D78" s="132" t="s">
        <v>1445</v>
      </c>
      <c r="E78" s="136">
        <v>367</v>
      </c>
      <c r="F78" s="29" t="s">
        <v>89</v>
      </c>
      <c r="G78" s="29" t="s">
        <v>249</v>
      </c>
      <c r="H78"/>
      <c r="I78"/>
      <c r="J78"/>
      <c r="K78"/>
      <c r="L78" s="312"/>
    </row>
    <row r="79" spans="1:12" s="29" customFormat="1" x14ac:dyDescent="0.2">
      <c r="A79"/>
      <c r="B79" s="129">
        <v>41876</v>
      </c>
      <c r="C79" s="190" t="s">
        <v>1427</v>
      </c>
      <c r="D79" s="132" t="s">
        <v>861</v>
      </c>
      <c r="E79" s="272">
        <v>5627.47</v>
      </c>
      <c r="F79" s="29" t="s">
        <v>89</v>
      </c>
      <c r="G79" s="29" t="s">
        <v>249</v>
      </c>
      <c r="H79"/>
      <c r="I79"/>
      <c r="J79"/>
      <c r="K79"/>
      <c r="L79" s="312"/>
    </row>
    <row r="80" spans="1:12" s="29" customFormat="1" x14ac:dyDescent="0.2">
      <c r="A80"/>
      <c r="B80" s="129">
        <v>41876</v>
      </c>
      <c r="C80" s="190" t="s">
        <v>637</v>
      </c>
      <c r="D80" s="132" t="s">
        <v>597</v>
      </c>
      <c r="E80" s="136">
        <v>162.80000000000001</v>
      </c>
      <c r="F80" s="29" t="s">
        <v>89</v>
      </c>
      <c r="G80" s="29" t="s">
        <v>249</v>
      </c>
      <c r="H80"/>
      <c r="I80"/>
      <c r="J80"/>
      <c r="K80"/>
      <c r="L80" s="312"/>
    </row>
    <row r="81" spans="1:12" s="29" customFormat="1" x14ac:dyDescent="0.2">
      <c r="A81"/>
      <c r="B81" s="129">
        <v>41877</v>
      </c>
      <c r="C81" s="190" t="s">
        <v>397</v>
      </c>
      <c r="D81" s="132" t="s">
        <v>1441</v>
      </c>
      <c r="E81" s="136">
        <v>4720</v>
      </c>
      <c r="F81" s="29" t="s">
        <v>89</v>
      </c>
      <c r="G81" s="29" t="s">
        <v>249</v>
      </c>
      <c r="H81"/>
      <c r="I81"/>
      <c r="J81"/>
      <c r="K81"/>
      <c r="L81" s="312"/>
    </row>
    <row r="82" spans="1:12" s="29" customFormat="1" x14ac:dyDescent="0.2">
      <c r="A82"/>
      <c r="B82" s="129">
        <v>41877</v>
      </c>
      <c r="C82" s="190" t="s">
        <v>301</v>
      </c>
      <c r="D82" s="132" t="s">
        <v>1428</v>
      </c>
      <c r="E82" s="136">
        <v>1926.6</v>
      </c>
      <c r="F82" s="29" t="s">
        <v>89</v>
      </c>
      <c r="G82" s="29" t="s">
        <v>249</v>
      </c>
      <c r="H82"/>
      <c r="I82"/>
      <c r="J82"/>
      <c r="K82"/>
      <c r="L82" s="312"/>
    </row>
    <row r="83" spans="1:12" s="29" customFormat="1" x14ac:dyDescent="0.2">
      <c r="A83"/>
      <c r="B83" s="129">
        <v>41877</v>
      </c>
      <c r="C83" s="190" t="s">
        <v>301</v>
      </c>
      <c r="D83" s="132" t="s">
        <v>1428</v>
      </c>
      <c r="E83" s="136">
        <f>2291.4-E82</f>
        <v>364.80000000000018</v>
      </c>
      <c r="F83" s="29" t="s">
        <v>89</v>
      </c>
      <c r="G83" s="29" t="s">
        <v>249</v>
      </c>
      <c r="H83"/>
      <c r="I83"/>
      <c r="J83"/>
      <c r="K83"/>
      <c r="L83" s="312"/>
    </row>
    <row r="84" spans="1:12" s="29" customFormat="1" x14ac:dyDescent="0.2">
      <c r="A84"/>
      <c r="B84" s="129">
        <v>41877</v>
      </c>
      <c r="C84" s="190" t="s">
        <v>1427</v>
      </c>
      <c r="D84" s="132" t="s">
        <v>1442</v>
      </c>
      <c r="E84" s="272">
        <v>14641.45</v>
      </c>
      <c r="G84" s="29" t="s">
        <v>249</v>
      </c>
      <c r="H84"/>
      <c r="I84"/>
      <c r="J84"/>
      <c r="K84"/>
      <c r="L84" s="312"/>
    </row>
    <row r="85" spans="1:12" s="29" customFormat="1" x14ac:dyDescent="0.2">
      <c r="A85"/>
      <c r="B85" s="129">
        <v>41877</v>
      </c>
      <c r="C85" s="190" t="s">
        <v>301</v>
      </c>
      <c r="D85" s="132" t="s">
        <v>977</v>
      </c>
      <c r="E85" s="136">
        <v>4959</v>
      </c>
      <c r="F85" s="29" t="s">
        <v>89</v>
      </c>
      <c r="G85" s="29" t="s">
        <v>249</v>
      </c>
      <c r="H85"/>
      <c r="I85"/>
      <c r="J85"/>
      <c r="K85"/>
      <c r="L85" s="312"/>
    </row>
    <row r="86" spans="1:12" s="29" customFormat="1" x14ac:dyDescent="0.2">
      <c r="A86"/>
      <c r="B86" s="129">
        <v>41877</v>
      </c>
      <c r="C86" s="190" t="s">
        <v>397</v>
      </c>
      <c r="D86" s="132" t="s">
        <v>1443</v>
      </c>
      <c r="E86" s="136">
        <v>1083</v>
      </c>
      <c r="F86" s="29" t="s">
        <v>89</v>
      </c>
      <c r="G86" s="29" t="s">
        <v>249</v>
      </c>
      <c r="H86"/>
      <c r="I86"/>
      <c r="J86"/>
      <c r="K86"/>
      <c r="L86" s="312"/>
    </row>
    <row r="87" spans="1:12" s="29" customFormat="1" x14ac:dyDescent="0.2">
      <c r="A87"/>
      <c r="B87" s="129">
        <v>41877</v>
      </c>
      <c r="C87" s="190" t="s">
        <v>301</v>
      </c>
      <c r="D87" s="132" t="s">
        <v>497</v>
      </c>
      <c r="E87" s="136">
        <v>292.75</v>
      </c>
      <c r="F87" s="29" t="s">
        <v>89</v>
      </c>
      <c r="G87" s="29" t="s">
        <v>249</v>
      </c>
      <c r="H87"/>
      <c r="I87"/>
      <c r="J87"/>
      <c r="K87"/>
      <c r="L87" s="312"/>
    </row>
    <row r="88" spans="1:12" s="29" customFormat="1" x14ac:dyDescent="0.2">
      <c r="A88"/>
      <c r="B88" s="129">
        <v>41878</v>
      </c>
      <c r="C88" s="190" t="s">
        <v>1427</v>
      </c>
      <c r="D88" s="132" t="s">
        <v>1439</v>
      </c>
      <c r="E88" s="272">
        <v>30290.94</v>
      </c>
      <c r="F88" s="29" t="s">
        <v>89</v>
      </c>
      <c r="G88" s="29" t="s">
        <v>249</v>
      </c>
      <c r="H88"/>
      <c r="I88"/>
      <c r="J88"/>
      <c r="K88"/>
      <c r="L88" s="312"/>
    </row>
    <row r="89" spans="1:12" s="29" customFormat="1" x14ac:dyDescent="0.2">
      <c r="A89"/>
      <c r="B89" s="129">
        <v>41878</v>
      </c>
      <c r="C89" s="190" t="s">
        <v>674</v>
      </c>
      <c r="D89" s="132" t="s">
        <v>1444</v>
      </c>
      <c r="E89" s="136">
        <v>506.94</v>
      </c>
      <c r="F89" s="29" t="s">
        <v>89</v>
      </c>
      <c r="G89" s="29" t="s">
        <v>249</v>
      </c>
      <c r="H89"/>
      <c r="I89"/>
      <c r="J89"/>
      <c r="K89"/>
      <c r="L89" s="312"/>
    </row>
    <row r="90" spans="1:12" s="29" customFormat="1" x14ac:dyDescent="0.2">
      <c r="A90"/>
      <c r="B90" s="129">
        <v>41878</v>
      </c>
      <c r="C90" s="190" t="s">
        <v>469</v>
      </c>
      <c r="D90" s="132" t="s">
        <v>901</v>
      </c>
      <c r="E90" s="136">
        <v>43.58</v>
      </c>
      <c r="F90" s="29" t="s">
        <v>89</v>
      </c>
      <c r="G90" s="29" t="s">
        <v>249</v>
      </c>
      <c r="H90"/>
      <c r="I90"/>
      <c r="J90"/>
      <c r="K90"/>
      <c r="L90" s="312"/>
    </row>
    <row r="91" spans="1:12" s="29" customFormat="1" x14ac:dyDescent="0.2">
      <c r="A91"/>
      <c r="B91" s="129">
        <v>41880</v>
      </c>
      <c r="C91" s="190" t="s">
        <v>301</v>
      </c>
      <c r="D91" s="132" t="s">
        <v>222</v>
      </c>
      <c r="E91" s="136">
        <v>811</v>
      </c>
      <c r="F91" s="29" t="s">
        <v>89</v>
      </c>
      <c r="G91" s="29" t="s">
        <v>249</v>
      </c>
      <c r="H91"/>
      <c r="I91"/>
      <c r="J91"/>
      <c r="K91"/>
      <c r="L91" s="312"/>
    </row>
    <row r="92" spans="1:12" s="29" customFormat="1" x14ac:dyDescent="0.2">
      <c r="A92"/>
      <c r="B92" s="129">
        <v>41880</v>
      </c>
      <c r="C92" s="190" t="s">
        <v>719</v>
      </c>
      <c r="D92" s="132" t="s">
        <v>1051</v>
      </c>
      <c r="E92" s="136">
        <v>2156.35</v>
      </c>
      <c r="F92" s="29" t="s">
        <v>89</v>
      </c>
      <c r="G92" s="29" t="s">
        <v>249</v>
      </c>
      <c r="H92"/>
      <c r="I92"/>
      <c r="J92"/>
      <c r="K92"/>
      <c r="L92" s="312"/>
    </row>
    <row r="93" spans="1:12" s="29" customFormat="1" x14ac:dyDescent="0.2">
      <c r="A93"/>
      <c r="B93" s="129">
        <v>41880</v>
      </c>
      <c r="C93" s="190" t="s">
        <v>469</v>
      </c>
      <c r="D93" s="132" t="s">
        <v>1446</v>
      </c>
      <c r="E93" s="136">
        <v>763</v>
      </c>
      <c r="F93" s="29" t="s">
        <v>89</v>
      </c>
      <c r="G93" s="29" t="s">
        <v>249</v>
      </c>
      <c r="H93"/>
      <c r="I93"/>
      <c r="J93"/>
      <c r="K93"/>
      <c r="L93" s="312"/>
    </row>
    <row r="94" spans="1:12" s="29" customFormat="1" x14ac:dyDescent="0.2">
      <c r="A94"/>
      <c r="B94" s="129">
        <v>41881</v>
      </c>
      <c r="C94" s="190" t="s">
        <v>469</v>
      </c>
      <c r="D94" s="132" t="s">
        <v>1447</v>
      </c>
      <c r="E94" s="136">
        <v>103.8</v>
      </c>
      <c r="F94" s="29" t="s">
        <v>89</v>
      </c>
      <c r="G94" s="29" t="s">
        <v>249</v>
      </c>
      <c r="H94"/>
      <c r="I94"/>
      <c r="J94"/>
      <c r="K94"/>
      <c r="L94" s="312"/>
    </row>
    <row r="95" spans="1:12" s="29" customFormat="1" x14ac:dyDescent="0.2">
      <c r="A95"/>
      <c r="B95" s="129">
        <v>41881</v>
      </c>
      <c r="C95" s="190" t="s">
        <v>469</v>
      </c>
      <c r="D95" s="132" t="s">
        <v>901</v>
      </c>
      <c r="E95" s="136">
        <v>93.45</v>
      </c>
      <c r="F95" s="29" t="s">
        <v>89</v>
      </c>
      <c r="G95" s="29" t="s">
        <v>249</v>
      </c>
      <c r="H95"/>
      <c r="I95"/>
      <c r="J95"/>
      <c r="K95"/>
      <c r="L95" s="312"/>
    </row>
    <row r="96" spans="1:12" s="29" customFormat="1" ht="13.5" thickBot="1" x14ac:dyDescent="0.25">
      <c r="A96"/>
      <c r="B96" s="161"/>
      <c r="C96" s="187"/>
      <c r="D96" s="133"/>
      <c r="E96" s="137"/>
      <c r="H96"/>
      <c r="I96"/>
      <c r="J96"/>
      <c r="K96"/>
      <c r="L96" s="312"/>
    </row>
    <row r="97" spans="1:14" s="29" customFormat="1" ht="13.5" thickBot="1" x14ac:dyDescent="0.25">
      <c r="A97"/>
      <c r="B97" s="56"/>
      <c r="C97" s="56"/>
      <c r="D97" s="194"/>
      <c r="E97" s="87">
        <f>SUM(E15:E96)</f>
        <v>242290.83999999994</v>
      </c>
      <c r="H97"/>
      <c r="I97"/>
      <c r="J97"/>
      <c r="K97"/>
      <c r="L97" s="312"/>
    </row>
    <row r="98" spans="1:14" s="29" customFormat="1" x14ac:dyDescent="0.2">
      <c r="A98"/>
      <c r="B98" s="56"/>
      <c r="C98" s="56"/>
      <c r="D98" s="194"/>
      <c r="E98" s="208"/>
      <c r="H98"/>
      <c r="I98"/>
      <c r="J98"/>
      <c r="K98"/>
      <c r="L98" s="312"/>
      <c r="M98"/>
    </row>
    <row r="99" spans="1:14" s="29" customFormat="1" x14ac:dyDescent="0.2">
      <c r="A99"/>
      <c r="B99" s="56"/>
      <c r="C99" s="56"/>
      <c r="D99" s="194"/>
      <c r="E99" s="208"/>
      <c r="H99"/>
      <c r="I99"/>
      <c r="J99"/>
      <c r="K99"/>
      <c r="L99" s="312"/>
      <c r="M99"/>
    </row>
    <row r="100" spans="1:14" s="29" customFormat="1" x14ac:dyDescent="0.2">
      <c r="A100"/>
      <c r="B100" s="56"/>
      <c r="C100" s="56"/>
      <c r="D100" s="194"/>
      <c r="E100" s="208"/>
      <c r="H100"/>
      <c r="I100"/>
      <c r="J100"/>
      <c r="K100"/>
      <c r="L100" s="312"/>
      <c r="M100"/>
    </row>
    <row r="101" spans="1:14" s="29" customFormat="1" x14ac:dyDescent="0.2">
      <c r="A101"/>
      <c r="B101" s="56"/>
      <c r="C101" s="56"/>
      <c r="D101" s="194"/>
      <c r="E101" s="208"/>
      <c r="H101"/>
      <c r="I101"/>
      <c r="J101"/>
      <c r="K101"/>
      <c r="L101" s="312"/>
      <c r="M101"/>
    </row>
    <row r="102" spans="1:14" s="29" customFormat="1" x14ac:dyDescent="0.2">
      <c r="A102"/>
      <c r="B102" s="56"/>
      <c r="C102" s="56"/>
      <c r="D102" s="194"/>
      <c r="E102" s="208"/>
      <c r="H102"/>
      <c r="I102"/>
      <c r="J102"/>
      <c r="K102"/>
      <c r="L102" s="312"/>
      <c r="M102"/>
    </row>
    <row r="103" spans="1:14" s="29" customFormat="1" x14ac:dyDescent="0.2">
      <c r="A103"/>
      <c r="B103" s="56"/>
      <c r="C103" s="56"/>
      <c r="D103" s="194"/>
      <c r="E103" s="208"/>
      <c r="H103"/>
      <c r="I103"/>
      <c r="J103"/>
      <c r="K103"/>
      <c r="L103" s="312"/>
      <c r="M103"/>
    </row>
    <row r="104" spans="1:14" s="29" customFormat="1" x14ac:dyDescent="0.2">
      <c r="A104"/>
      <c r="B104" s="56"/>
      <c r="C104" s="56"/>
      <c r="D104" s="194"/>
      <c r="E104" s="208"/>
      <c r="H104"/>
      <c r="I104"/>
      <c r="J104"/>
      <c r="K104"/>
      <c r="L104" s="312"/>
      <c r="M104"/>
    </row>
    <row r="105" spans="1:14" s="29" customFormat="1" x14ac:dyDescent="0.2">
      <c r="A105"/>
      <c r="B105" s="56"/>
      <c r="C105" s="56"/>
      <c r="D105" s="194"/>
      <c r="E105" s="208"/>
      <c r="H105"/>
      <c r="I105"/>
      <c r="J105"/>
      <c r="K105"/>
      <c r="L105" s="312"/>
      <c r="M105"/>
    </row>
    <row r="106" spans="1:14" s="29" customFormat="1" x14ac:dyDescent="0.2">
      <c r="A106"/>
      <c r="B106" s="56"/>
      <c r="C106" s="56"/>
      <c r="D106" s="194"/>
      <c r="E106" s="208"/>
      <c r="H106"/>
      <c r="I106"/>
      <c r="J106"/>
      <c r="K106"/>
      <c r="L106" s="312"/>
      <c r="M106"/>
    </row>
    <row r="107" spans="1:14" s="29" customFormat="1" x14ac:dyDescent="0.2">
      <c r="A107"/>
      <c r="B107" s="56"/>
      <c r="C107" s="56"/>
      <c r="D107" s="194"/>
      <c r="E107" s="208"/>
      <c r="H107"/>
      <c r="I107"/>
      <c r="J107"/>
      <c r="K107"/>
      <c r="L107" s="312"/>
      <c r="M107"/>
    </row>
    <row r="108" spans="1:14" s="29" customFormat="1" x14ac:dyDescent="0.2">
      <c r="A108"/>
      <c r="B108" s="56"/>
      <c r="C108" s="56"/>
      <c r="D108" s="194"/>
      <c r="E108" s="208"/>
      <c r="H108"/>
      <c r="I108"/>
      <c r="J108"/>
      <c r="K108"/>
      <c r="L108" s="312"/>
      <c r="M108"/>
    </row>
    <row r="109" spans="1:14" x14ac:dyDescent="0.2">
      <c r="B109" s="56"/>
      <c r="C109" s="56"/>
      <c r="D109" s="194"/>
      <c r="E109" s="208"/>
    </row>
    <row r="110" spans="1:14" x14ac:dyDescent="0.2">
      <c r="B110" s="56"/>
      <c r="C110" s="56"/>
      <c r="D110" s="194"/>
      <c r="E110" s="208"/>
      <c r="F110"/>
    </row>
    <row r="111" spans="1:14" x14ac:dyDescent="0.2">
      <c r="F111"/>
    </row>
    <row r="112" spans="1:14" s="29" customFormat="1" x14ac:dyDescent="0.2">
      <c r="A112"/>
      <c r="B112"/>
      <c r="C112"/>
      <c r="D112" s="195"/>
      <c r="E112" s="197"/>
      <c r="F112"/>
      <c r="H112"/>
      <c r="I112"/>
      <c r="J112"/>
      <c r="K112"/>
      <c r="L112" s="312"/>
      <c r="M112"/>
      <c r="N112"/>
    </row>
    <row r="113" spans="1:14" s="29" customFormat="1" x14ac:dyDescent="0.2">
      <c r="A113"/>
      <c r="B113"/>
      <c r="C113"/>
      <c r="D113" s="195"/>
      <c r="E113" s="197"/>
      <c r="F113"/>
      <c r="H113"/>
      <c r="I113"/>
      <c r="J113"/>
      <c r="K113"/>
      <c r="L113" s="312"/>
      <c r="M113"/>
      <c r="N113"/>
    </row>
    <row r="114" spans="1:14" s="29" customFormat="1" x14ac:dyDescent="0.2">
      <c r="A114"/>
      <c r="B114"/>
      <c r="C114"/>
      <c r="D114" s="195"/>
      <c r="E114" s="197"/>
      <c r="F114"/>
      <c r="H114"/>
      <c r="I114"/>
      <c r="J114"/>
      <c r="K114"/>
      <c r="L114" s="312"/>
      <c r="M114"/>
      <c r="N114"/>
    </row>
  </sheetData>
  <mergeCells count="5">
    <mergeCell ref="A1:K1"/>
    <mergeCell ref="A3:D3"/>
    <mergeCell ref="A13:D13"/>
    <mergeCell ref="J16:J17"/>
    <mergeCell ref="K16:K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"/>
  <dimension ref="A1:N111"/>
  <sheetViews>
    <sheetView topLeftCell="A35" zoomScaleNormal="100" workbookViewId="0">
      <selection activeCell="D36" sqref="D3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32.14062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1448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11"/>
      <c r="G2" s="411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A5"/>
      <c r="B5" s="129">
        <v>41883</v>
      </c>
      <c r="C5" s="190" t="s">
        <v>598</v>
      </c>
      <c r="D5" s="132" t="s">
        <v>599</v>
      </c>
      <c r="E5" s="136">
        <v>183.55</v>
      </c>
      <c r="F5" s="27" t="s">
        <v>89</v>
      </c>
      <c r="G5" s="29" t="s">
        <v>249</v>
      </c>
      <c r="I5" s="129">
        <v>41886</v>
      </c>
      <c r="J5" s="132" t="s">
        <v>50</v>
      </c>
      <c r="K5" s="136">
        <v>7058.88</v>
      </c>
      <c r="L5" s="308" t="s">
        <v>249</v>
      </c>
    </row>
    <row r="6" spans="1:14" s="29" customFormat="1" ht="12.75" customHeight="1" thickBot="1" x14ac:dyDescent="0.25">
      <c r="A6"/>
      <c r="B6" s="161"/>
      <c r="C6" s="187"/>
      <c r="D6" s="133"/>
      <c r="E6" s="137"/>
      <c r="H6" s="56"/>
      <c r="I6" s="161"/>
      <c r="J6" s="133"/>
      <c r="K6" s="137"/>
      <c r="L6" s="307"/>
    </row>
    <row r="7" spans="1:14" s="29" customFormat="1" ht="12.75" customHeight="1" thickBot="1" x14ac:dyDescent="0.25">
      <c r="A7"/>
      <c r="B7" s="56"/>
      <c r="C7" s="56"/>
      <c r="D7" s="194"/>
      <c r="E7" s="87">
        <f>SUM(E5:E6)</f>
        <v>183.55</v>
      </c>
      <c r="H7" s="294"/>
      <c r="I7" s="56"/>
      <c r="J7" s="194"/>
      <c r="K7" s="87">
        <f>SUM(K5:K6)</f>
        <v>7058.88</v>
      </c>
      <c r="L7" s="307"/>
    </row>
    <row r="8" spans="1:14" s="29" customFormat="1" ht="12.75" customHeight="1" thickBot="1" x14ac:dyDescent="0.25">
      <c r="A8"/>
      <c r="B8" s="56"/>
      <c r="C8" s="56"/>
      <c r="D8" s="194"/>
      <c r="E8" s="208"/>
      <c r="G8" s="116"/>
      <c r="H8" s="3"/>
      <c r="I8" s="299"/>
      <c r="J8" s="155"/>
      <c r="K8" s="301"/>
      <c r="L8" s="307"/>
    </row>
    <row r="9" spans="1:14" s="29" customFormat="1" ht="12.75" customHeight="1" thickBot="1" x14ac:dyDescent="0.25">
      <c r="A9" s="875" t="s">
        <v>1058</v>
      </c>
      <c r="B9" s="875"/>
      <c r="C9" s="875"/>
      <c r="D9" s="875"/>
      <c r="E9" s="288" t="s">
        <v>1267</v>
      </c>
      <c r="F9" s="116"/>
      <c r="G9" s="27"/>
      <c r="H9" s="3"/>
      <c r="I9" s="158"/>
      <c r="J9" s="885" t="s">
        <v>1087</v>
      </c>
      <c r="K9" s="881">
        <f>E7+K7+E93+K25</f>
        <v>189875.58999999994</v>
      </c>
      <c r="L9" s="307"/>
      <c r="M9" s="56"/>
    </row>
    <row r="10" spans="1:14" s="29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H10" s="3"/>
      <c r="I10" s="393"/>
      <c r="J10" s="885"/>
      <c r="K10" s="882"/>
      <c r="L10" s="307"/>
      <c r="M10" s="56"/>
    </row>
    <row r="11" spans="1:14" s="29" customFormat="1" ht="12.75" customHeight="1" x14ac:dyDescent="0.2">
      <c r="A11" s="56"/>
      <c r="B11" s="129">
        <v>41883</v>
      </c>
      <c r="C11" s="190" t="s">
        <v>637</v>
      </c>
      <c r="D11" s="132" t="s">
        <v>528</v>
      </c>
      <c r="E11" s="136">
        <v>2498.1</v>
      </c>
      <c r="F11" s="29" t="s">
        <v>89</v>
      </c>
      <c r="G11" s="29" t="s">
        <v>249</v>
      </c>
      <c r="H11" s="3"/>
      <c r="I11" s="393"/>
      <c r="J11" s="398"/>
      <c r="K11" s="336"/>
      <c r="L11" s="307"/>
      <c r="M11" s="56"/>
    </row>
    <row r="12" spans="1:14" s="111" customFormat="1" ht="12.6" customHeight="1" x14ac:dyDescent="0.2">
      <c r="A12" s="56"/>
      <c r="B12" s="129">
        <v>41883</v>
      </c>
      <c r="C12" s="190" t="s">
        <v>1449</v>
      </c>
      <c r="D12" s="132" t="s">
        <v>1241</v>
      </c>
      <c r="E12" s="136">
        <v>700</v>
      </c>
      <c r="F12" s="29" t="s">
        <v>89</v>
      </c>
      <c r="G12" s="29" t="s">
        <v>249</v>
      </c>
      <c r="H12" s="3"/>
      <c r="I12" s="393"/>
      <c r="J12" s="398"/>
      <c r="K12" s="336"/>
      <c r="L12" s="307"/>
      <c r="M12" s="56"/>
    </row>
    <row r="13" spans="1:14" s="3" customFormat="1" ht="12.75" customHeight="1" thickBot="1" x14ac:dyDescent="0.25">
      <c r="A13" s="56"/>
      <c r="B13" s="129">
        <v>41883</v>
      </c>
      <c r="C13" s="190" t="s">
        <v>301</v>
      </c>
      <c r="D13" s="132" t="s">
        <v>1374</v>
      </c>
      <c r="E13" s="136">
        <v>884.59</v>
      </c>
      <c r="F13" s="29" t="s">
        <v>89</v>
      </c>
      <c r="G13" s="29" t="s">
        <v>249</v>
      </c>
      <c r="H13" s="294" t="s">
        <v>1376</v>
      </c>
      <c r="I13" s="294"/>
      <c r="J13" s="294"/>
      <c r="K13" s="288"/>
      <c r="L13" s="307"/>
      <c r="M13" s="56"/>
      <c r="N13" s="314"/>
    </row>
    <row r="14" spans="1:14" s="56" customFormat="1" ht="12.75" customHeight="1" thickBot="1" x14ac:dyDescent="0.25">
      <c r="B14" s="129">
        <v>41883</v>
      </c>
      <c r="C14" s="190" t="s">
        <v>1113</v>
      </c>
      <c r="D14" s="132" t="s">
        <v>906</v>
      </c>
      <c r="E14" s="136">
        <v>91.2</v>
      </c>
      <c r="F14" s="29" t="s">
        <v>89</v>
      </c>
      <c r="G14" s="29" t="s">
        <v>249</v>
      </c>
      <c r="H14" s="3"/>
      <c r="I14" s="10" t="s">
        <v>297</v>
      </c>
      <c r="J14" s="11" t="s">
        <v>298</v>
      </c>
      <c r="K14" s="176" t="s">
        <v>299</v>
      </c>
      <c r="L14" s="307"/>
    </row>
    <row r="15" spans="1:14" s="56" customFormat="1" ht="12.75" customHeight="1" x14ac:dyDescent="0.2">
      <c r="B15" s="129">
        <v>41883</v>
      </c>
      <c r="C15" s="190" t="s">
        <v>301</v>
      </c>
      <c r="D15" s="132" t="s">
        <v>1450</v>
      </c>
      <c r="E15" s="136">
        <v>5701.5</v>
      </c>
      <c r="F15" s="29" t="s">
        <v>89</v>
      </c>
      <c r="G15" s="29" t="s">
        <v>249</v>
      </c>
      <c r="I15" s="129">
        <v>41886</v>
      </c>
      <c r="J15" s="132" t="s">
        <v>1453</v>
      </c>
      <c r="K15" s="136">
        <v>776.92</v>
      </c>
      <c r="L15" s="307"/>
    </row>
    <row r="16" spans="1:14" s="56" customFormat="1" ht="12.75" customHeight="1" x14ac:dyDescent="0.2">
      <c r="B16" s="129">
        <v>41883</v>
      </c>
      <c r="C16" s="190" t="s">
        <v>301</v>
      </c>
      <c r="D16" s="132" t="s">
        <v>928</v>
      </c>
      <c r="E16" s="272">
        <v>17065.11</v>
      </c>
      <c r="F16" s="29" t="s">
        <v>89</v>
      </c>
      <c r="G16" s="29" t="s">
        <v>249</v>
      </c>
      <c r="I16" s="129">
        <v>41886</v>
      </c>
      <c r="J16" s="132" t="s">
        <v>1454</v>
      </c>
      <c r="K16" s="136">
        <v>1433.04</v>
      </c>
      <c r="L16" s="307"/>
    </row>
    <row r="17" spans="1:13" s="56" customFormat="1" ht="12.75" customHeight="1" x14ac:dyDescent="0.2">
      <c r="B17" s="129">
        <v>41883</v>
      </c>
      <c r="C17" s="190" t="s">
        <v>301</v>
      </c>
      <c r="D17" s="132" t="s">
        <v>928</v>
      </c>
      <c r="E17" s="272">
        <v>19099.78</v>
      </c>
      <c r="F17" s="29" t="s">
        <v>89</v>
      </c>
      <c r="G17" s="29" t="s">
        <v>249</v>
      </c>
      <c r="I17" s="129">
        <v>41886</v>
      </c>
      <c r="J17" s="132" t="s">
        <v>1455</v>
      </c>
      <c r="K17" s="136">
        <v>1077.95</v>
      </c>
      <c r="L17" s="307"/>
    </row>
    <row r="18" spans="1:13" s="56" customFormat="1" ht="12.75" customHeight="1" x14ac:dyDescent="0.2">
      <c r="B18" s="129">
        <v>41883</v>
      </c>
      <c r="C18" s="190" t="s">
        <v>1449</v>
      </c>
      <c r="D18" s="132" t="s">
        <v>1451</v>
      </c>
      <c r="E18" s="136">
        <v>360</v>
      </c>
      <c r="F18" s="29" t="s">
        <v>89</v>
      </c>
      <c r="G18" s="29" t="s">
        <v>249</v>
      </c>
      <c r="I18" s="129">
        <v>41886</v>
      </c>
      <c r="J18" s="132" t="s">
        <v>1456</v>
      </c>
      <c r="K18" s="136">
        <v>1187.01</v>
      </c>
      <c r="L18" s="307"/>
    </row>
    <row r="19" spans="1:13" s="56" customFormat="1" ht="12.75" customHeight="1" x14ac:dyDescent="0.2">
      <c r="B19" s="129">
        <v>41883</v>
      </c>
      <c r="C19" s="190" t="s">
        <v>719</v>
      </c>
      <c r="D19" s="132" t="s">
        <v>1051</v>
      </c>
      <c r="E19" s="136">
        <v>692.03</v>
      </c>
      <c r="F19" s="29" t="s">
        <v>89</v>
      </c>
      <c r="G19" s="29" t="s">
        <v>249</v>
      </c>
      <c r="I19" s="129">
        <v>41886</v>
      </c>
      <c r="J19" s="132" t="s">
        <v>1457</v>
      </c>
      <c r="K19" s="136">
        <v>2456.11</v>
      </c>
      <c r="L19" s="307"/>
    </row>
    <row r="20" spans="1:13" s="56" customFormat="1" ht="12.75" customHeight="1" x14ac:dyDescent="0.2">
      <c r="B20" s="129">
        <v>41884</v>
      </c>
      <c r="C20" s="190" t="s">
        <v>1297</v>
      </c>
      <c r="D20" s="132" t="s">
        <v>1009</v>
      </c>
      <c r="E20" s="136">
        <v>24459.83</v>
      </c>
      <c r="F20" s="29" t="s">
        <v>89</v>
      </c>
      <c r="G20" s="29" t="s">
        <v>249</v>
      </c>
      <c r="H20"/>
      <c r="I20" s="129">
        <v>41886</v>
      </c>
      <c r="J20" s="132" t="s">
        <v>1458</v>
      </c>
      <c r="K20" s="136">
        <v>2297.0300000000002</v>
      </c>
      <c r="L20" s="307"/>
    </row>
    <row r="21" spans="1:13" s="56" customFormat="1" ht="12.75" customHeight="1" x14ac:dyDescent="0.2">
      <c r="B21" s="129">
        <v>41884</v>
      </c>
      <c r="C21" s="190" t="s">
        <v>719</v>
      </c>
      <c r="D21" s="132" t="s">
        <v>1452</v>
      </c>
      <c r="E21" s="136">
        <v>631.30999999999995</v>
      </c>
      <c r="F21" s="29" t="s">
        <v>89</v>
      </c>
      <c r="G21" s="29" t="s">
        <v>249</v>
      </c>
      <c r="H21"/>
      <c r="I21" s="129">
        <v>41887</v>
      </c>
      <c r="J21" s="132" t="s">
        <v>1459</v>
      </c>
      <c r="K21" s="136">
        <v>15.69</v>
      </c>
      <c r="L21" s="307"/>
    </row>
    <row r="22" spans="1:13" s="56" customFormat="1" ht="12.75" customHeight="1" x14ac:dyDescent="0.2">
      <c r="B22" s="129">
        <v>41884</v>
      </c>
      <c r="C22" s="190" t="s">
        <v>1449</v>
      </c>
      <c r="D22" s="132" t="s">
        <v>831</v>
      </c>
      <c r="E22" s="136">
        <v>910</v>
      </c>
      <c r="F22" s="29"/>
      <c r="G22" s="29" t="s">
        <v>249</v>
      </c>
      <c r="H22"/>
      <c r="I22" s="129">
        <v>41887</v>
      </c>
      <c r="J22" s="132" t="s">
        <v>1460</v>
      </c>
      <c r="K22" s="136">
        <v>15.42</v>
      </c>
      <c r="L22" s="307"/>
    </row>
    <row r="23" spans="1:13" s="56" customFormat="1" ht="12.75" customHeight="1" x14ac:dyDescent="0.2">
      <c r="B23" s="129">
        <v>41885</v>
      </c>
      <c r="C23" s="190" t="s">
        <v>1213</v>
      </c>
      <c r="D23" s="132" t="s">
        <v>1256</v>
      </c>
      <c r="E23" s="272">
        <v>6474.63</v>
      </c>
      <c r="F23" s="29" t="s">
        <v>89</v>
      </c>
      <c r="G23" s="29" t="s">
        <v>249</v>
      </c>
      <c r="H23"/>
      <c r="I23" s="129"/>
      <c r="J23" s="132"/>
      <c r="K23" s="136"/>
      <c r="L23" s="307"/>
    </row>
    <row r="24" spans="1:13" s="56" customFormat="1" ht="12.75" customHeight="1" thickBot="1" x14ac:dyDescent="0.25">
      <c r="B24" s="129">
        <v>41885</v>
      </c>
      <c r="C24" s="190" t="s">
        <v>637</v>
      </c>
      <c r="D24" s="132" t="s">
        <v>597</v>
      </c>
      <c r="E24" s="136">
        <v>288.10000000000002</v>
      </c>
      <c r="F24" s="29" t="s">
        <v>89</v>
      </c>
      <c r="G24" s="29" t="s">
        <v>249</v>
      </c>
      <c r="H24"/>
      <c r="I24" s="161"/>
      <c r="J24" s="133"/>
      <c r="K24" s="137"/>
      <c r="L24" s="307"/>
    </row>
    <row r="25" spans="1:13" s="56" customFormat="1" ht="12.75" customHeight="1" thickBot="1" x14ac:dyDescent="0.25">
      <c r="B25" s="129">
        <v>41885</v>
      </c>
      <c r="C25" s="190" t="s">
        <v>637</v>
      </c>
      <c r="D25" s="132" t="s">
        <v>528</v>
      </c>
      <c r="E25" s="136">
        <v>344.15</v>
      </c>
      <c r="F25" s="29" t="s">
        <v>89</v>
      </c>
      <c r="G25" s="29" t="s">
        <v>249</v>
      </c>
      <c r="H25"/>
      <c r="J25" s="194"/>
      <c r="K25" s="87">
        <f>SUM(K15:K24)</f>
        <v>9259.1700000000019</v>
      </c>
      <c r="L25" s="308"/>
    </row>
    <row r="26" spans="1:13" s="56" customFormat="1" ht="12.75" customHeight="1" x14ac:dyDescent="0.2">
      <c r="B26" s="129">
        <v>41885</v>
      </c>
      <c r="C26" s="190" t="s">
        <v>301</v>
      </c>
      <c r="D26" s="132" t="s">
        <v>246</v>
      </c>
      <c r="E26" s="136">
        <v>2177.4</v>
      </c>
      <c r="F26" s="29" t="s">
        <v>89</v>
      </c>
      <c r="G26" s="29" t="s">
        <v>249</v>
      </c>
      <c r="H26"/>
      <c r="I26" s="266"/>
      <c r="J26"/>
      <c r="K26"/>
      <c r="L26" s="308"/>
    </row>
    <row r="27" spans="1:13" s="56" customFormat="1" ht="12.75" customHeight="1" x14ac:dyDescent="0.2">
      <c r="B27" s="129">
        <v>41885</v>
      </c>
      <c r="C27" s="190" t="s">
        <v>301</v>
      </c>
      <c r="D27" s="132" t="s">
        <v>665</v>
      </c>
      <c r="E27" s="136">
        <v>260</v>
      </c>
      <c r="F27" s="29" t="s">
        <v>89</v>
      </c>
      <c r="G27" s="29" t="s">
        <v>249</v>
      </c>
      <c r="H27"/>
      <c r="I27"/>
      <c r="J27"/>
      <c r="K27"/>
      <c r="L27" s="308"/>
    </row>
    <row r="28" spans="1:13" s="56" customFormat="1" ht="12.75" customHeight="1" x14ac:dyDescent="0.2">
      <c r="B28" s="129">
        <v>41885</v>
      </c>
      <c r="C28" s="190" t="s">
        <v>301</v>
      </c>
      <c r="D28" s="132" t="s">
        <v>9</v>
      </c>
      <c r="E28" s="136">
        <v>523.1</v>
      </c>
      <c r="F28" s="29" t="s">
        <v>89</v>
      </c>
      <c r="G28" s="29" t="s">
        <v>249</v>
      </c>
      <c r="H28"/>
      <c r="I28"/>
      <c r="J28"/>
      <c r="K28"/>
      <c r="L28" s="308"/>
    </row>
    <row r="29" spans="1:13" s="29" customFormat="1" x14ac:dyDescent="0.2">
      <c r="A29" s="56"/>
      <c r="B29" s="129">
        <v>41885</v>
      </c>
      <c r="C29" s="190" t="s">
        <v>301</v>
      </c>
      <c r="D29" s="132" t="s">
        <v>1355</v>
      </c>
      <c r="E29" s="136">
        <v>425.26</v>
      </c>
      <c r="F29" s="29" t="s">
        <v>89</v>
      </c>
      <c r="G29" s="29" t="s">
        <v>249</v>
      </c>
      <c r="H29"/>
      <c r="I29"/>
      <c r="J29"/>
      <c r="K29"/>
      <c r="L29" s="308"/>
      <c r="M29" s="56"/>
    </row>
    <row r="30" spans="1:13" s="29" customFormat="1" x14ac:dyDescent="0.2">
      <c r="A30" s="56"/>
      <c r="B30" s="129">
        <v>41885</v>
      </c>
      <c r="C30" s="190" t="s">
        <v>674</v>
      </c>
      <c r="D30" s="132" t="s">
        <v>1483</v>
      </c>
      <c r="E30" s="136">
        <v>1571.12</v>
      </c>
      <c r="F30" s="29" t="s">
        <v>89</v>
      </c>
      <c r="G30" s="29" t="s">
        <v>249</v>
      </c>
      <c r="H30"/>
      <c r="I30"/>
      <c r="J30"/>
      <c r="K30"/>
      <c r="L30" s="308"/>
      <c r="M30" s="56"/>
    </row>
    <row r="31" spans="1:13" s="29" customFormat="1" x14ac:dyDescent="0.2">
      <c r="A31" s="56"/>
      <c r="B31" s="129">
        <v>41886</v>
      </c>
      <c r="C31" s="190" t="s">
        <v>719</v>
      </c>
      <c r="D31" s="132" t="s">
        <v>1051</v>
      </c>
      <c r="E31" s="136">
        <v>705.23</v>
      </c>
      <c r="F31" s="29" t="s">
        <v>89</v>
      </c>
      <c r="G31" s="29" t="s">
        <v>249</v>
      </c>
      <c r="H31"/>
      <c r="I31"/>
      <c r="J31"/>
      <c r="K31"/>
      <c r="L31" s="308"/>
      <c r="M31" s="56"/>
    </row>
    <row r="32" spans="1:13" s="29" customFormat="1" x14ac:dyDescent="0.2">
      <c r="A32" s="56"/>
      <c r="B32" s="129">
        <v>41886</v>
      </c>
      <c r="C32" s="190" t="s">
        <v>719</v>
      </c>
      <c r="D32" s="132" t="s">
        <v>1051</v>
      </c>
      <c r="E32" s="136">
        <v>1449.16</v>
      </c>
      <c r="F32" s="29" t="s">
        <v>89</v>
      </c>
      <c r="G32" s="29" t="s">
        <v>249</v>
      </c>
      <c r="H32"/>
      <c r="I32"/>
      <c r="J32"/>
      <c r="K32"/>
      <c r="L32" s="308"/>
      <c r="M32" s="56"/>
    </row>
    <row r="33" spans="1:13" s="29" customFormat="1" x14ac:dyDescent="0.2">
      <c r="A33" s="56"/>
      <c r="B33" s="129">
        <v>41886</v>
      </c>
      <c r="C33" s="190" t="s">
        <v>719</v>
      </c>
      <c r="D33" s="132" t="s">
        <v>1466</v>
      </c>
      <c r="E33" s="136">
        <v>1116.92</v>
      </c>
      <c r="F33" s="29" t="s">
        <v>89</v>
      </c>
      <c r="G33" s="29" t="s">
        <v>249</v>
      </c>
      <c r="H33"/>
      <c r="I33"/>
      <c r="J33"/>
      <c r="K33"/>
      <c r="L33" s="308"/>
      <c r="M33" s="56"/>
    </row>
    <row r="34" spans="1:13" s="29" customFormat="1" x14ac:dyDescent="0.2">
      <c r="A34" s="56"/>
      <c r="B34" s="129">
        <v>41886</v>
      </c>
      <c r="C34" s="190" t="s">
        <v>301</v>
      </c>
      <c r="D34" s="132" t="s">
        <v>483</v>
      </c>
      <c r="E34" s="136">
        <v>301.3</v>
      </c>
      <c r="F34" s="29" t="s">
        <v>89</v>
      </c>
      <c r="G34" s="29" t="s">
        <v>249</v>
      </c>
      <c r="H34" s="417"/>
      <c r="I34" s="417"/>
      <c r="J34" s="417"/>
      <c r="K34" s="417"/>
      <c r="L34" s="308"/>
      <c r="M34" s="56"/>
    </row>
    <row r="35" spans="1:13" s="29" customFormat="1" x14ac:dyDescent="0.2">
      <c r="A35" s="56"/>
      <c r="B35" s="129">
        <v>41887</v>
      </c>
      <c r="C35" s="190" t="s">
        <v>301</v>
      </c>
      <c r="D35" s="132" t="s">
        <v>1355</v>
      </c>
      <c r="E35" s="136">
        <v>792.27</v>
      </c>
      <c r="G35" s="29" t="s">
        <v>249</v>
      </c>
      <c r="H35" s="417"/>
      <c r="I35" s="417"/>
      <c r="J35" s="417"/>
      <c r="K35" s="417"/>
      <c r="L35" s="308"/>
      <c r="M35" s="56"/>
    </row>
    <row r="36" spans="1:13" s="29" customFormat="1" x14ac:dyDescent="0.2">
      <c r="A36" s="413"/>
      <c r="B36" s="414">
        <v>41888</v>
      </c>
      <c r="C36" s="415" t="s">
        <v>469</v>
      </c>
      <c r="D36" s="416" t="s">
        <v>1473</v>
      </c>
      <c r="E36" s="220">
        <v>990.4</v>
      </c>
      <c r="F36" s="29" t="s">
        <v>89</v>
      </c>
      <c r="G36" s="29" t="s">
        <v>249</v>
      </c>
      <c r="H36"/>
      <c r="I36"/>
      <c r="J36"/>
      <c r="K36"/>
      <c r="L36" s="308"/>
      <c r="M36" s="413"/>
    </row>
    <row r="37" spans="1:13" s="29" customFormat="1" x14ac:dyDescent="0.2">
      <c r="A37" s="56"/>
      <c r="B37" s="129">
        <v>41889</v>
      </c>
      <c r="C37" s="190" t="s">
        <v>719</v>
      </c>
      <c r="D37" s="132" t="s">
        <v>1465</v>
      </c>
      <c r="E37" s="136">
        <v>766.51</v>
      </c>
      <c r="F37" s="29" t="s">
        <v>89</v>
      </c>
      <c r="G37" s="29" t="s">
        <v>249</v>
      </c>
      <c r="H37"/>
      <c r="I37"/>
      <c r="J37"/>
      <c r="K37"/>
      <c r="L37" s="308"/>
      <c r="M37" s="56"/>
    </row>
    <row r="38" spans="1:13" s="29" customFormat="1" x14ac:dyDescent="0.2">
      <c r="A38" s="56"/>
      <c r="B38" s="129">
        <v>41889</v>
      </c>
      <c r="C38" s="190" t="s">
        <v>301</v>
      </c>
      <c r="D38" s="132" t="s">
        <v>1355</v>
      </c>
      <c r="E38" s="136">
        <v>675</v>
      </c>
      <c r="F38" s="29" t="s">
        <v>89</v>
      </c>
      <c r="G38" s="29" t="s">
        <v>249</v>
      </c>
      <c r="H38"/>
      <c r="I38"/>
      <c r="J38"/>
      <c r="K38"/>
      <c r="L38" s="308"/>
      <c r="M38" s="56"/>
    </row>
    <row r="39" spans="1:13" s="29" customFormat="1" x14ac:dyDescent="0.2">
      <c r="A39" s="56"/>
      <c r="B39" s="129">
        <v>41889</v>
      </c>
      <c r="C39" s="190" t="s">
        <v>1449</v>
      </c>
      <c r="D39" s="132" t="s">
        <v>1333</v>
      </c>
      <c r="E39" s="136">
        <v>150</v>
      </c>
      <c r="F39" s="29" t="s">
        <v>89</v>
      </c>
      <c r="G39" s="29" t="s">
        <v>249</v>
      </c>
      <c r="H39"/>
      <c r="I39"/>
      <c r="J39"/>
      <c r="K39"/>
      <c r="L39" s="308"/>
      <c r="M39" s="56"/>
    </row>
    <row r="40" spans="1:13" s="29" customFormat="1" x14ac:dyDescent="0.2">
      <c r="A40" s="56"/>
      <c r="B40" s="129">
        <v>41890</v>
      </c>
      <c r="C40" s="190" t="s">
        <v>469</v>
      </c>
      <c r="D40" s="132" t="s">
        <v>901</v>
      </c>
      <c r="E40" s="136">
        <v>43.58</v>
      </c>
      <c r="F40" s="29" t="s">
        <v>89</v>
      </c>
      <c r="G40" s="29" t="s">
        <v>249</v>
      </c>
      <c r="H40"/>
      <c r="I40"/>
      <c r="J40"/>
      <c r="K40"/>
      <c r="L40" s="308"/>
      <c r="M40" s="56"/>
    </row>
    <row r="41" spans="1:13" s="29" customFormat="1" x14ac:dyDescent="0.2">
      <c r="A41" s="56"/>
      <c r="B41" s="129">
        <v>41891</v>
      </c>
      <c r="C41" s="190" t="s">
        <v>637</v>
      </c>
      <c r="D41" s="132" t="s">
        <v>597</v>
      </c>
      <c r="E41" s="136">
        <v>306.89999999999998</v>
      </c>
      <c r="F41" s="29" t="s">
        <v>89</v>
      </c>
      <c r="G41" s="29" t="s">
        <v>249</v>
      </c>
      <c r="H41"/>
      <c r="I41"/>
      <c r="J41"/>
      <c r="K41"/>
      <c r="L41" s="308"/>
    </row>
    <row r="42" spans="1:13" s="29" customFormat="1" x14ac:dyDescent="0.2">
      <c r="A42"/>
      <c r="B42" s="129">
        <v>41891</v>
      </c>
      <c r="C42" s="190" t="s">
        <v>301</v>
      </c>
      <c r="D42" s="132" t="s">
        <v>1461</v>
      </c>
      <c r="E42" s="136">
        <v>42840.13</v>
      </c>
      <c r="F42" s="29" t="s">
        <v>89</v>
      </c>
      <c r="G42" s="29" t="s">
        <v>249</v>
      </c>
      <c r="H42"/>
      <c r="I42"/>
      <c r="J42"/>
      <c r="K42"/>
      <c r="L42" s="308"/>
    </row>
    <row r="43" spans="1:13" s="29" customFormat="1" x14ac:dyDescent="0.2">
      <c r="A43"/>
      <c r="B43" s="129">
        <v>41891</v>
      </c>
      <c r="C43" s="190" t="s">
        <v>674</v>
      </c>
      <c r="D43" s="132" t="s">
        <v>1462</v>
      </c>
      <c r="E43" s="136">
        <v>5084.54</v>
      </c>
      <c r="F43" s="29" t="s">
        <v>89</v>
      </c>
      <c r="G43" s="29" t="s">
        <v>249</v>
      </c>
      <c r="H43" s="871"/>
      <c r="I43" s="871"/>
      <c r="J43"/>
      <c r="K43"/>
      <c r="L43" s="308"/>
    </row>
    <row r="44" spans="1:13" s="29" customFormat="1" x14ac:dyDescent="0.2">
      <c r="A44"/>
      <c r="B44" s="129">
        <v>41891</v>
      </c>
      <c r="C44" s="190" t="s">
        <v>301</v>
      </c>
      <c r="D44" s="132" t="s">
        <v>482</v>
      </c>
      <c r="E44" s="136">
        <v>1249.76</v>
      </c>
      <c r="F44" s="29" t="s">
        <v>89</v>
      </c>
      <c r="G44" s="29" t="s">
        <v>249</v>
      </c>
      <c r="H44"/>
      <c r="I44"/>
      <c r="J44"/>
      <c r="K44"/>
      <c r="L44" s="312"/>
    </row>
    <row r="45" spans="1:13" s="29" customFormat="1" x14ac:dyDescent="0.2">
      <c r="A45"/>
      <c r="B45" s="129">
        <v>41891</v>
      </c>
      <c r="C45" s="190" t="s">
        <v>637</v>
      </c>
      <c r="D45" s="132" t="s">
        <v>597</v>
      </c>
      <c r="E45" s="136">
        <v>998.25</v>
      </c>
      <c r="G45" s="29" t="s">
        <v>249</v>
      </c>
      <c r="H45"/>
      <c r="I45"/>
      <c r="J45"/>
      <c r="K45"/>
      <c r="L45" s="312"/>
    </row>
    <row r="46" spans="1:13" s="29" customFormat="1" x14ac:dyDescent="0.2">
      <c r="A46"/>
      <c r="B46" s="129">
        <v>41892</v>
      </c>
      <c r="C46" s="190" t="s">
        <v>301</v>
      </c>
      <c r="D46" s="132" t="s">
        <v>1178</v>
      </c>
      <c r="E46" s="136">
        <v>1750.78</v>
      </c>
      <c r="F46" s="29" t="s">
        <v>89</v>
      </c>
      <c r="G46" s="29" t="s">
        <v>249</v>
      </c>
      <c r="H46"/>
      <c r="I46"/>
      <c r="J46"/>
      <c r="K46"/>
      <c r="L46" s="312"/>
    </row>
    <row r="47" spans="1:13" s="29" customFormat="1" x14ac:dyDescent="0.2">
      <c r="A47"/>
      <c r="B47" s="129">
        <v>41892</v>
      </c>
      <c r="C47" s="190" t="s">
        <v>719</v>
      </c>
      <c r="D47" s="132" t="s">
        <v>1468</v>
      </c>
      <c r="E47" s="136">
        <v>850.06</v>
      </c>
      <c r="F47" s="29" t="s">
        <v>89</v>
      </c>
      <c r="G47" s="29" t="s">
        <v>249</v>
      </c>
      <c r="H47"/>
      <c r="I47"/>
      <c r="J47"/>
      <c r="K47"/>
      <c r="L47" s="312"/>
    </row>
    <row r="48" spans="1:13" s="29" customFormat="1" x14ac:dyDescent="0.2">
      <c r="A48"/>
      <c r="B48" s="129">
        <v>41893</v>
      </c>
      <c r="C48" s="190" t="s">
        <v>301</v>
      </c>
      <c r="D48" s="132" t="s">
        <v>1355</v>
      </c>
      <c r="E48" s="136">
        <v>458.81</v>
      </c>
      <c r="F48" s="29" t="s">
        <v>89</v>
      </c>
      <c r="G48" s="29" t="s">
        <v>249</v>
      </c>
      <c r="H48"/>
      <c r="I48"/>
      <c r="J48"/>
      <c r="K48"/>
      <c r="L48" s="312"/>
    </row>
    <row r="49" spans="1:13" s="29" customFormat="1" x14ac:dyDescent="0.2">
      <c r="A49"/>
      <c r="B49" s="129">
        <v>41893</v>
      </c>
      <c r="C49" s="190" t="s">
        <v>301</v>
      </c>
      <c r="D49" s="132" t="s">
        <v>1464</v>
      </c>
      <c r="E49" s="136">
        <f>2612.1+589.45</f>
        <v>3201.55</v>
      </c>
      <c r="F49" s="29" t="s">
        <v>89</v>
      </c>
      <c r="G49" s="29" t="s">
        <v>249</v>
      </c>
      <c r="H49" s="417"/>
      <c r="I49" s="417" t="s">
        <v>1470</v>
      </c>
      <c r="J49" s="417"/>
      <c r="K49" s="417">
        <v>1164.9000000000001</v>
      </c>
      <c r="L49" s="312"/>
    </row>
    <row r="50" spans="1:13" s="29" customFormat="1" x14ac:dyDescent="0.2">
      <c r="A50" s="417"/>
      <c r="B50" s="414">
        <v>41893</v>
      </c>
      <c r="C50" s="415" t="s">
        <v>469</v>
      </c>
      <c r="D50" s="416" t="s">
        <v>1471</v>
      </c>
      <c r="E50" s="220">
        <v>1399.95</v>
      </c>
      <c r="F50" s="29" t="s">
        <v>89</v>
      </c>
      <c r="G50" s="29" t="s">
        <v>249</v>
      </c>
      <c r="H50"/>
      <c r="I50"/>
      <c r="J50"/>
      <c r="K50"/>
      <c r="L50" s="308"/>
      <c r="M50" s="328">
        <f>E50-K49</f>
        <v>235.04999999999995</v>
      </c>
    </row>
    <row r="51" spans="1:13" s="29" customFormat="1" x14ac:dyDescent="0.2">
      <c r="A51"/>
      <c r="B51" s="129">
        <v>41894</v>
      </c>
      <c r="C51" s="190" t="s">
        <v>1449</v>
      </c>
      <c r="D51" s="132" t="s">
        <v>1467</v>
      </c>
      <c r="E51" s="136">
        <v>518.80999999999995</v>
      </c>
      <c r="F51" s="29" t="s">
        <v>89</v>
      </c>
      <c r="G51" s="29" t="s">
        <v>249</v>
      </c>
      <c r="H51"/>
      <c r="I51"/>
      <c r="J51"/>
      <c r="K51"/>
      <c r="L51" s="312"/>
    </row>
    <row r="52" spans="1:13" s="29" customFormat="1" x14ac:dyDescent="0.2">
      <c r="A52"/>
      <c r="B52" s="129">
        <v>41894</v>
      </c>
      <c r="C52" s="190" t="s">
        <v>469</v>
      </c>
      <c r="D52" s="132" t="s">
        <v>1445</v>
      </c>
      <c r="E52" s="136">
        <v>140</v>
      </c>
      <c r="F52" s="29" t="s">
        <v>89</v>
      </c>
      <c r="G52" s="29" t="s">
        <v>249</v>
      </c>
      <c r="H52"/>
      <c r="I52"/>
      <c r="J52"/>
      <c r="K52"/>
      <c r="L52" s="312"/>
    </row>
    <row r="53" spans="1:13" s="29" customFormat="1" x14ac:dyDescent="0.2">
      <c r="A53"/>
      <c r="B53" s="129">
        <v>41894</v>
      </c>
      <c r="C53" s="190" t="s">
        <v>1449</v>
      </c>
      <c r="D53" s="132" t="s">
        <v>769</v>
      </c>
      <c r="E53" s="136">
        <v>532.59</v>
      </c>
      <c r="F53" s="29" t="s">
        <v>89</v>
      </c>
      <c r="G53" s="29" t="s">
        <v>249</v>
      </c>
      <c r="H53"/>
      <c r="I53"/>
      <c r="J53"/>
      <c r="K53"/>
      <c r="L53" s="312"/>
    </row>
    <row r="54" spans="1:13" s="29" customFormat="1" x14ac:dyDescent="0.2">
      <c r="A54"/>
      <c r="B54" s="129">
        <v>41895</v>
      </c>
      <c r="C54" s="190" t="s">
        <v>469</v>
      </c>
      <c r="D54" s="132" t="s">
        <v>1433</v>
      </c>
      <c r="E54" s="136">
        <v>168.6</v>
      </c>
      <c r="F54" s="29" t="s">
        <v>89</v>
      </c>
      <c r="G54" s="29" t="s">
        <v>249</v>
      </c>
      <c r="H54"/>
      <c r="I54"/>
      <c r="J54"/>
      <c r="K54"/>
      <c r="L54" s="312"/>
    </row>
    <row r="55" spans="1:13" s="29" customFormat="1" x14ac:dyDescent="0.2">
      <c r="A55"/>
      <c r="B55" s="129">
        <v>41895</v>
      </c>
      <c r="C55" s="190" t="s">
        <v>469</v>
      </c>
      <c r="D55" s="132" t="s">
        <v>901</v>
      </c>
      <c r="E55" s="136">
        <v>136.35</v>
      </c>
      <c r="F55" s="29" t="s">
        <v>89</v>
      </c>
      <c r="G55" s="29" t="s">
        <v>249</v>
      </c>
      <c r="H55"/>
      <c r="I55"/>
      <c r="J55"/>
      <c r="K55"/>
      <c r="L55" s="312"/>
    </row>
    <row r="56" spans="1:13" s="29" customFormat="1" x14ac:dyDescent="0.2">
      <c r="A56"/>
      <c r="B56" s="129">
        <v>41895</v>
      </c>
      <c r="C56" s="190" t="s">
        <v>469</v>
      </c>
      <c r="D56" s="132" t="s">
        <v>901</v>
      </c>
      <c r="E56" s="136">
        <v>185.2</v>
      </c>
      <c r="G56" s="29" t="s">
        <v>249</v>
      </c>
      <c r="H56"/>
      <c r="I56"/>
      <c r="J56"/>
      <c r="K56"/>
      <c r="L56" s="312"/>
    </row>
    <row r="57" spans="1:13" s="29" customFormat="1" x14ac:dyDescent="0.2">
      <c r="A57"/>
      <c r="B57" s="129">
        <v>41896</v>
      </c>
      <c r="C57" s="190" t="s">
        <v>301</v>
      </c>
      <c r="D57" s="132" t="s">
        <v>407</v>
      </c>
      <c r="E57" s="136">
        <v>355</v>
      </c>
      <c r="F57" s="29" t="s">
        <v>89</v>
      </c>
      <c r="G57" s="29" t="s">
        <v>249</v>
      </c>
      <c r="H57"/>
      <c r="I57"/>
      <c r="J57"/>
      <c r="K57"/>
      <c r="L57" s="312"/>
    </row>
    <row r="58" spans="1:13" s="29" customFormat="1" x14ac:dyDescent="0.2">
      <c r="A58"/>
      <c r="B58" s="129">
        <v>41897</v>
      </c>
      <c r="C58" s="190" t="s">
        <v>674</v>
      </c>
      <c r="D58" s="132" t="s">
        <v>1463</v>
      </c>
      <c r="E58" s="136">
        <v>171.08</v>
      </c>
      <c r="F58" s="29" t="s">
        <v>89</v>
      </c>
      <c r="G58" s="29" t="s">
        <v>249</v>
      </c>
      <c r="H58"/>
      <c r="I58"/>
      <c r="J58"/>
      <c r="K58"/>
      <c r="L58" s="312"/>
    </row>
    <row r="59" spans="1:13" s="29" customFormat="1" x14ac:dyDescent="0.2">
      <c r="A59"/>
      <c r="B59" s="129">
        <v>41897</v>
      </c>
      <c r="C59" s="190" t="s">
        <v>301</v>
      </c>
      <c r="D59" s="132" t="s">
        <v>256</v>
      </c>
      <c r="E59" s="136">
        <v>1025.8</v>
      </c>
      <c r="F59" s="29" t="s">
        <v>89</v>
      </c>
      <c r="G59" s="29" t="s">
        <v>249</v>
      </c>
      <c r="H59"/>
      <c r="I59"/>
      <c r="J59"/>
      <c r="K59"/>
      <c r="L59" s="312"/>
    </row>
    <row r="60" spans="1:13" s="29" customFormat="1" x14ac:dyDescent="0.2">
      <c r="A60"/>
      <c r="B60" s="129">
        <v>41897</v>
      </c>
      <c r="C60" s="190" t="s">
        <v>469</v>
      </c>
      <c r="D60" s="132" t="s">
        <v>424</v>
      </c>
      <c r="E60" s="136">
        <v>671.02</v>
      </c>
      <c r="F60" s="29" t="s">
        <v>89</v>
      </c>
      <c r="G60" s="29" t="s">
        <v>249</v>
      </c>
      <c r="H60"/>
      <c r="I60"/>
      <c r="J60"/>
      <c r="K60"/>
      <c r="L60" s="312"/>
    </row>
    <row r="61" spans="1:13" s="29" customFormat="1" x14ac:dyDescent="0.2">
      <c r="A61"/>
      <c r="B61" s="129">
        <v>41897</v>
      </c>
      <c r="C61" s="190" t="s">
        <v>469</v>
      </c>
      <c r="D61" s="132" t="s">
        <v>1469</v>
      </c>
      <c r="E61" s="136">
        <v>199</v>
      </c>
      <c r="F61" s="29" t="s">
        <v>89</v>
      </c>
      <c r="G61" s="29" t="s">
        <v>249</v>
      </c>
      <c r="H61"/>
      <c r="I61"/>
      <c r="J61"/>
      <c r="K61"/>
      <c r="L61" s="312"/>
    </row>
    <row r="62" spans="1:13" s="29" customFormat="1" x14ac:dyDescent="0.2">
      <c r="A62"/>
      <c r="B62" s="129">
        <v>41897</v>
      </c>
      <c r="C62" s="190" t="s">
        <v>469</v>
      </c>
      <c r="D62" s="132" t="s">
        <v>1023</v>
      </c>
      <c r="E62" s="136">
        <v>80.5</v>
      </c>
      <c r="F62" s="29" t="s">
        <v>89</v>
      </c>
      <c r="G62" s="29" t="s">
        <v>249</v>
      </c>
      <c r="H62"/>
      <c r="I62"/>
      <c r="J62"/>
      <c r="K62"/>
      <c r="L62" s="312"/>
    </row>
    <row r="63" spans="1:13" s="29" customFormat="1" x14ac:dyDescent="0.2">
      <c r="A63"/>
      <c r="B63" s="129">
        <v>41897</v>
      </c>
      <c r="C63" s="190" t="s">
        <v>301</v>
      </c>
      <c r="D63" s="132" t="s">
        <v>1355</v>
      </c>
      <c r="E63" s="136">
        <v>210.32</v>
      </c>
      <c r="F63" s="29" t="s">
        <v>89</v>
      </c>
      <c r="G63" s="29" t="s">
        <v>249</v>
      </c>
      <c r="H63"/>
      <c r="I63"/>
      <c r="J63"/>
      <c r="K63"/>
      <c r="L63" s="312"/>
    </row>
    <row r="64" spans="1:13" s="29" customFormat="1" x14ac:dyDescent="0.2">
      <c r="A64"/>
      <c r="B64" s="129">
        <v>41898</v>
      </c>
      <c r="C64" s="190" t="s">
        <v>301</v>
      </c>
      <c r="D64" s="132" t="s">
        <v>227</v>
      </c>
      <c r="E64" s="136">
        <v>193.8</v>
      </c>
      <c r="F64" s="29" t="s">
        <v>89</v>
      </c>
      <c r="G64" s="29" t="s">
        <v>249</v>
      </c>
      <c r="H64"/>
      <c r="I64" s="266">
        <f>E65+E64</f>
        <v>992.37000000000012</v>
      </c>
      <c r="J64"/>
      <c r="K64"/>
      <c r="L64" s="312"/>
    </row>
    <row r="65" spans="1:12" s="29" customFormat="1" x14ac:dyDescent="0.2">
      <c r="A65"/>
      <c r="B65" s="129">
        <v>41898</v>
      </c>
      <c r="C65" s="190" t="s">
        <v>301</v>
      </c>
      <c r="D65" s="132" t="s">
        <v>227</v>
      </c>
      <c r="E65" s="136">
        <v>798.57</v>
      </c>
      <c r="F65" s="29" t="s">
        <v>89</v>
      </c>
      <c r="G65" s="29" t="s">
        <v>249</v>
      </c>
      <c r="H65"/>
      <c r="I65" s="266"/>
      <c r="J65"/>
      <c r="K65"/>
      <c r="L65" s="312"/>
    </row>
    <row r="66" spans="1:12" s="29" customFormat="1" x14ac:dyDescent="0.2">
      <c r="A66"/>
      <c r="B66" s="129">
        <v>41898</v>
      </c>
      <c r="C66" s="190" t="s">
        <v>469</v>
      </c>
      <c r="D66" s="132" t="s">
        <v>424</v>
      </c>
      <c r="E66" s="136">
        <v>122.41</v>
      </c>
      <c r="F66" s="29" t="s">
        <v>89</v>
      </c>
      <c r="G66" s="29" t="s">
        <v>249</v>
      </c>
      <c r="H66"/>
      <c r="I66"/>
      <c r="J66"/>
      <c r="K66"/>
      <c r="L66" s="312"/>
    </row>
    <row r="67" spans="1:12" s="29" customFormat="1" x14ac:dyDescent="0.2">
      <c r="A67"/>
      <c r="B67" s="129">
        <v>41900</v>
      </c>
      <c r="C67" s="190" t="s">
        <v>409</v>
      </c>
      <c r="D67" s="132" t="s">
        <v>377</v>
      </c>
      <c r="E67" s="136">
        <v>435</v>
      </c>
      <c r="F67" s="29" t="s">
        <v>89</v>
      </c>
      <c r="G67" s="29" t="s">
        <v>249</v>
      </c>
      <c r="H67"/>
      <c r="I67"/>
      <c r="J67"/>
      <c r="K67"/>
      <c r="L67" s="312"/>
    </row>
    <row r="68" spans="1:12" s="29" customFormat="1" x14ac:dyDescent="0.2">
      <c r="A68"/>
      <c r="B68" s="129">
        <v>41900</v>
      </c>
      <c r="C68" s="190" t="s">
        <v>409</v>
      </c>
      <c r="D68" s="132" t="s">
        <v>377</v>
      </c>
      <c r="E68" s="136">
        <v>435</v>
      </c>
      <c r="F68" s="29" t="s">
        <v>89</v>
      </c>
      <c r="G68" s="29" t="s">
        <v>249</v>
      </c>
      <c r="H68"/>
      <c r="I68"/>
      <c r="J68"/>
      <c r="K68"/>
      <c r="L68" s="312"/>
    </row>
    <row r="69" spans="1:12" s="29" customFormat="1" x14ac:dyDescent="0.2">
      <c r="A69"/>
      <c r="B69" s="129">
        <v>41900</v>
      </c>
      <c r="C69" s="190" t="s">
        <v>409</v>
      </c>
      <c r="D69" s="132" t="s">
        <v>377</v>
      </c>
      <c r="E69" s="136">
        <v>930</v>
      </c>
      <c r="F69" s="29" t="s">
        <v>89</v>
      </c>
      <c r="G69" s="29" t="s">
        <v>249</v>
      </c>
      <c r="H69"/>
      <c r="I69"/>
      <c r="J69"/>
      <c r="K69"/>
      <c r="L69" s="312"/>
    </row>
    <row r="70" spans="1:12" s="29" customFormat="1" x14ac:dyDescent="0.2">
      <c r="A70"/>
      <c r="B70" s="129">
        <v>41900</v>
      </c>
      <c r="C70" s="190" t="s">
        <v>301</v>
      </c>
      <c r="D70" s="132" t="s">
        <v>640</v>
      </c>
      <c r="E70" s="136">
        <v>113.4</v>
      </c>
      <c r="F70" s="29" t="s">
        <v>89</v>
      </c>
      <c r="G70" s="29" t="s">
        <v>249</v>
      </c>
      <c r="H70"/>
      <c r="I70"/>
      <c r="J70"/>
      <c r="K70"/>
      <c r="L70" s="312"/>
    </row>
    <row r="71" spans="1:12" s="29" customFormat="1" x14ac:dyDescent="0.2">
      <c r="A71"/>
      <c r="B71" s="129">
        <v>41901</v>
      </c>
      <c r="C71" s="190" t="s">
        <v>301</v>
      </c>
      <c r="D71" s="132" t="s">
        <v>1355</v>
      </c>
      <c r="E71" s="136">
        <v>270.3</v>
      </c>
      <c r="F71" s="29" t="s">
        <v>89</v>
      </c>
      <c r="G71" s="29" t="s">
        <v>249</v>
      </c>
      <c r="H71"/>
      <c r="I71"/>
      <c r="J71"/>
      <c r="K71"/>
      <c r="L71" s="312"/>
    </row>
    <row r="72" spans="1:12" s="29" customFormat="1" x14ac:dyDescent="0.2">
      <c r="A72"/>
      <c r="B72" s="129">
        <v>41902</v>
      </c>
      <c r="C72" s="190" t="s">
        <v>469</v>
      </c>
      <c r="D72" s="132" t="s">
        <v>1433</v>
      </c>
      <c r="E72" s="136">
        <v>155.69999999999999</v>
      </c>
      <c r="F72" s="29" t="s">
        <v>89</v>
      </c>
      <c r="G72" s="29" t="s">
        <v>249</v>
      </c>
      <c r="H72"/>
      <c r="I72"/>
      <c r="J72"/>
      <c r="K72"/>
      <c r="L72" s="312"/>
    </row>
    <row r="73" spans="1:12" s="29" customFormat="1" x14ac:dyDescent="0.2">
      <c r="A73"/>
      <c r="B73" s="129">
        <v>41902</v>
      </c>
      <c r="C73" s="190" t="s">
        <v>719</v>
      </c>
      <c r="D73" s="132" t="s">
        <v>1051</v>
      </c>
      <c r="E73" s="136">
        <v>1025.06</v>
      </c>
      <c r="F73" s="29" t="s">
        <v>89</v>
      </c>
      <c r="G73" s="29" t="s">
        <v>249</v>
      </c>
      <c r="H73"/>
      <c r="I73"/>
      <c r="J73"/>
      <c r="K73"/>
      <c r="L73" s="312"/>
    </row>
    <row r="74" spans="1:12" s="29" customFormat="1" x14ac:dyDescent="0.2">
      <c r="A74"/>
      <c r="B74" s="129">
        <v>41902</v>
      </c>
      <c r="C74" s="190" t="s">
        <v>637</v>
      </c>
      <c r="D74" s="132" t="s">
        <v>597</v>
      </c>
      <c r="E74" s="136">
        <v>213.8</v>
      </c>
      <c r="F74" s="29" t="s">
        <v>89</v>
      </c>
      <c r="G74" s="29" t="s">
        <v>249</v>
      </c>
      <c r="H74"/>
      <c r="I74"/>
      <c r="J74"/>
      <c r="K74"/>
      <c r="L74" s="312"/>
    </row>
    <row r="75" spans="1:12" s="29" customFormat="1" x14ac:dyDescent="0.2">
      <c r="A75"/>
      <c r="B75" s="129">
        <v>41904</v>
      </c>
      <c r="C75" s="190" t="s">
        <v>301</v>
      </c>
      <c r="D75" s="132" t="s">
        <v>380</v>
      </c>
      <c r="E75" s="136">
        <v>330.6</v>
      </c>
      <c r="F75" s="29" t="s">
        <v>89</v>
      </c>
      <c r="G75" s="29" t="s">
        <v>249</v>
      </c>
      <c r="H75"/>
      <c r="I75"/>
      <c r="J75"/>
      <c r="K75"/>
      <c r="L75" s="312"/>
    </row>
    <row r="76" spans="1:12" s="29" customFormat="1" x14ac:dyDescent="0.2">
      <c r="A76"/>
      <c r="B76" s="129">
        <v>41904</v>
      </c>
      <c r="C76" s="190" t="s">
        <v>469</v>
      </c>
      <c r="D76" s="132" t="s">
        <v>901</v>
      </c>
      <c r="E76" s="136">
        <v>221.38</v>
      </c>
      <c r="F76" s="29" t="s">
        <v>89</v>
      </c>
      <c r="G76" s="29" t="s">
        <v>249</v>
      </c>
      <c r="H76"/>
      <c r="I76"/>
      <c r="J76"/>
      <c r="K76"/>
      <c r="L76" s="312"/>
    </row>
    <row r="77" spans="1:12" s="29" customFormat="1" x14ac:dyDescent="0.2">
      <c r="A77"/>
      <c r="B77" s="129">
        <v>41905</v>
      </c>
      <c r="C77" s="190" t="s">
        <v>301</v>
      </c>
      <c r="D77" s="132" t="s">
        <v>1307</v>
      </c>
      <c r="E77" s="136">
        <v>863.16</v>
      </c>
      <c r="F77" s="29" t="s">
        <v>89</v>
      </c>
      <c r="G77" s="29" t="s">
        <v>249</v>
      </c>
      <c r="H77"/>
      <c r="I77"/>
      <c r="J77"/>
      <c r="K77"/>
      <c r="L77" s="312"/>
    </row>
    <row r="78" spans="1:12" s="29" customFormat="1" x14ac:dyDescent="0.2">
      <c r="A78"/>
      <c r="B78" s="129">
        <v>41906</v>
      </c>
      <c r="C78" s="190" t="s">
        <v>301</v>
      </c>
      <c r="D78" s="132" t="s">
        <v>1307</v>
      </c>
      <c r="E78" s="136">
        <v>745.62</v>
      </c>
      <c r="F78" s="29" t="s">
        <v>89</v>
      </c>
      <c r="G78" s="29" t="s">
        <v>249</v>
      </c>
      <c r="H78"/>
      <c r="I78"/>
      <c r="J78"/>
      <c r="K78"/>
      <c r="L78" s="312"/>
    </row>
    <row r="79" spans="1:12" s="29" customFormat="1" x14ac:dyDescent="0.2">
      <c r="A79"/>
      <c r="B79" s="129">
        <v>41907</v>
      </c>
      <c r="C79" s="190" t="s">
        <v>301</v>
      </c>
      <c r="D79" s="132" t="s">
        <v>1355</v>
      </c>
      <c r="E79" s="136">
        <v>174.63</v>
      </c>
      <c r="F79" s="29" t="s">
        <v>89</v>
      </c>
      <c r="G79" s="29" t="s">
        <v>249</v>
      </c>
      <c r="H79"/>
      <c r="I79"/>
      <c r="J79"/>
      <c r="K79"/>
      <c r="L79" s="312"/>
    </row>
    <row r="80" spans="1:12" s="29" customFormat="1" x14ac:dyDescent="0.2">
      <c r="A80"/>
      <c r="B80" s="129">
        <v>41907</v>
      </c>
      <c r="C80" s="190" t="s">
        <v>469</v>
      </c>
      <c r="D80" s="132" t="s">
        <v>424</v>
      </c>
      <c r="E80" s="136">
        <v>462.61</v>
      </c>
      <c r="F80" s="29" t="s">
        <v>89</v>
      </c>
      <c r="G80" s="29" t="s">
        <v>249</v>
      </c>
      <c r="H80"/>
      <c r="I80"/>
      <c r="J80"/>
      <c r="K80"/>
      <c r="L80" s="312"/>
    </row>
    <row r="81" spans="1:13" s="29" customFormat="1" x14ac:dyDescent="0.2">
      <c r="A81"/>
      <c r="B81" s="129">
        <v>41907</v>
      </c>
      <c r="C81" s="190" t="s">
        <v>301</v>
      </c>
      <c r="D81" s="132" t="s">
        <v>1472</v>
      </c>
      <c r="E81" s="136">
        <v>470</v>
      </c>
      <c r="F81" s="29" t="s">
        <v>89</v>
      </c>
      <c r="G81" s="29" t="s">
        <v>249</v>
      </c>
      <c r="H81"/>
      <c r="I81"/>
      <c r="J81"/>
      <c r="K81"/>
      <c r="L81" s="312"/>
    </row>
    <row r="82" spans="1:13" s="29" customFormat="1" x14ac:dyDescent="0.2">
      <c r="A82"/>
      <c r="B82" s="129">
        <v>41908</v>
      </c>
      <c r="C82" s="190" t="s">
        <v>301</v>
      </c>
      <c r="D82" s="132" t="s">
        <v>497</v>
      </c>
      <c r="E82" s="136">
        <v>438.77</v>
      </c>
      <c r="F82" s="29" t="s">
        <v>89</v>
      </c>
      <c r="G82" s="29" t="s">
        <v>249</v>
      </c>
      <c r="H82"/>
      <c r="I82"/>
      <c r="J82"/>
      <c r="K82"/>
      <c r="L82" s="312"/>
    </row>
    <row r="83" spans="1:13" s="29" customFormat="1" x14ac:dyDescent="0.2">
      <c r="A83"/>
      <c r="B83" s="129">
        <v>41909</v>
      </c>
      <c r="C83" s="190" t="s">
        <v>469</v>
      </c>
      <c r="D83" s="132" t="s">
        <v>1433</v>
      </c>
      <c r="E83" s="136">
        <v>69.8</v>
      </c>
      <c r="F83" s="29" t="s">
        <v>89</v>
      </c>
      <c r="G83" s="29" t="s">
        <v>249</v>
      </c>
      <c r="H83"/>
      <c r="I83"/>
      <c r="J83"/>
      <c r="K83"/>
      <c r="L83" s="312"/>
    </row>
    <row r="84" spans="1:13" s="29" customFormat="1" x14ac:dyDescent="0.2">
      <c r="A84"/>
      <c r="B84" s="129">
        <v>41910</v>
      </c>
      <c r="C84" s="190" t="s">
        <v>719</v>
      </c>
      <c r="D84" s="132" t="s">
        <v>1051</v>
      </c>
      <c r="E84" s="136">
        <v>1010.98</v>
      </c>
      <c r="F84" s="29" t="s">
        <v>89</v>
      </c>
      <c r="G84" s="29" t="s">
        <v>249</v>
      </c>
      <c r="H84"/>
      <c r="I84"/>
      <c r="J84"/>
      <c r="K84"/>
      <c r="L84" s="312"/>
    </row>
    <row r="85" spans="1:13" s="29" customFormat="1" x14ac:dyDescent="0.2">
      <c r="A85"/>
      <c r="B85" s="129">
        <v>41911</v>
      </c>
      <c r="C85" s="190" t="s">
        <v>637</v>
      </c>
      <c r="D85" s="132" t="s">
        <v>597</v>
      </c>
      <c r="E85" s="136">
        <v>73.55</v>
      </c>
      <c r="F85" s="29" t="s">
        <v>89</v>
      </c>
      <c r="G85" s="29" t="s">
        <v>249</v>
      </c>
      <c r="H85"/>
      <c r="I85"/>
      <c r="J85"/>
      <c r="K85"/>
      <c r="L85" s="312"/>
    </row>
    <row r="86" spans="1:13" s="29" customFormat="1" x14ac:dyDescent="0.2">
      <c r="A86"/>
      <c r="B86" s="129">
        <v>41911</v>
      </c>
      <c r="C86" s="190" t="s">
        <v>301</v>
      </c>
      <c r="D86" s="132" t="s">
        <v>293</v>
      </c>
      <c r="E86" s="136">
        <v>2436.75</v>
      </c>
      <c r="F86" s="29" t="s">
        <v>89</v>
      </c>
      <c r="G86" s="29" t="s">
        <v>249</v>
      </c>
      <c r="H86"/>
      <c r="I86"/>
      <c r="J86"/>
      <c r="K86"/>
      <c r="L86" s="312"/>
    </row>
    <row r="87" spans="1:13" s="29" customFormat="1" x14ac:dyDescent="0.2">
      <c r="A87"/>
      <c r="B87" s="129">
        <v>41911</v>
      </c>
      <c r="C87" s="190" t="s">
        <v>301</v>
      </c>
      <c r="D87" s="132" t="s">
        <v>227</v>
      </c>
      <c r="E87" s="136">
        <v>1308.72</v>
      </c>
      <c r="F87" s="29" t="s">
        <v>89</v>
      </c>
      <c r="G87" s="29" t="s">
        <v>249</v>
      </c>
      <c r="H87"/>
      <c r="I87"/>
      <c r="J87"/>
      <c r="K87"/>
      <c r="L87" s="312"/>
    </row>
    <row r="88" spans="1:13" s="29" customFormat="1" x14ac:dyDescent="0.2">
      <c r="A88"/>
      <c r="B88" s="129">
        <v>41911</v>
      </c>
      <c r="C88" s="190" t="s">
        <v>469</v>
      </c>
      <c r="D88" s="132" t="s">
        <v>424</v>
      </c>
      <c r="E88" s="136">
        <v>1028.08</v>
      </c>
      <c r="F88" s="29" t="s">
        <v>89</v>
      </c>
      <c r="G88" s="29" t="s">
        <v>249</v>
      </c>
      <c r="H88"/>
      <c r="I88"/>
      <c r="J88"/>
      <c r="K88"/>
      <c r="L88" s="312"/>
    </row>
    <row r="89" spans="1:13" s="29" customFormat="1" x14ac:dyDescent="0.2">
      <c r="A89"/>
      <c r="B89" s="129">
        <v>41911</v>
      </c>
      <c r="C89" s="190" t="s">
        <v>469</v>
      </c>
      <c r="D89" s="132" t="s">
        <v>1023</v>
      </c>
      <c r="E89" s="136">
        <v>145.4</v>
      </c>
      <c r="F89" s="29" t="s">
        <v>89</v>
      </c>
      <c r="G89" s="29" t="s">
        <v>249</v>
      </c>
      <c r="H89"/>
      <c r="I89"/>
      <c r="J89"/>
      <c r="K89"/>
      <c r="L89" s="312"/>
    </row>
    <row r="90" spans="1:13" s="29" customFormat="1" x14ac:dyDescent="0.2">
      <c r="A90"/>
      <c r="B90" s="129">
        <v>41912</v>
      </c>
      <c r="C90" s="190" t="s">
        <v>301</v>
      </c>
      <c r="D90" s="132" t="s">
        <v>1159</v>
      </c>
      <c r="E90" s="136">
        <v>3887.72</v>
      </c>
      <c r="F90" s="29" t="s">
        <v>89</v>
      </c>
      <c r="G90" s="29" t="s">
        <v>249</v>
      </c>
      <c r="H90"/>
      <c r="I90"/>
      <c r="J90"/>
      <c r="K90"/>
      <c r="L90" s="312"/>
    </row>
    <row r="91" spans="1:13" s="29" customFormat="1" x14ac:dyDescent="0.2">
      <c r="A91"/>
      <c r="B91" s="129">
        <v>41912</v>
      </c>
      <c r="C91" s="190" t="s">
        <v>301</v>
      </c>
      <c r="D91" s="132" t="s">
        <v>380</v>
      </c>
      <c r="E91" s="136">
        <v>330.6</v>
      </c>
      <c r="F91" s="29" t="s">
        <v>89</v>
      </c>
      <c r="G91" s="29" t="s">
        <v>249</v>
      </c>
      <c r="H91"/>
      <c r="I91"/>
      <c r="J91"/>
      <c r="K91"/>
      <c r="L91" s="312"/>
    </row>
    <row r="92" spans="1:13" s="29" customFormat="1" ht="13.5" thickBot="1" x14ac:dyDescent="0.25">
      <c r="A92"/>
      <c r="B92" s="161"/>
      <c r="C92" s="187"/>
      <c r="D92" s="133"/>
      <c r="E92" s="137"/>
      <c r="H92"/>
      <c r="I92"/>
      <c r="J92"/>
      <c r="K92"/>
      <c r="L92" s="312"/>
    </row>
    <row r="93" spans="1:13" s="29" customFormat="1" ht="13.5" thickBot="1" x14ac:dyDescent="0.25">
      <c r="A93"/>
      <c r="B93" s="56"/>
      <c r="C93" s="56"/>
      <c r="D93" s="194"/>
      <c r="E93" s="87">
        <f>SUM(E11:E92)</f>
        <v>173373.98999999993</v>
      </c>
      <c r="H93"/>
      <c r="I93"/>
      <c r="J93"/>
      <c r="K93"/>
      <c r="L93" s="312"/>
    </row>
    <row r="94" spans="1:13" s="29" customFormat="1" x14ac:dyDescent="0.2">
      <c r="A94"/>
      <c r="B94" s="56"/>
      <c r="C94" s="56"/>
      <c r="D94" s="194"/>
      <c r="E94" s="208"/>
      <c r="H94"/>
      <c r="I94"/>
      <c r="J94"/>
      <c r="K94"/>
      <c r="L94" s="312"/>
      <c r="M94"/>
    </row>
    <row r="95" spans="1:13" s="29" customFormat="1" x14ac:dyDescent="0.2">
      <c r="A95"/>
      <c r="B95" s="56"/>
      <c r="C95" s="56"/>
      <c r="D95" s="194"/>
      <c r="E95" s="208"/>
      <c r="H95"/>
      <c r="I95"/>
      <c r="J95"/>
      <c r="K95"/>
      <c r="L95" s="312"/>
      <c r="M95"/>
    </row>
    <row r="96" spans="1:13" s="29" customFormat="1" x14ac:dyDescent="0.2">
      <c r="A96"/>
      <c r="B96" s="56"/>
      <c r="C96" s="56"/>
      <c r="D96" s="194"/>
      <c r="E96" s="208"/>
      <c r="H96"/>
      <c r="I96"/>
      <c r="J96"/>
      <c r="K96"/>
      <c r="L96" s="312"/>
      <c r="M96"/>
    </row>
    <row r="97" spans="1:14" s="29" customFormat="1" x14ac:dyDescent="0.2">
      <c r="A97"/>
      <c r="B97" s="56"/>
      <c r="C97" s="56"/>
      <c r="D97" s="194"/>
      <c r="E97" s="208"/>
      <c r="H97"/>
      <c r="I97"/>
      <c r="J97"/>
      <c r="K97"/>
      <c r="L97" s="312"/>
      <c r="M97"/>
    </row>
    <row r="98" spans="1:14" s="29" customFormat="1" x14ac:dyDescent="0.2">
      <c r="A98"/>
      <c r="B98" s="56"/>
      <c r="C98" s="56"/>
      <c r="D98" s="194"/>
      <c r="E98" s="208"/>
      <c r="H98"/>
      <c r="I98"/>
      <c r="J98"/>
      <c r="K98"/>
      <c r="L98" s="312"/>
      <c r="M98"/>
    </row>
    <row r="99" spans="1:14" s="29" customFormat="1" x14ac:dyDescent="0.2">
      <c r="A99"/>
      <c r="B99" s="56"/>
      <c r="C99" s="56"/>
      <c r="D99" s="194"/>
      <c r="E99" s="208"/>
      <c r="H99"/>
      <c r="I99"/>
      <c r="J99"/>
      <c r="K99"/>
      <c r="L99" s="312"/>
      <c r="M99"/>
    </row>
    <row r="100" spans="1:14" s="29" customFormat="1" x14ac:dyDescent="0.2">
      <c r="A100"/>
      <c r="B100" s="56"/>
      <c r="C100" s="56"/>
      <c r="D100" s="194"/>
      <c r="E100" s="208"/>
      <c r="H100"/>
      <c r="I100"/>
      <c r="J100"/>
      <c r="K100"/>
      <c r="L100" s="312"/>
      <c r="M100"/>
    </row>
    <row r="101" spans="1:14" s="29" customFormat="1" x14ac:dyDescent="0.2">
      <c r="A101"/>
      <c r="B101" s="56"/>
      <c r="C101" s="56"/>
      <c r="D101" s="194"/>
      <c r="E101" s="208"/>
      <c r="H101"/>
      <c r="I101"/>
      <c r="J101"/>
      <c r="K101"/>
      <c r="L101" s="312"/>
      <c r="M101"/>
    </row>
    <row r="102" spans="1:14" s="29" customFormat="1" x14ac:dyDescent="0.2">
      <c r="A102"/>
      <c r="B102" s="56"/>
      <c r="C102" s="56"/>
      <c r="D102" s="194"/>
      <c r="E102" s="208"/>
      <c r="H102"/>
      <c r="I102"/>
      <c r="J102"/>
      <c r="K102"/>
      <c r="L102" s="312"/>
      <c r="M102"/>
    </row>
    <row r="103" spans="1:14" s="29" customFormat="1" x14ac:dyDescent="0.2">
      <c r="A103"/>
      <c r="B103" s="56"/>
      <c r="C103" s="56"/>
      <c r="D103" s="194"/>
      <c r="E103" s="208"/>
      <c r="H103"/>
      <c r="I103"/>
      <c r="J103"/>
      <c r="K103"/>
      <c r="L103" s="312"/>
      <c r="M103"/>
    </row>
    <row r="104" spans="1:14" s="29" customFormat="1" x14ac:dyDescent="0.2">
      <c r="A104"/>
      <c r="B104" s="56"/>
      <c r="C104" s="56"/>
      <c r="D104" s="194"/>
      <c r="E104" s="208"/>
      <c r="H104"/>
      <c r="I104"/>
      <c r="J104"/>
      <c r="K104"/>
      <c r="L104" s="312"/>
      <c r="M104"/>
    </row>
    <row r="105" spans="1:14" s="29" customFormat="1" x14ac:dyDescent="0.2">
      <c r="A105"/>
      <c r="B105" s="56"/>
      <c r="C105" s="56"/>
      <c r="D105" s="194"/>
      <c r="E105" s="208"/>
      <c r="H105"/>
      <c r="I105"/>
      <c r="J105"/>
      <c r="K105"/>
      <c r="L105" s="312"/>
      <c r="M105"/>
    </row>
    <row r="106" spans="1:14" x14ac:dyDescent="0.2">
      <c r="B106" s="56"/>
      <c r="C106" s="56"/>
      <c r="D106" s="194"/>
      <c r="E106" s="208"/>
      <c r="F106"/>
    </row>
    <row r="107" spans="1:14" x14ac:dyDescent="0.2">
      <c r="F107"/>
    </row>
    <row r="108" spans="1:14" x14ac:dyDescent="0.2">
      <c r="F108"/>
    </row>
    <row r="109" spans="1:14" s="29" customFormat="1" x14ac:dyDescent="0.2">
      <c r="A109"/>
      <c r="B109"/>
      <c r="C109"/>
      <c r="D109" s="195"/>
      <c r="E109" s="197"/>
      <c r="F109"/>
      <c r="H109"/>
      <c r="I109"/>
      <c r="J109"/>
      <c r="K109"/>
      <c r="L109" s="312"/>
      <c r="M109"/>
      <c r="N109"/>
    </row>
    <row r="110" spans="1:14" s="29" customFormat="1" x14ac:dyDescent="0.2">
      <c r="A110"/>
      <c r="B110"/>
      <c r="C110"/>
      <c r="D110" s="195"/>
      <c r="E110" s="197"/>
      <c r="F110"/>
      <c r="H110"/>
      <c r="I110"/>
      <c r="J110"/>
      <c r="K110"/>
      <c r="L110" s="312"/>
      <c r="M110"/>
      <c r="N110"/>
    </row>
    <row r="111" spans="1:14" s="29" customFormat="1" x14ac:dyDescent="0.2">
      <c r="A111"/>
      <c r="B111"/>
      <c r="C111"/>
      <c r="D111" s="195"/>
      <c r="E111" s="197"/>
      <c r="H111"/>
      <c r="I111"/>
      <c r="J111"/>
      <c r="K111"/>
      <c r="L111" s="312"/>
      <c r="M111"/>
      <c r="N111"/>
    </row>
  </sheetData>
  <mergeCells count="6">
    <mergeCell ref="H43:I43"/>
    <mergeCell ref="A1:K1"/>
    <mergeCell ref="A3:D3"/>
    <mergeCell ref="A9:D9"/>
    <mergeCell ref="J9:J10"/>
    <mergeCell ref="K9:K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"/>
  <dimension ref="A1:N95"/>
  <sheetViews>
    <sheetView zoomScaleNormal="100" workbookViewId="0">
      <selection activeCell="D31" sqref="D3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32.14062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1474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412"/>
      <c r="G2" s="412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41921</v>
      </c>
      <c r="C5" s="190" t="s">
        <v>691</v>
      </c>
      <c r="D5" s="132" t="s">
        <v>1288</v>
      </c>
      <c r="E5" s="136">
        <v>1569.01</v>
      </c>
      <c r="F5" s="29" t="s">
        <v>89</v>
      </c>
      <c r="G5" s="29" t="s">
        <v>249</v>
      </c>
      <c r="I5" s="129">
        <v>41918</v>
      </c>
      <c r="J5" s="132" t="s">
        <v>1064</v>
      </c>
      <c r="K5" s="136">
        <v>165.53</v>
      </c>
      <c r="L5" s="308" t="s">
        <v>89</v>
      </c>
    </row>
    <row r="6" spans="1:14" s="29" customFormat="1" ht="12.75" customHeight="1" x14ac:dyDescent="0.2">
      <c r="A6"/>
      <c r="B6" s="129">
        <v>41921</v>
      </c>
      <c r="C6" s="190" t="s">
        <v>691</v>
      </c>
      <c r="D6" s="132" t="s">
        <v>1289</v>
      </c>
      <c r="E6" s="136">
        <v>6540.8</v>
      </c>
      <c r="F6" s="27" t="s">
        <v>89</v>
      </c>
      <c r="G6" s="29" t="s">
        <v>249</v>
      </c>
      <c r="H6" s="56"/>
      <c r="I6" s="129">
        <v>41918</v>
      </c>
      <c r="J6" s="132" t="s">
        <v>168</v>
      </c>
      <c r="K6" s="136">
        <v>684</v>
      </c>
      <c r="L6" s="308" t="s">
        <v>89</v>
      </c>
    </row>
    <row r="7" spans="1:14" s="29" customFormat="1" ht="12.75" customHeight="1" x14ac:dyDescent="0.2">
      <c r="A7"/>
      <c r="B7" s="129">
        <v>41918</v>
      </c>
      <c r="C7" s="190" t="s">
        <v>598</v>
      </c>
      <c r="D7" s="132" t="s">
        <v>599</v>
      </c>
      <c r="E7" s="136">
        <v>183.2</v>
      </c>
      <c r="F7" s="27" t="s">
        <v>89</v>
      </c>
      <c r="G7" s="29" t="s">
        <v>249</v>
      </c>
      <c r="H7" s="56"/>
      <c r="I7" s="129">
        <v>41918</v>
      </c>
      <c r="J7" s="132" t="s">
        <v>50</v>
      </c>
      <c r="K7" s="136">
        <v>2849.2</v>
      </c>
      <c r="L7" s="307" t="s">
        <v>89</v>
      </c>
    </row>
    <row r="8" spans="1:14" s="29" customFormat="1" ht="12.75" customHeight="1" thickBot="1" x14ac:dyDescent="0.25">
      <c r="A8"/>
      <c r="B8" s="161"/>
      <c r="C8" s="187"/>
      <c r="D8" s="133"/>
      <c r="E8" s="137"/>
      <c r="H8" s="56"/>
      <c r="I8" s="129">
        <v>41935</v>
      </c>
      <c r="J8" s="132" t="s">
        <v>6</v>
      </c>
      <c r="K8" s="136">
        <f>8833.86+21003.36</f>
        <v>29837.22</v>
      </c>
      <c r="L8" s="307" t="s">
        <v>89</v>
      </c>
    </row>
    <row r="9" spans="1:14" s="29" customFormat="1" ht="12.75" customHeight="1" thickBot="1" x14ac:dyDescent="0.25">
      <c r="A9"/>
      <c r="B9" s="56"/>
      <c r="C9" s="56"/>
      <c r="D9" s="194"/>
      <c r="E9" s="87">
        <f>SUM(E5:E8)</f>
        <v>8293.01</v>
      </c>
      <c r="H9" s="56"/>
      <c r="I9" s="129">
        <v>41942</v>
      </c>
      <c r="J9" s="132" t="s">
        <v>816</v>
      </c>
      <c r="K9" s="136">
        <v>2328.83</v>
      </c>
      <c r="L9" s="307" t="s">
        <v>89</v>
      </c>
    </row>
    <row r="10" spans="1:14" s="29" customFormat="1" ht="12.75" customHeight="1" x14ac:dyDescent="0.2">
      <c r="A10"/>
      <c r="B10" s="56"/>
      <c r="C10" s="56"/>
      <c r="D10" s="194"/>
      <c r="E10" s="208"/>
      <c r="G10" s="116"/>
      <c r="H10" s="56"/>
      <c r="I10" s="129"/>
      <c r="J10" s="132"/>
      <c r="K10" s="136"/>
      <c r="L10" s="307"/>
      <c r="M10" s="56"/>
    </row>
    <row r="11" spans="1:14" s="29" customFormat="1" ht="12.75" customHeight="1" thickBot="1" x14ac:dyDescent="0.25">
      <c r="A11" s="875" t="s">
        <v>1058</v>
      </c>
      <c r="B11" s="875"/>
      <c r="C11" s="875"/>
      <c r="D11" s="875"/>
      <c r="E11" s="288" t="s">
        <v>1267</v>
      </c>
      <c r="F11" s="116"/>
      <c r="G11" s="27"/>
      <c r="H11" s="56"/>
      <c r="I11" s="161"/>
      <c r="J11" s="133"/>
      <c r="K11" s="137"/>
      <c r="L11" s="307"/>
      <c r="M11" s="56"/>
    </row>
    <row r="12" spans="1:14" s="29" customFormat="1" ht="12.75" customHeight="1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H12" s="294"/>
      <c r="I12" s="56"/>
      <c r="J12" s="194"/>
      <c r="K12" s="87">
        <f>SUM(K5:K11)</f>
        <v>35864.78</v>
      </c>
      <c r="L12" s="307"/>
      <c r="M12" s="56"/>
    </row>
    <row r="13" spans="1:14" s="111" customFormat="1" ht="12.6" customHeight="1" thickBot="1" x14ac:dyDescent="0.25">
      <c r="A13" s="56"/>
      <c r="B13" s="129">
        <v>41913</v>
      </c>
      <c r="C13" s="190" t="s">
        <v>1136</v>
      </c>
      <c r="D13" s="132" t="s">
        <v>1475</v>
      </c>
      <c r="E13" s="272">
        <v>1079.01</v>
      </c>
      <c r="F13" s="29" t="s">
        <v>89</v>
      </c>
      <c r="G13" s="29" t="s">
        <v>249</v>
      </c>
      <c r="H13" s="3"/>
      <c r="I13" s="299"/>
      <c r="J13" s="155"/>
      <c r="K13" s="301"/>
      <c r="L13" s="307"/>
      <c r="M13" s="56"/>
    </row>
    <row r="14" spans="1:14" s="111" customFormat="1" ht="12.6" customHeight="1" x14ac:dyDescent="0.2">
      <c r="A14" s="56"/>
      <c r="B14" s="129">
        <v>41913</v>
      </c>
      <c r="C14" s="190" t="s">
        <v>301</v>
      </c>
      <c r="D14" s="132" t="s">
        <v>1477</v>
      </c>
      <c r="E14" s="136">
        <v>224.49</v>
      </c>
      <c r="F14" s="29" t="s">
        <v>89</v>
      </c>
      <c r="G14" s="29" t="s">
        <v>249</v>
      </c>
      <c r="H14" s="3"/>
      <c r="I14" s="158"/>
      <c r="J14" s="885" t="s">
        <v>1087</v>
      </c>
      <c r="K14" s="881">
        <f>E9+K12+E78+K23</f>
        <v>174359.09</v>
      </c>
      <c r="L14" s="307"/>
      <c r="M14" s="56"/>
    </row>
    <row r="15" spans="1:14" s="3" customFormat="1" ht="12.75" customHeight="1" thickBot="1" x14ac:dyDescent="0.25">
      <c r="A15" s="56"/>
      <c r="B15" s="129">
        <v>41914</v>
      </c>
      <c r="C15" s="190" t="s">
        <v>674</v>
      </c>
      <c r="D15" s="132" t="s">
        <v>1476</v>
      </c>
      <c r="E15" s="136">
        <v>143.9</v>
      </c>
      <c r="F15" s="29" t="s">
        <v>89</v>
      </c>
      <c r="G15" s="29" t="s">
        <v>249</v>
      </c>
      <c r="I15" s="393"/>
      <c r="J15" s="885"/>
      <c r="K15" s="882"/>
      <c r="L15" s="307"/>
      <c r="M15" s="56"/>
      <c r="N15" s="314"/>
    </row>
    <row r="16" spans="1:14" s="3" customFormat="1" ht="12.75" customHeight="1" x14ac:dyDescent="0.2">
      <c r="A16" s="56"/>
      <c r="B16" s="129">
        <v>41914</v>
      </c>
      <c r="C16" s="190" t="s">
        <v>301</v>
      </c>
      <c r="D16" s="132" t="s">
        <v>1355</v>
      </c>
      <c r="E16" s="136">
        <v>459.32</v>
      </c>
      <c r="F16" s="29" t="s">
        <v>89</v>
      </c>
      <c r="G16" s="29" t="s">
        <v>249</v>
      </c>
      <c r="I16" s="393"/>
      <c r="J16" s="398"/>
      <c r="K16" s="336"/>
      <c r="L16" s="307"/>
      <c r="M16" s="56"/>
      <c r="N16" s="314"/>
    </row>
    <row r="17" spans="2:12" s="56" customFormat="1" ht="12.75" customHeight="1" x14ac:dyDescent="0.2">
      <c r="B17" s="129">
        <v>41914</v>
      </c>
      <c r="C17" s="190" t="s">
        <v>301</v>
      </c>
      <c r="D17" s="132" t="s">
        <v>310</v>
      </c>
      <c r="E17" s="136">
        <v>413.5</v>
      </c>
      <c r="F17" s="29" t="s">
        <v>89</v>
      </c>
      <c r="G17" s="29" t="s">
        <v>249</v>
      </c>
      <c r="H17" s="3"/>
      <c r="I17" s="393"/>
      <c r="J17" s="398"/>
      <c r="K17" s="336"/>
      <c r="L17" s="307"/>
    </row>
    <row r="18" spans="2:12" s="56" customFormat="1" ht="12.75" customHeight="1" thickBot="1" x14ac:dyDescent="0.25">
      <c r="B18" s="129">
        <v>41914</v>
      </c>
      <c r="C18" s="190" t="s">
        <v>469</v>
      </c>
      <c r="D18" s="132" t="s">
        <v>424</v>
      </c>
      <c r="E18" s="136">
        <v>396.37</v>
      </c>
      <c r="F18" s="29" t="s">
        <v>89</v>
      </c>
      <c r="G18" s="29" t="s">
        <v>249</v>
      </c>
      <c r="H18" s="294" t="s">
        <v>1376</v>
      </c>
      <c r="I18" s="294"/>
      <c r="J18" s="294"/>
      <c r="K18" s="288"/>
      <c r="L18" s="307"/>
    </row>
    <row r="19" spans="2:12" s="56" customFormat="1" ht="12.75" customHeight="1" thickBot="1" x14ac:dyDescent="0.25">
      <c r="B19" s="129">
        <v>41915</v>
      </c>
      <c r="C19" s="190" t="s">
        <v>301</v>
      </c>
      <c r="D19" s="132" t="s">
        <v>335</v>
      </c>
      <c r="E19" s="136">
        <v>862</v>
      </c>
      <c r="F19" s="29" t="s">
        <v>89</v>
      </c>
      <c r="G19" s="29" t="s">
        <v>249</v>
      </c>
      <c r="H19" s="3"/>
      <c r="I19" s="10" t="s">
        <v>297</v>
      </c>
      <c r="J19" s="11" t="s">
        <v>298</v>
      </c>
      <c r="K19" s="176" t="s">
        <v>299</v>
      </c>
      <c r="L19" s="307"/>
    </row>
    <row r="20" spans="2:12" s="56" customFormat="1" ht="12.75" customHeight="1" x14ac:dyDescent="0.2">
      <c r="B20" s="129">
        <v>41915</v>
      </c>
      <c r="C20" s="190" t="s">
        <v>719</v>
      </c>
      <c r="D20" s="132" t="s">
        <v>1051</v>
      </c>
      <c r="E20" s="136">
        <v>803.77</v>
      </c>
      <c r="F20" s="29" t="s">
        <v>89</v>
      </c>
      <c r="G20" s="29" t="s">
        <v>249</v>
      </c>
      <c r="H20" s="3"/>
      <c r="I20" s="164">
        <v>41927</v>
      </c>
      <c r="J20" s="205" t="s">
        <v>1485</v>
      </c>
      <c r="K20" s="134">
        <v>4479.25</v>
      </c>
      <c r="L20" s="307"/>
    </row>
    <row r="21" spans="2:12" s="56" customFormat="1" ht="12.75" customHeight="1" x14ac:dyDescent="0.2">
      <c r="B21" s="129">
        <v>41916</v>
      </c>
      <c r="C21" s="190" t="s">
        <v>301</v>
      </c>
      <c r="D21" s="132" t="s">
        <v>459</v>
      </c>
      <c r="E21" s="136">
        <v>57</v>
      </c>
      <c r="F21" s="29" t="s">
        <v>89</v>
      </c>
      <c r="G21" s="29" t="s">
        <v>249</v>
      </c>
      <c r="H21" s="3"/>
      <c r="I21" s="129">
        <v>41929</v>
      </c>
      <c r="J21" s="131" t="s">
        <v>1486</v>
      </c>
      <c r="K21" s="136">
        <v>8.0399999999999991</v>
      </c>
      <c r="L21" s="307"/>
    </row>
    <row r="22" spans="2:12" s="56" customFormat="1" ht="12.75" customHeight="1" thickBot="1" x14ac:dyDescent="0.25">
      <c r="B22" s="129">
        <v>41916</v>
      </c>
      <c r="C22" s="190" t="s">
        <v>301</v>
      </c>
      <c r="D22" s="132" t="s">
        <v>9</v>
      </c>
      <c r="E22" s="136">
        <v>111.85</v>
      </c>
      <c r="F22" s="29" t="s">
        <v>89</v>
      </c>
      <c r="G22" s="29" t="s">
        <v>249</v>
      </c>
      <c r="I22" s="161"/>
      <c r="J22" s="133"/>
      <c r="K22" s="137"/>
      <c r="L22" s="307"/>
    </row>
    <row r="23" spans="2:12" s="56" customFormat="1" ht="12.75" customHeight="1" thickBot="1" x14ac:dyDescent="0.25">
      <c r="B23" s="129">
        <v>41916</v>
      </c>
      <c r="C23" s="190" t="s">
        <v>637</v>
      </c>
      <c r="D23" s="132" t="s">
        <v>597</v>
      </c>
      <c r="E23" s="136">
        <v>1185.2</v>
      </c>
      <c r="F23" s="29" t="s">
        <v>89</v>
      </c>
      <c r="G23" s="29" t="s">
        <v>249</v>
      </c>
      <c r="I23" s="154"/>
      <c r="J23" s="155"/>
      <c r="K23" s="87">
        <f>SUM(K20:K22)</f>
        <v>4487.29</v>
      </c>
      <c r="L23" s="307"/>
    </row>
    <row r="24" spans="2:12" s="56" customFormat="1" ht="12.75" customHeight="1" x14ac:dyDescent="0.2">
      <c r="B24" s="129">
        <v>41916</v>
      </c>
      <c r="C24" s="190" t="s">
        <v>469</v>
      </c>
      <c r="D24" s="132" t="s">
        <v>901</v>
      </c>
      <c r="E24" s="136">
        <v>104.33</v>
      </c>
      <c r="F24" s="29"/>
      <c r="G24" s="29" t="s">
        <v>249</v>
      </c>
      <c r="I24" s="154"/>
      <c r="J24" s="155"/>
      <c r="K24" s="208"/>
      <c r="L24" s="307"/>
    </row>
    <row r="25" spans="2:12" s="56" customFormat="1" ht="12.75" customHeight="1" x14ac:dyDescent="0.2">
      <c r="B25" s="129">
        <v>41918</v>
      </c>
      <c r="C25" s="190" t="s">
        <v>637</v>
      </c>
      <c r="D25" s="132" t="s">
        <v>1478</v>
      </c>
      <c r="E25" s="136">
        <v>418.6</v>
      </c>
      <c r="F25" s="29" t="s">
        <v>89</v>
      </c>
      <c r="G25" s="29" t="s">
        <v>249</v>
      </c>
      <c r="H25"/>
      <c r="J25" s="194"/>
      <c r="K25"/>
      <c r="L25" s="307"/>
    </row>
    <row r="26" spans="2:12" s="56" customFormat="1" ht="12.75" customHeight="1" x14ac:dyDescent="0.2">
      <c r="B26" s="129">
        <v>41918</v>
      </c>
      <c r="C26" s="190" t="s">
        <v>637</v>
      </c>
      <c r="D26" s="132" t="s">
        <v>528</v>
      </c>
      <c r="E26" s="136">
        <v>2872.95</v>
      </c>
      <c r="F26" s="29" t="s">
        <v>89</v>
      </c>
      <c r="G26" s="29" t="s">
        <v>249</v>
      </c>
      <c r="H26"/>
      <c r="I26" s="266"/>
      <c r="J26"/>
      <c r="K26"/>
      <c r="L26" s="307"/>
    </row>
    <row r="27" spans="2:12" s="56" customFormat="1" ht="12.75" customHeight="1" x14ac:dyDescent="0.2">
      <c r="B27" s="129">
        <v>41918</v>
      </c>
      <c r="C27" s="190" t="s">
        <v>674</v>
      </c>
      <c r="D27" s="132" t="s">
        <v>730</v>
      </c>
      <c r="E27" s="136">
        <v>337.9</v>
      </c>
      <c r="F27" s="29" t="s">
        <v>89</v>
      </c>
      <c r="G27" s="29" t="s">
        <v>249</v>
      </c>
      <c r="H27"/>
      <c r="I27"/>
      <c r="J27"/>
      <c r="K27"/>
      <c r="L27" s="307"/>
    </row>
    <row r="28" spans="2:12" s="56" customFormat="1" ht="12.75" customHeight="1" x14ac:dyDescent="0.2">
      <c r="B28" s="129">
        <v>41918</v>
      </c>
      <c r="C28" s="190" t="s">
        <v>1136</v>
      </c>
      <c r="D28" s="132" t="s">
        <v>861</v>
      </c>
      <c r="E28" s="272">
        <v>9489.4599999999991</v>
      </c>
      <c r="F28" s="29" t="s">
        <v>89</v>
      </c>
      <c r="G28" s="29" t="s">
        <v>249</v>
      </c>
      <c r="H28"/>
      <c r="I28"/>
      <c r="J28"/>
      <c r="K28"/>
      <c r="L28" s="307"/>
    </row>
    <row r="29" spans="2:12" s="56" customFormat="1" ht="12.75" customHeight="1" x14ac:dyDescent="0.2">
      <c r="B29" s="129">
        <v>41918</v>
      </c>
      <c r="C29" s="190" t="s">
        <v>301</v>
      </c>
      <c r="D29" s="132" t="s">
        <v>347</v>
      </c>
      <c r="E29" s="136">
        <v>557.52</v>
      </c>
      <c r="F29" s="29" t="s">
        <v>89</v>
      </c>
      <c r="G29" s="29" t="s">
        <v>249</v>
      </c>
      <c r="H29"/>
      <c r="I29"/>
      <c r="J29"/>
      <c r="K29"/>
      <c r="L29" s="307"/>
    </row>
    <row r="30" spans="2:12" s="56" customFormat="1" ht="12.75" customHeight="1" x14ac:dyDescent="0.2">
      <c r="B30" s="129">
        <v>41918</v>
      </c>
      <c r="C30" s="190" t="s">
        <v>301</v>
      </c>
      <c r="D30" s="132" t="s">
        <v>1307</v>
      </c>
      <c r="E30" s="136">
        <v>377.21</v>
      </c>
      <c r="F30" s="29" t="s">
        <v>89</v>
      </c>
      <c r="G30" s="29" t="s">
        <v>249</v>
      </c>
      <c r="H30"/>
      <c r="I30"/>
      <c r="J30"/>
      <c r="K30"/>
      <c r="L30" s="307"/>
    </row>
    <row r="31" spans="2:12" s="56" customFormat="1" ht="12.75" customHeight="1" x14ac:dyDescent="0.2">
      <c r="B31" s="129">
        <v>41918</v>
      </c>
      <c r="C31" s="190" t="s">
        <v>719</v>
      </c>
      <c r="D31" s="132" t="s">
        <v>1307</v>
      </c>
      <c r="E31" s="136">
        <v>750.04</v>
      </c>
      <c r="F31" s="29" t="s">
        <v>89</v>
      </c>
      <c r="G31" s="29" t="s">
        <v>249</v>
      </c>
      <c r="H31"/>
      <c r="I31"/>
      <c r="J31"/>
      <c r="K31"/>
      <c r="L31" s="307"/>
    </row>
    <row r="32" spans="2:12" s="56" customFormat="1" ht="12.75" customHeight="1" x14ac:dyDescent="0.2">
      <c r="B32" s="129">
        <v>41918</v>
      </c>
      <c r="C32" s="190" t="s">
        <v>719</v>
      </c>
      <c r="D32" s="132" t="s">
        <v>1051</v>
      </c>
      <c r="E32" s="136">
        <v>928.07</v>
      </c>
      <c r="F32" s="29" t="s">
        <v>89</v>
      </c>
      <c r="G32" s="29" t="s">
        <v>249</v>
      </c>
      <c r="H32"/>
      <c r="I32"/>
      <c r="J32"/>
      <c r="K32"/>
      <c r="L32" s="307"/>
    </row>
    <row r="33" spans="2:12" s="56" customFormat="1" ht="12.75" customHeight="1" x14ac:dyDescent="0.2">
      <c r="B33" s="129">
        <v>41920</v>
      </c>
      <c r="C33" s="190" t="s">
        <v>719</v>
      </c>
      <c r="D33" s="132" t="s">
        <v>1482</v>
      </c>
      <c r="E33" s="136">
        <v>1070.8499999999999</v>
      </c>
      <c r="F33" s="29" t="s">
        <v>89</v>
      </c>
      <c r="G33" s="29" t="s">
        <v>249</v>
      </c>
      <c r="H33"/>
      <c r="I33"/>
      <c r="J33"/>
      <c r="K33"/>
      <c r="L33" s="307"/>
    </row>
    <row r="34" spans="2:12" s="56" customFormat="1" ht="12.75" customHeight="1" x14ac:dyDescent="0.2">
      <c r="B34" s="129">
        <v>41921</v>
      </c>
      <c r="C34" s="190" t="s">
        <v>637</v>
      </c>
      <c r="D34" s="132" t="s">
        <v>597</v>
      </c>
      <c r="E34" s="136">
        <v>151.52000000000001</v>
      </c>
      <c r="F34" s="29" t="s">
        <v>89</v>
      </c>
      <c r="G34" s="29" t="s">
        <v>249</v>
      </c>
      <c r="H34"/>
      <c r="I34"/>
      <c r="J34"/>
      <c r="K34"/>
      <c r="L34" s="307"/>
    </row>
    <row r="35" spans="2:12" s="56" customFormat="1" ht="12.75" customHeight="1" x14ac:dyDescent="0.2">
      <c r="B35" s="129">
        <v>41921</v>
      </c>
      <c r="C35" s="190" t="s">
        <v>637</v>
      </c>
      <c r="D35" s="132" t="s">
        <v>1479</v>
      </c>
      <c r="E35" s="136">
        <v>714.7</v>
      </c>
      <c r="F35" s="29" t="s">
        <v>89</v>
      </c>
      <c r="G35" s="29" t="s">
        <v>249</v>
      </c>
      <c r="H35"/>
      <c r="I35"/>
      <c r="J35"/>
      <c r="K35"/>
      <c r="L35" s="307"/>
    </row>
    <row r="36" spans="2:12" s="56" customFormat="1" ht="12.75" customHeight="1" x14ac:dyDescent="0.2">
      <c r="B36" s="129">
        <v>41921</v>
      </c>
      <c r="C36" s="190" t="s">
        <v>637</v>
      </c>
      <c r="D36" s="132" t="s">
        <v>1479</v>
      </c>
      <c r="E36" s="136">
        <v>2138.23</v>
      </c>
      <c r="F36" s="29" t="s">
        <v>89</v>
      </c>
      <c r="G36" s="29" t="s">
        <v>249</v>
      </c>
      <c r="H36"/>
      <c r="I36"/>
      <c r="J36"/>
      <c r="K36"/>
      <c r="L36" s="307"/>
    </row>
    <row r="37" spans="2:12" s="56" customFormat="1" ht="12.75" customHeight="1" x14ac:dyDescent="0.2">
      <c r="B37" s="129">
        <v>41921</v>
      </c>
      <c r="C37" s="190" t="s">
        <v>1136</v>
      </c>
      <c r="D37" s="132" t="s">
        <v>1373</v>
      </c>
      <c r="E37" s="272">
        <v>2000.07</v>
      </c>
      <c r="F37" s="29" t="s">
        <v>89</v>
      </c>
      <c r="G37" s="29" t="s">
        <v>249</v>
      </c>
      <c r="H37"/>
      <c r="I37"/>
      <c r="J37"/>
      <c r="K37"/>
      <c r="L37" s="307"/>
    </row>
    <row r="38" spans="2:12" s="56" customFormat="1" ht="12.75" customHeight="1" x14ac:dyDescent="0.2">
      <c r="B38" s="129">
        <v>41921</v>
      </c>
      <c r="C38" s="190" t="s">
        <v>301</v>
      </c>
      <c r="D38" s="132" t="s">
        <v>1355</v>
      </c>
      <c r="E38" s="136">
        <v>265.12</v>
      </c>
      <c r="F38" s="29" t="s">
        <v>89</v>
      </c>
      <c r="G38" s="29" t="s">
        <v>249</v>
      </c>
      <c r="H38"/>
      <c r="I38"/>
      <c r="J38"/>
      <c r="K38"/>
      <c r="L38" s="308"/>
    </row>
    <row r="39" spans="2:12" s="56" customFormat="1" ht="12.75" customHeight="1" x14ac:dyDescent="0.2">
      <c r="B39" s="129">
        <v>41921</v>
      </c>
      <c r="C39" s="190" t="s">
        <v>301</v>
      </c>
      <c r="D39" s="132" t="s">
        <v>1355</v>
      </c>
      <c r="E39" s="136">
        <v>188.78</v>
      </c>
      <c r="F39" s="29" t="s">
        <v>89</v>
      </c>
      <c r="G39" s="29" t="s">
        <v>249</v>
      </c>
      <c r="H39"/>
      <c r="I39"/>
      <c r="J39"/>
      <c r="K39"/>
      <c r="L39" s="308"/>
    </row>
    <row r="40" spans="2:12" s="56" customFormat="1" ht="12.75" customHeight="1" x14ac:dyDescent="0.2">
      <c r="B40" s="129">
        <v>41922</v>
      </c>
      <c r="C40" s="190" t="s">
        <v>301</v>
      </c>
      <c r="D40" s="132" t="s">
        <v>1430</v>
      </c>
      <c r="E40" s="136">
        <v>23821.02</v>
      </c>
      <c r="F40" s="29" t="s">
        <v>89</v>
      </c>
      <c r="G40" s="29" t="s">
        <v>249</v>
      </c>
      <c r="H40"/>
      <c r="I40"/>
      <c r="J40"/>
      <c r="K40"/>
      <c r="L40" s="308"/>
    </row>
    <row r="41" spans="2:12" s="56" customFormat="1" ht="12.75" customHeight="1" x14ac:dyDescent="0.2">
      <c r="B41" s="129">
        <v>41922</v>
      </c>
      <c r="C41" s="190" t="s">
        <v>1136</v>
      </c>
      <c r="D41" s="132" t="s">
        <v>1480</v>
      </c>
      <c r="E41" s="272">
        <v>2334.7199999999998</v>
      </c>
      <c r="F41" s="29" t="s">
        <v>1506</v>
      </c>
      <c r="G41" s="29" t="s">
        <v>249</v>
      </c>
      <c r="H41"/>
      <c r="I41"/>
      <c r="J41"/>
      <c r="K41"/>
      <c r="L41" s="308"/>
    </row>
    <row r="42" spans="2:12" s="56" customFormat="1" ht="12.75" customHeight="1" x14ac:dyDescent="0.2">
      <c r="B42" s="129">
        <v>41922</v>
      </c>
      <c r="C42" s="190" t="s">
        <v>301</v>
      </c>
      <c r="D42" s="132" t="s">
        <v>1481</v>
      </c>
      <c r="E42" s="136">
        <v>216</v>
      </c>
      <c r="F42" s="29" t="s">
        <v>89</v>
      </c>
      <c r="G42" s="29" t="s">
        <v>249</v>
      </c>
      <c r="H42"/>
      <c r="I42"/>
      <c r="J42"/>
      <c r="K42"/>
      <c r="L42" s="308"/>
    </row>
    <row r="43" spans="2:12" s="56" customFormat="1" ht="12.75" customHeight="1" x14ac:dyDescent="0.2">
      <c r="B43" s="129">
        <v>41922</v>
      </c>
      <c r="C43" s="190" t="s">
        <v>719</v>
      </c>
      <c r="D43" s="132" t="s">
        <v>1051</v>
      </c>
      <c r="E43" s="136">
        <v>899.27</v>
      </c>
      <c r="F43" s="29" t="s">
        <v>89</v>
      </c>
      <c r="G43" s="29" t="s">
        <v>249</v>
      </c>
      <c r="H43"/>
      <c r="I43"/>
      <c r="J43"/>
      <c r="K43"/>
      <c r="L43" s="308"/>
    </row>
    <row r="44" spans="2:12" s="56" customFormat="1" ht="12.75" customHeight="1" x14ac:dyDescent="0.2">
      <c r="B44" s="129">
        <v>41925</v>
      </c>
      <c r="C44" s="190" t="s">
        <v>301</v>
      </c>
      <c r="D44" s="132" t="s">
        <v>227</v>
      </c>
      <c r="E44" s="136">
        <v>623.58000000000004</v>
      </c>
      <c r="F44" s="29" t="s">
        <v>89</v>
      </c>
      <c r="G44" s="29" t="s">
        <v>249</v>
      </c>
      <c r="H44"/>
      <c r="I44"/>
      <c r="J44"/>
      <c r="K44"/>
      <c r="L44" s="308"/>
    </row>
    <row r="45" spans="2:12" s="56" customFormat="1" ht="12.75" customHeight="1" x14ac:dyDescent="0.2">
      <c r="B45" s="129">
        <v>41925</v>
      </c>
      <c r="C45" s="190" t="s">
        <v>637</v>
      </c>
      <c r="D45" s="132" t="s">
        <v>597</v>
      </c>
      <c r="E45" s="136">
        <v>606.65</v>
      </c>
      <c r="F45" s="29" t="s">
        <v>89</v>
      </c>
      <c r="G45" s="29" t="s">
        <v>249</v>
      </c>
      <c r="H45"/>
      <c r="I45"/>
      <c r="J45"/>
      <c r="K45"/>
      <c r="L45" s="308"/>
    </row>
    <row r="46" spans="2:12" s="56" customFormat="1" ht="12.75" customHeight="1" x14ac:dyDescent="0.2">
      <c r="B46" s="129">
        <v>41926</v>
      </c>
      <c r="C46" s="190" t="s">
        <v>1136</v>
      </c>
      <c r="D46" s="132" t="s">
        <v>1255</v>
      </c>
      <c r="E46" s="272">
        <v>11889.49</v>
      </c>
      <c r="F46" s="29" t="s">
        <v>89</v>
      </c>
      <c r="G46" s="29" t="s">
        <v>249</v>
      </c>
      <c r="H46"/>
      <c r="I46"/>
      <c r="J46"/>
      <c r="K46"/>
      <c r="L46" s="308"/>
    </row>
    <row r="47" spans="2:12" s="56" customFormat="1" ht="12.75" customHeight="1" x14ac:dyDescent="0.2">
      <c r="B47" s="129">
        <v>41926</v>
      </c>
      <c r="C47" s="190" t="s">
        <v>719</v>
      </c>
      <c r="D47" s="132" t="s">
        <v>1051</v>
      </c>
      <c r="E47" s="136">
        <v>549.41999999999996</v>
      </c>
      <c r="F47" s="29" t="s">
        <v>89</v>
      </c>
      <c r="G47" s="29" t="s">
        <v>249</v>
      </c>
      <c r="H47"/>
      <c r="I47"/>
      <c r="J47"/>
      <c r="K47"/>
      <c r="L47" s="308"/>
    </row>
    <row r="48" spans="2:12" s="56" customFormat="1" ht="12.75" customHeight="1" x14ac:dyDescent="0.2">
      <c r="B48" s="129">
        <v>41928</v>
      </c>
      <c r="C48" s="190" t="s">
        <v>301</v>
      </c>
      <c r="D48" s="132" t="s">
        <v>1484</v>
      </c>
      <c r="E48" s="136">
        <v>3192</v>
      </c>
      <c r="F48" s="29" t="s">
        <v>89</v>
      </c>
      <c r="G48" s="29" t="s">
        <v>249</v>
      </c>
      <c r="H48"/>
      <c r="I48"/>
      <c r="J48"/>
      <c r="K48"/>
      <c r="L48" s="308"/>
    </row>
    <row r="49" spans="2:12" s="56" customFormat="1" ht="12.75" customHeight="1" x14ac:dyDescent="0.2">
      <c r="B49" s="129">
        <v>41928</v>
      </c>
      <c r="C49" s="190" t="s">
        <v>301</v>
      </c>
      <c r="D49" s="132" t="s">
        <v>1355</v>
      </c>
      <c r="E49" s="136">
        <v>507.2</v>
      </c>
      <c r="F49" s="29" t="s">
        <v>89</v>
      </c>
      <c r="G49" s="29" t="s">
        <v>249</v>
      </c>
      <c r="H49"/>
      <c r="I49"/>
      <c r="J49"/>
      <c r="K49"/>
      <c r="L49" s="308"/>
    </row>
    <row r="50" spans="2:12" s="56" customFormat="1" ht="12.75" customHeight="1" x14ac:dyDescent="0.2">
      <c r="B50" s="129">
        <v>41928</v>
      </c>
      <c r="C50" s="190" t="s">
        <v>469</v>
      </c>
      <c r="D50" s="132" t="s">
        <v>424</v>
      </c>
      <c r="E50" s="136">
        <v>529.96</v>
      </c>
      <c r="F50" s="29" t="s">
        <v>89</v>
      </c>
      <c r="G50" s="29" t="s">
        <v>249</v>
      </c>
      <c r="H50"/>
      <c r="I50"/>
      <c r="J50"/>
      <c r="K50"/>
      <c r="L50" s="308"/>
    </row>
    <row r="51" spans="2:12" s="56" customFormat="1" ht="12.75" customHeight="1" x14ac:dyDescent="0.2">
      <c r="B51" s="129">
        <v>41929</v>
      </c>
      <c r="C51" s="190" t="s">
        <v>719</v>
      </c>
      <c r="D51" s="132" t="s">
        <v>1051</v>
      </c>
      <c r="E51" s="136">
        <v>596.42999999999995</v>
      </c>
      <c r="F51" s="29" t="s">
        <v>89</v>
      </c>
      <c r="G51" s="29" t="s">
        <v>249</v>
      </c>
      <c r="H51"/>
      <c r="I51"/>
      <c r="J51"/>
      <c r="K51"/>
      <c r="L51" s="308"/>
    </row>
    <row r="52" spans="2:12" s="56" customFormat="1" ht="12.75" customHeight="1" x14ac:dyDescent="0.2">
      <c r="B52" s="129">
        <v>41929</v>
      </c>
      <c r="C52" s="190" t="s">
        <v>301</v>
      </c>
      <c r="D52" s="132" t="s">
        <v>1487</v>
      </c>
      <c r="E52" s="136">
        <v>2872.8</v>
      </c>
      <c r="F52" s="29" t="s">
        <v>89</v>
      </c>
      <c r="G52" s="29" t="s">
        <v>249</v>
      </c>
      <c r="H52"/>
      <c r="I52"/>
      <c r="J52"/>
      <c r="K52"/>
      <c r="L52" s="308"/>
    </row>
    <row r="53" spans="2:12" s="56" customFormat="1" ht="12.75" customHeight="1" x14ac:dyDescent="0.2">
      <c r="B53" s="129">
        <v>41929</v>
      </c>
      <c r="C53" s="190" t="s">
        <v>719</v>
      </c>
      <c r="D53" s="132" t="s">
        <v>1051</v>
      </c>
      <c r="E53" s="136">
        <v>834</v>
      </c>
      <c r="F53" s="29" t="s">
        <v>89</v>
      </c>
      <c r="G53" s="29" t="s">
        <v>249</v>
      </c>
      <c r="H53"/>
      <c r="I53"/>
      <c r="J53"/>
      <c r="K53"/>
      <c r="L53" s="308"/>
    </row>
    <row r="54" spans="2:12" s="56" customFormat="1" ht="12.75" customHeight="1" x14ac:dyDescent="0.2">
      <c r="B54" s="129">
        <v>41933</v>
      </c>
      <c r="C54" s="190" t="s">
        <v>425</v>
      </c>
      <c r="D54" s="132" t="s">
        <v>1488</v>
      </c>
      <c r="E54" s="136">
        <v>694.04</v>
      </c>
      <c r="F54" s="29" t="s">
        <v>89</v>
      </c>
      <c r="G54" s="29" t="s">
        <v>249</v>
      </c>
      <c r="H54"/>
      <c r="I54"/>
      <c r="J54"/>
      <c r="K54"/>
      <c r="L54" s="308"/>
    </row>
    <row r="55" spans="2:12" s="56" customFormat="1" ht="12.75" customHeight="1" x14ac:dyDescent="0.2">
      <c r="B55" s="129">
        <v>41933</v>
      </c>
      <c r="C55" s="190" t="s">
        <v>425</v>
      </c>
      <c r="D55" s="132" t="s">
        <v>1489</v>
      </c>
      <c r="E55" s="136">
        <v>564.6</v>
      </c>
      <c r="F55" s="29" t="s">
        <v>89</v>
      </c>
      <c r="G55" s="29" t="s">
        <v>249</v>
      </c>
      <c r="H55"/>
      <c r="I55"/>
      <c r="J55"/>
      <c r="K55"/>
      <c r="L55" s="312"/>
    </row>
    <row r="56" spans="2:12" s="56" customFormat="1" ht="12.75" customHeight="1" x14ac:dyDescent="0.2">
      <c r="B56" s="129">
        <v>41933</v>
      </c>
      <c r="C56" s="190" t="s">
        <v>301</v>
      </c>
      <c r="D56" s="132" t="s">
        <v>448</v>
      </c>
      <c r="E56" s="136">
        <v>1216</v>
      </c>
      <c r="F56" s="29" t="s">
        <v>89</v>
      </c>
      <c r="G56" s="29" t="s">
        <v>249</v>
      </c>
      <c r="H56"/>
      <c r="I56"/>
      <c r="J56"/>
      <c r="K56"/>
      <c r="L56" s="312"/>
    </row>
    <row r="57" spans="2:12" s="56" customFormat="1" ht="12.75" customHeight="1" x14ac:dyDescent="0.2">
      <c r="B57" s="129">
        <v>41933</v>
      </c>
      <c r="C57" s="190" t="s">
        <v>469</v>
      </c>
      <c r="D57" s="132" t="s">
        <v>901</v>
      </c>
      <c r="E57" s="136">
        <v>183.86</v>
      </c>
      <c r="F57" s="29" t="s">
        <v>89</v>
      </c>
      <c r="G57" s="29" t="s">
        <v>249</v>
      </c>
      <c r="H57"/>
      <c r="I57"/>
      <c r="J57"/>
      <c r="K57"/>
      <c r="L57" s="312"/>
    </row>
    <row r="58" spans="2:12" s="56" customFormat="1" ht="12.75" customHeight="1" x14ac:dyDescent="0.2">
      <c r="B58" s="129">
        <v>41936</v>
      </c>
      <c r="C58" s="190" t="s">
        <v>1136</v>
      </c>
      <c r="D58" s="132" t="s">
        <v>1483</v>
      </c>
      <c r="E58" s="272">
        <v>29550.36</v>
      </c>
      <c r="F58" s="29" t="s">
        <v>89</v>
      </c>
      <c r="G58" s="29" t="s">
        <v>249</v>
      </c>
      <c r="H58"/>
      <c r="I58"/>
      <c r="J58"/>
      <c r="K58"/>
      <c r="L58" s="312"/>
    </row>
    <row r="59" spans="2:12" s="56" customFormat="1" ht="12.75" customHeight="1" x14ac:dyDescent="0.2">
      <c r="B59" s="129">
        <v>41936</v>
      </c>
      <c r="C59" s="190" t="s">
        <v>425</v>
      </c>
      <c r="D59" s="132" t="s">
        <v>901</v>
      </c>
      <c r="E59" s="136">
        <v>154.34</v>
      </c>
      <c r="F59" s="29" t="s">
        <v>89</v>
      </c>
      <c r="G59" s="29" t="s">
        <v>249</v>
      </c>
      <c r="H59"/>
      <c r="I59"/>
      <c r="J59"/>
      <c r="K59"/>
      <c r="L59" s="312"/>
    </row>
    <row r="60" spans="2:12" s="56" customFormat="1" ht="12.75" customHeight="1" x14ac:dyDescent="0.2">
      <c r="B60" s="129">
        <v>41937</v>
      </c>
      <c r="C60" s="190" t="s">
        <v>301</v>
      </c>
      <c r="D60" s="132" t="s">
        <v>1355</v>
      </c>
      <c r="E60" s="136">
        <v>457.17</v>
      </c>
      <c r="F60" s="29" t="s">
        <v>89</v>
      </c>
      <c r="G60" s="29" t="s">
        <v>249</v>
      </c>
      <c r="H60"/>
      <c r="I60"/>
      <c r="J60"/>
      <c r="K60"/>
      <c r="L60" s="312"/>
    </row>
    <row r="61" spans="2:12" s="56" customFormat="1" ht="12.75" customHeight="1" x14ac:dyDescent="0.2">
      <c r="B61" s="129">
        <v>41937</v>
      </c>
      <c r="C61" s="190" t="s">
        <v>719</v>
      </c>
      <c r="D61" s="132" t="s">
        <v>1051</v>
      </c>
      <c r="E61" s="136">
        <v>922.28</v>
      </c>
      <c r="F61" s="29" t="s">
        <v>89</v>
      </c>
      <c r="G61" s="29" t="s">
        <v>249</v>
      </c>
      <c r="H61"/>
      <c r="I61"/>
      <c r="J61"/>
      <c r="K61"/>
      <c r="L61" s="312"/>
    </row>
    <row r="62" spans="2:12" s="56" customFormat="1" ht="12.75" customHeight="1" x14ac:dyDescent="0.2">
      <c r="B62" s="129">
        <v>41939</v>
      </c>
      <c r="C62" s="190" t="s">
        <v>637</v>
      </c>
      <c r="D62" s="132" t="s">
        <v>597</v>
      </c>
      <c r="E62" s="136">
        <v>73.55</v>
      </c>
      <c r="F62" s="29" t="s">
        <v>89</v>
      </c>
      <c r="G62" s="29" t="s">
        <v>249</v>
      </c>
      <c r="H62"/>
      <c r="I62"/>
      <c r="J62"/>
      <c r="K62"/>
      <c r="L62" s="312"/>
    </row>
    <row r="63" spans="2:12" s="56" customFormat="1" ht="12.75" customHeight="1" x14ac:dyDescent="0.2">
      <c r="B63" s="129">
        <v>41939</v>
      </c>
      <c r="C63" s="190" t="s">
        <v>301</v>
      </c>
      <c r="D63" s="132" t="s">
        <v>227</v>
      </c>
      <c r="E63" s="136">
        <v>877.8</v>
      </c>
      <c r="F63" s="29" t="s">
        <v>89</v>
      </c>
      <c r="G63" s="29" t="s">
        <v>249</v>
      </c>
      <c r="H63"/>
      <c r="I63"/>
      <c r="J63"/>
      <c r="K63"/>
      <c r="L63" s="312"/>
    </row>
    <row r="64" spans="2:12" s="56" customFormat="1" ht="12.75" customHeight="1" x14ac:dyDescent="0.2">
      <c r="B64" s="129">
        <v>41939</v>
      </c>
      <c r="C64" s="190" t="s">
        <v>301</v>
      </c>
      <c r="D64" s="132" t="s">
        <v>1355</v>
      </c>
      <c r="E64" s="136">
        <v>110.65</v>
      </c>
      <c r="F64" s="29" t="s">
        <v>89</v>
      </c>
      <c r="G64" s="29" t="s">
        <v>249</v>
      </c>
      <c r="H64"/>
      <c r="I64"/>
      <c r="J64"/>
      <c r="K64"/>
      <c r="L64" s="312"/>
    </row>
    <row r="65" spans="1:13" s="56" customFormat="1" ht="12.75" customHeight="1" x14ac:dyDescent="0.2">
      <c r="B65" s="129">
        <v>41939</v>
      </c>
      <c r="C65" s="190" t="s">
        <v>1208</v>
      </c>
      <c r="D65" s="132" t="s">
        <v>831</v>
      </c>
      <c r="E65" s="136">
        <v>800</v>
      </c>
      <c r="F65" s="29" t="s">
        <v>89</v>
      </c>
      <c r="G65" s="29" t="s">
        <v>249</v>
      </c>
      <c r="H65"/>
      <c r="I65"/>
      <c r="J65"/>
      <c r="K65"/>
      <c r="L65" s="312"/>
    </row>
    <row r="66" spans="1:13" s="56" customFormat="1" ht="12.75" customHeight="1" x14ac:dyDescent="0.2">
      <c r="B66" s="129">
        <v>41940</v>
      </c>
      <c r="C66" s="190" t="s">
        <v>469</v>
      </c>
      <c r="D66" s="132" t="s">
        <v>901</v>
      </c>
      <c r="E66" s="136">
        <v>1066.47</v>
      </c>
      <c r="F66" s="29" t="s">
        <v>89</v>
      </c>
      <c r="G66" s="29" t="s">
        <v>249</v>
      </c>
      <c r="H66"/>
      <c r="I66"/>
      <c r="J66"/>
      <c r="K66"/>
      <c r="L66" s="312"/>
    </row>
    <row r="67" spans="1:13" s="56" customFormat="1" ht="12.75" customHeight="1" x14ac:dyDescent="0.2">
      <c r="B67" s="129">
        <v>41940</v>
      </c>
      <c r="C67" s="190" t="s">
        <v>301</v>
      </c>
      <c r="D67" s="132" t="s">
        <v>5</v>
      </c>
      <c r="E67" s="136">
        <v>165.3</v>
      </c>
      <c r="F67" s="29" t="s">
        <v>89</v>
      </c>
      <c r="G67" s="29" t="s">
        <v>249</v>
      </c>
      <c r="H67"/>
      <c r="I67"/>
      <c r="J67"/>
      <c r="K67"/>
      <c r="L67" s="312"/>
    </row>
    <row r="68" spans="1:13" s="56" customFormat="1" ht="12.75" customHeight="1" x14ac:dyDescent="0.2">
      <c r="B68" s="129">
        <v>41940</v>
      </c>
      <c r="C68" s="190" t="s">
        <v>719</v>
      </c>
      <c r="D68" s="132" t="s">
        <v>1493</v>
      </c>
      <c r="E68" s="136">
        <v>745.25</v>
      </c>
      <c r="F68" s="29" t="s">
        <v>89</v>
      </c>
      <c r="G68" s="29" t="s">
        <v>249</v>
      </c>
      <c r="H68"/>
      <c r="I68"/>
      <c r="J68"/>
      <c r="K68"/>
      <c r="L68" s="312"/>
    </row>
    <row r="69" spans="1:13" s="56" customFormat="1" ht="12.75" customHeight="1" x14ac:dyDescent="0.2">
      <c r="B69" s="129">
        <v>41941</v>
      </c>
      <c r="C69" s="190" t="s">
        <v>301</v>
      </c>
      <c r="D69" s="132" t="s">
        <v>24</v>
      </c>
      <c r="E69" s="136">
        <v>540.72</v>
      </c>
      <c r="F69" s="29" t="s">
        <v>89</v>
      </c>
      <c r="G69" s="29" t="s">
        <v>249</v>
      </c>
      <c r="H69"/>
      <c r="I69"/>
      <c r="J69"/>
      <c r="K69"/>
      <c r="L69" s="312"/>
    </row>
    <row r="70" spans="1:13" s="56" customFormat="1" ht="12.75" customHeight="1" x14ac:dyDescent="0.2">
      <c r="B70" s="129">
        <v>41941</v>
      </c>
      <c r="C70" s="190" t="s">
        <v>301</v>
      </c>
      <c r="D70" s="132" t="s">
        <v>1490</v>
      </c>
      <c r="E70" s="136">
        <v>324</v>
      </c>
      <c r="F70" s="29" t="s">
        <v>89</v>
      </c>
      <c r="G70" s="29" t="s">
        <v>249</v>
      </c>
      <c r="H70"/>
      <c r="I70"/>
      <c r="J70"/>
      <c r="K70"/>
      <c r="L70" s="312"/>
    </row>
    <row r="71" spans="1:13" s="56" customFormat="1" ht="12.75" customHeight="1" x14ac:dyDescent="0.2">
      <c r="B71" s="129">
        <v>41942</v>
      </c>
      <c r="C71" s="190" t="s">
        <v>301</v>
      </c>
      <c r="D71" s="132" t="s">
        <v>293</v>
      </c>
      <c r="E71" s="136">
        <v>855</v>
      </c>
      <c r="F71" s="29" t="s">
        <v>89</v>
      </c>
      <c r="G71" s="29" t="s">
        <v>249</v>
      </c>
      <c r="H71"/>
      <c r="I71"/>
      <c r="J71"/>
      <c r="K71"/>
      <c r="L71" s="312"/>
    </row>
    <row r="72" spans="1:13" s="56" customFormat="1" ht="12.75" customHeight="1" x14ac:dyDescent="0.2">
      <c r="B72" s="129">
        <v>41942</v>
      </c>
      <c r="C72" s="190" t="s">
        <v>301</v>
      </c>
      <c r="D72" s="132" t="s">
        <v>1374</v>
      </c>
      <c r="E72" s="136">
        <v>1544.62</v>
      </c>
      <c r="F72" s="29" t="s">
        <v>89</v>
      </c>
      <c r="G72" s="29" t="s">
        <v>249</v>
      </c>
      <c r="H72"/>
      <c r="I72"/>
      <c r="J72"/>
      <c r="K72"/>
      <c r="L72" s="312"/>
    </row>
    <row r="73" spans="1:13" s="56" customFormat="1" ht="12.75" customHeight="1" x14ac:dyDescent="0.2">
      <c r="B73" s="129">
        <v>41942</v>
      </c>
      <c r="C73" s="190" t="s">
        <v>301</v>
      </c>
      <c r="D73" s="132" t="s">
        <v>1487</v>
      </c>
      <c r="E73" s="136">
        <v>2052</v>
      </c>
      <c r="F73" s="29" t="s">
        <v>89</v>
      </c>
      <c r="G73" s="29" t="s">
        <v>249</v>
      </c>
      <c r="H73"/>
      <c r="I73"/>
      <c r="J73"/>
      <c r="K73"/>
      <c r="L73" s="312"/>
    </row>
    <row r="74" spans="1:13" s="29" customFormat="1" x14ac:dyDescent="0.2">
      <c r="A74" s="56"/>
      <c r="B74" s="129">
        <v>41942</v>
      </c>
      <c r="C74" s="190" t="s">
        <v>301</v>
      </c>
      <c r="D74" s="132" t="s">
        <v>928</v>
      </c>
      <c r="E74" s="136">
        <v>3811.61</v>
      </c>
      <c r="F74" s="29" t="s">
        <v>89</v>
      </c>
      <c r="G74" s="29" t="s">
        <v>249</v>
      </c>
      <c r="H74"/>
      <c r="I74"/>
      <c r="J74"/>
      <c r="K74"/>
      <c r="L74" s="312"/>
      <c r="M74" s="56"/>
    </row>
    <row r="75" spans="1:13" s="29" customFormat="1" x14ac:dyDescent="0.2">
      <c r="A75" s="56"/>
      <c r="B75" s="129">
        <v>41942</v>
      </c>
      <c r="C75" s="190" t="s">
        <v>719</v>
      </c>
      <c r="D75" s="132" t="s">
        <v>1051</v>
      </c>
      <c r="E75" s="136">
        <v>910.09</v>
      </c>
      <c r="F75" s="29" t="s">
        <v>89</v>
      </c>
      <c r="G75" s="29" t="s">
        <v>249</v>
      </c>
      <c r="H75"/>
      <c r="I75"/>
      <c r="J75"/>
      <c r="K75"/>
      <c r="L75" s="312"/>
      <c r="M75" s="56"/>
    </row>
    <row r="76" spans="1:13" s="29" customFormat="1" x14ac:dyDescent="0.2">
      <c r="A76" s="56"/>
      <c r="B76" s="129">
        <v>41943</v>
      </c>
      <c r="C76" s="190" t="s">
        <v>301</v>
      </c>
      <c r="D76" s="132" t="s">
        <v>849</v>
      </c>
      <c r="E76" s="136">
        <v>520</v>
      </c>
      <c r="F76" s="29" t="s">
        <v>89</v>
      </c>
      <c r="G76" s="29" t="s">
        <v>249</v>
      </c>
      <c r="H76"/>
      <c r="I76"/>
      <c r="J76"/>
      <c r="K76"/>
      <c r="L76" s="312"/>
      <c r="M76" s="56"/>
    </row>
    <row r="77" spans="1:13" s="29" customFormat="1" ht="13.5" thickBot="1" x14ac:dyDescent="0.25">
      <c r="A77"/>
      <c r="B77" s="161"/>
      <c r="C77" s="187"/>
      <c r="D77" s="133"/>
      <c r="E77" s="137"/>
      <c r="H77"/>
      <c r="I77"/>
      <c r="J77"/>
      <c r="K77"/>
      <c r="L77" s="312"/>
    </row>
    <row r="78" spans="1:13" s="29" customFormat="1" ht="13.5" thickBot="1" x14ac:dyDescent="0.25">
      <c r="A78"/>
      <c r="B78" s="56"/>
      <c r="C78" s="56"/>
      <c r="D78" s="194"/>
      <c r="E78" s="87">
        <f>SUM(E13:E77)</f>
        <v>125714.01</v>
      </c>
      <c r="H78"/>
      <c r="I78"/>
      <c r="J78"/>
      <c r="K78"/>
      <c r="L78" s="312"/>
    </row>
    <row r="79" spans="1:13" s="29" customFormat="1" x14ac:dyDescent="0.2">
      <c r="A79"/>
      <c r="B79" s="56"/>
      <c r="C79" s="56"/>
      <c r="D79" s="194"/>
      <c r="E79" s="208"/>
      <c r="H79"/>
      <c r="I79"/>
      <c r="J79"/>
      <c r="K79"/>
      <c r="L79" s="312"/>
      <c r="M79"/>
    </row>
    <row r="80" spans="1:13" s="29" customFormat="1" x14ac:dyDescent="0.2">
      <c r="A80"/>
      <c r="B80" s="56"/>
      <c r="C80" s="56"/>
      <c r="D80" s="194"/>
      <c r="E80" s="208"/>
      <c r="H80"/>
      <c r="I80"/>
      <c r="J80"/>
      <c r="K80"/>
      <c r="L80" s="312"/>
      <c r="M80"/>
    </row>
    <row r="81" spans="1:14" s="29" customFormat="1" x14ac:dyDescent="0.2">
      <c r="A81"/>
      <c r="B81" s="56"/>
      <c r="C81" s="56"/>
      <c r="D81" s="194"/>
      <c r="E81" s="208"/>
      <c r="H81"/>
      <c r="I81"/>
      <c r="J81"/>
      <c r="K81"/>
      <c r="L81" s="312"/>
      <c r="M81"/>
    </row>
    <row r="82" spans="1:14" s="29" customFormat="1" x14ac:dyDescent="0.2">
      <c r="A82"/>
      <c r="B82" s="56"/>
      <c r="C82" s="56"/>
      <c r="D82" s="194"/>
      <c r="E82" s="208"/>
      <c r="H82"/>
      <c r="I82"/>
      <c r="J82"/>
      <c r="K82"/>
      <c r="L82" s="312"/>
      <c r="M82"/>
    </row>
    <row r="83" spans="1:14" s="29" customFormat="1" x14ac:dyDescent="0.2">
      <c r="A83"/>
      <c r="B83" s="56"/>
      <c r="C83" s="56"/>
      <c r="D83" s="194"/>
      <c r="E83" s="208"/>
      <c r="H83"/>
      <c r="I83"/>
      <c r="J83"/>
      <c r="K83"/>
      <c r="L83" s="312"/>
      <c r="M83"/>
    </row>
    <row r="84" spans="1:14" s="29" customFormat="1" x14ac:dyDescent="0.2">
      <c r="A84"/>
      <c r="B84" s="56"/>
      <c r="C84" s="56"/>
      <c r="D84" s="194"/>
      <c r="E84" s="208"/>
      <c r="H84"/>
      <c r="I84"/>
      <c r="J84"/>
      <c r="K84"/>
      <c r="L84" s="312"/>
      <c r="M84"/>
    </row>
    <row r="85" spans="1:14" s="29" customFormat="1" x14ac:dyDescent="0.2">
      <c r="A85"/>
      <c r="B85" s="56"/>
      <c r="C85" s="56"/>
      <c r="D85" s="194"/>
      <c r="E85" s="208"/>
      <c r="H85"/>
      <c r="I85"/>
      <c r="J85"/>
      <c r="K85"/>
      <c r="L85" s="312"/>
      <c r="M85"/>
    </row>
    <row r="86" spans="1:14" s="29" customFormat="1" x14ac:dyDescent="0.2">
      <c r="A86"/>
      <c r="B86" s="56"/>
      <c r="C86" s="56"/>
      <c r="D86" s="194"/>
      <c r="E86" s="208"/>
      <c r="H86"/>
      <c r="I86"/>
      <c r="J86"/>
      <c r="K86"/>
      <c r="L86" s="312"/>
      <c r="M86"/>
    </row>
    <row r="87" spans="1:14" s="29" customFormat="1" x14ac:dyDescent="0.2">
      <c r="A87"/>
      <c r="B87" s="56"/>
      <c r="C87" s="56"/>
      <c r="D87" s="194"/>
      <c r="E87" s="208"/>
      <c r="H87"/>
      <c r="I87"/>
      <c r="J87"/>
      <c r="K87"/>
      <c r="L87" s="312"/>
      <c r="M87"/>
    </row>
    <row r="88" spans="1:14" s="29" customFormat="1" x14ac:dyDescent="0.2">
      <c r="A88"/>
      <c r="B88" s="56"/>
      <c r="C88" s="56"/>
      <c r="D88" s="194"/>
      <c r="E88" s="208"/>
      <c r="H88"/>
      <c r="I88"/>
      <c r="J88"/>
      <c r="K88"/>
      <c r="L88" s="312"/>
      <c r="M88"/>
    </row>
    <row r="89" spans="1:14" s="29" customFormat="1" x14ac:dyDescent="0.2">
      <c r="A89"/>
      <c r="B89" s="56"/>
      <c r="C89" s="56"/>
      <c r="D89" s="194"/>
      <c r="E89" s="208"/>
      <c r="H89"/>
      <c r="I89"/>
      <c r="J89"/>
      <c r="K89"/>
      <c r="L89" s="312"/>
      <c r="M89"/>
    </row>
    <row r="90" spans="1:14" x14ac:dyDescent="0.2">
      <c r="B90" s="56"/>
      <c r="C90" s="56"/>
      <c r="D90" s="194"/>
      <c r="E90" s="208"/>
    </row>
    <row r="91" spans="1:14" x14ac:dyDescent="0.2">
      <c r="B91" s="56"/>
      <c r="C91" s="56"/>
      <c r="D91" s="194"/>
      <c r="E91" s="208"/>
      <c r="F91"/>
    </row>
    <row r="92" spans="1:14" x14ac:dyDescent="0.2">
      <c r="F92"/>
    </row>
    <row r="93" spans="1:14" s="29" customFormat="1" x14ac:dyDescent="0.2">
      <c r="A93"/>
      <c r="B93"/>
      <c r="C93"/>
      <c r="D93" s="195"/>
      <c r="E93" s="197"/>
      <c r="F93"/>
      <c r="H93"/>
      <c r="I93"/>
      <c r="J93"/>
      <c r="K93"/>
      <c r="L93" s="312"/>
      <c r="M93"/>
      <c r="N93"/>
    </row>
    <row r="94" spans="1:14" s="29" customFormat="1" x14ac:dyDescent="0.2">
      <c r="A94"/>
      <c r="B94"/>
      <c r="C94"/>
      <c r="D94" s="195"/>
      <c r="E94" s="197"/>
      <c r="F94"/>
      <c r="H94"/>
      <c r="I94"/>
      <c r="J94"/>
      <c r="K94"/>
      <c r="L94" s="312"/>
      <c r="M94"/>
      <c r="N94"/>
    </row>
    <row r="95" spans="1:14" s="29" customFormat="1" x14ac:dyDescent="0.2">
      <c r="A95"/>
      <c r="B95"/>
      <c r="C95"/>
      <c r="D95" s="195"/>
      <c r="E95" s="197"/>
      <c r="F95"/>
      <c r="H95"/>
      <c r="I95"/>
      <c r="J95"/>
      <c r="K95"/>
      <c r="L95" s="312"/>
      <c r="M95"/>
      <c r="N95"/>
    </row>
  </sheetData>
  <mergeCells count="5">
    <mergeCell ref="A1:K1"/>
    <mergeCell ref="A3:D3"/>
    <mergeCell ref="A11:D11"/>
    <mergeCell ref="J14:J15"/>
    <mergeCell ref="K14:K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/>
  <dimension ref="A1:N104"/>
  <sheetViews>
    <sheetView topLeftCell="A57" zoomScaleNormal="100" workbookViewId="0">
      <selection activeCell="D80" sqref="D8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32.140625" customWidth="1"/>
    <col min="11" max="11" width="15.140625" customWidth="1"/>
    <col min="12" max="12" width="3" style="312" customWidth="1"/>
    <col min="13" max="13" width="16.5703125" customWidth="1"/>
  </cols>
  <sheetData>
    <row r="1" spans="1:13" s="1" customFormat="1" ht="24" customHeight="1" x14ac:dyDescent="0.2">
      <c r="A1" s="880" t="s">
        <v>1491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3" s="1" customFormat="1" ht="6.75" customHeight="1" x14ac:dyDescent="0.2">
      <c r="D2" s="193"/>
      <c r="E2" s="144"/>
      <c r="F2" s="420"/>
      <c r="G2" s="420"/>
      <c r="L2" s="305"/>
    </row>
    <row r="3" spans="1:13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3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3" s="56" customFormat="1" x14ac:dyDescent="0.2">
      <c r="B5" s="129">
        <v>41946</v>
      </c>
      <c r="C5" s="190" t="s">
        <v>691</v>
      </c>
      <c r="D5" s="132" t="s">
        <v>1288</v>
      </c>
      <c r="E5" s="136">
        <v>4244.5600000000004</v>
      </c>
      <c r="F5" s="29" t="s">
        <v>89</v>
      </c>
      <c r="G5" s="29" t="s">
        <v>249</v>
      </c>
      <c r="I5" s="129">
        <v>41946</v>
      </c>
      <c r="J5" s="132" t="s">
        <v>270</v>
      </c>
      <c r="K5" s="136">
        <v>10052.6</v>
      </c>
      <c r="L5" s="308" t="s">
        <v>249</v>
      </c>
    </row>
    <row r="6" spans="1:13" s="56" customFormat="1" x14ac:dyDescent="0.2">
      <c r="B6" s="129">
        <v>41956</v>
      </c>
      <c r="C6" s="190" t="s">
        <v>691</v>
      </c>
      <c r="D6" s="132" t="s">
        <v>1288</v>
      </c>
      <c r="E6" s="136">
        <v>4000</v>
      </c>
      <c r="F6" s="29" t="s">
        <v>89</v>
      </c>
      <c r="G6" s="29" t="s">
        <v>249</v>
      </c>
      <c r="I6" s="129">
        <v>41947</v>
      </c>
      <c r="J6" s="132" t="s">
        <v>1064</v>
      </c>
      <c r="K6" s="136">
        <v>5131.37</v>
      </c>
      <c r="L6" s="308" t="s">
        <v>249</v>
      </c>
    </row>
    <row r="7" spans="1:13" s="56" customFormat="1" x14ac:dyDescent="0.2">
      <c r="A7"/>
      <c r="B7" s="129">
        <v>41946</v>
      </c>
      <c r="C7" s="190" t="s">
        <v>691</v>
      </c>
      <c r="D7" s="132" t="s">
        <v>1289</v>
      </c>
      <c r="E7" s="136">
        <v>9825.86</v>
      </c>
      <c r="F7" s="27" t="s">
        <v>89</v>
      </c>
      <c r="G7" s="29" t="s">
        <v>249</v>
      </c>
      <c r="I7" s="129">
        <v>41950</v>
      </c>
      <c r="J7" s="132" t="s">
        <v>1318</v>
      </c>
      <c r="K7" s="136">
        <v>11513.43</v>
      </c>
      <c r="L7" s="308" t="s">
        <v>249</v>
      </c>
    </row>
    <row r="8" spans="1:13" s="29" customFormat="1" ht="12.75" customHeight="1" x14ac:dyDescent="0.2">
      <c r="A8"/>
      <c r="B8" s="129">
        <v>41946</v>
      </c>
      <c r="C8" s="190" t="s">
        <v>691</v>
      </c>
      <c r="D8" s="132" t="s">
        <v>1289</v>
      </c>
      <c r="E8" s="136">
        <v>10000</v>
      </c>
      <c r="F8" s="27" t="s">
        <v>89</v>
      </c>
      <c r="G8" s="29" t="s">
        <v>249</v>
      </c>
      <c r="H8" s="56"/>
      <c r="I8" s="129">
        <v>41950</v>
      </c>
      <c r="J8" s="132" t="s">
        <v>932</v>
      </c>
      <c r="K8" s="136">
        <v>4145.2700000000004</v>
      </c>
      <c r="L8" s="308" t="s">
        <v>249</v>
      </c>
    </row>
    <row r="9" spans="1:13" s="29" customFormat="1" ht="12.75" customHeight="1" x14ac:dyDescent="0.2">
      <c r="A9"/>
      <c r="B9" s="129">
        <v>41956</v>
      </c>
      <c r="C9" s="190" t="s">
        <v>691</v>
      </c>
      <c r="D9" s="132" t="s">
        <v>1289</v>
      </c>
      <c r="E9" s="136">
        <v>10076.44</v>
      </c>
      <c r="F9" s="27" t="s">
        <v>89</v>
      </c>
      <c r="G9" s="29" t="s">
        <v>249</v>
      </c>
      <c r="H9" s="56"/>
      <c r="I9" s="129">
        <v>41953</v>
      </c>
      <c r="J9" s="132" t="s">
        <v>1497</v>
      </c>
      <c r="K9" s="136">
        <v>18976.8</v>
      </c>
      <c r="L9" s="307" t="s">
        <v>249</v>
      </c>
    </row>
    <row r="10" spans="1:13" s="29" customFormat="1" ht="12.75" customHeight="1" x14ac:dyDescent="0.2">
      <c r="A10"/>
      <c r="B10" s="129">
        <v>41946</v>
      </c>
      <c r="C10" s="190" t="s">
        <v>598</v>
      </c>
      <c r="D10" s="132" t="s">
        <v>599</v>
      </c>
      <c r="E10" s="136">
        <v>179.65</v>
      </c>
      <c r="F10" s="27" t="s">
        <v>89</v>
      </c>
      <c r="G10" s="29" t="s">
        <v>249</v>
      </c>
      <c r="H10" s="56"/>
      <c r="I10" s="129">
        <v>41953</v>
      </c>
      <c r="J10" s="132" t="s">
        <v>50</v>
      </c>
      <c r="K10" s="136">
        <v>1965.36</v>
      </c>
      <c r="L10" s="307" t="s">
        <v>249</v>
      </c>
    </row>
    <row r="11" spans="1:13" s="29" customFormat="1" ht="12.75" customHeight="1" thickBot="1" x14ac:dyDescent="0.25">
      <c r="A11"/>
      <c r="B11" s="161">
        <v>41970</v>
      </c>
      <c r="C11" s="187" t="s">
        <v>691</v>
      </c>
      <c r="D11" s="133" t="s">
        <v>1288</v>
      </c>
      <c r="E11" s="137">
        <v>3922.36</v>
      </c>
      <c r="F11" s="29" t="s">
        <v>89</v>
      </c>
      <c r="G11" s="29" t="s">
        <v>249</v>
      </c>
      <c r="H11" s="56"/>
      <c r="I11" s="129">
        <v>41953</v>
      </c>
      <c r="J11" s="132" t="s">
        <v>270</v>
      </c>
      <c r="K11" s="136">
        <v>10516.5</v>
      </c>
      <c r="L11" s="307" t="s">
        <v>249</v>
      </c>
    </row>
    <row r="12" spans="1:13" s="29" customFormat="1" ht="12.75" customHeight="1" thickBot="1" x14ac:dyDescent="0.25">
      <c r="A12"/>
      <c r="B12" s="56"/>
      <c r="C12" s="56"/>
      <c r="D12" s="194"/>
      <c r="E12" s="87">
        <f>SUM(E5:E11)</f>
        <v>42248.87</v>
      </c>
      <c r="H12" s="56"/>
      <c r="I12" s="129">
        <v>41961</v>
      </c>
      <c r="J12" s="132" t="s">
        <v>6</v>
      </c>
      <c r="K12" s="136">
        <v>23903.52</v>
      </c>
      <c r="L12" s="307" t="s">
        <v>249</v>
      </c>
    </row>
    <row r="13" spans="1:13" s="29" customFormat="1" ht="12.75" customHeight="1" thickBot="1" x14ac:dyDescent="0.25">
      <c r="A13"/>
      <c r="B13" s="56"/>
      <c r="C13" s="56"/>
      <c r="D13" s="194"/>
      <c r="E13" s="208"/>
      <c r="H13" s="56"/>
      <c r="I13" s="161">
        <v>41967</v>
      </c>
      <c r="J13" s="133" t="s">
        <v>6</v>
      </c>
      <c r="K13" s="137">
        <v>10092.24</v>
      </c>
      <c r="L13" s="307" t="s">
        <v>249</v>
      </c>
    </row>
    <row r="14" spans="1:13" s="29" customFormat="1" ht="12.75" customHeight="1" thickBot="1" x14ac:dyDescent="0.25">
      <c r="A14" s="875" t="s">
        <v>1058</v>
      </c>
      <c r="B14" s="875"/>
      <c r="C14" s="875"/>
      <c r="D14" s="875"/>
      <c r="E14" s="288" t="s">
        <v>1500</v>
      </c>
      <c r="F14" s="116"/>
      <c r="G14" s="116"/>
      <c r="H14" s="294"/>
      <c r="I14" s="56"/>
      <c r="J14" s="194"/>
      <c r="K14" s="87">
        <f>SUM(K5:K13)</f>
        <v>96297.090000000011</v>
      </c>
      <c r="L14" s="307"/>
      <c r="M14" s="56"/>
    </row>
    <row r="15" spans="1:13" s="29" customFormat="1" ht="12.75" customHeight="1" thickBot="1" x14ac:dyDescent="0.25">
      <c r="A15" s="3"/>
      <c r="B15" s="10" t="s">
        <v>297</v>
      </c>
      <c r="C15" s="181" t="s">
        <v>296</v>
      </c>
      <c r="D15" s="11" t="s">
        <v>298</v>
      </c>
      <c r="E15" s="176" t="s">
        <v>299</v>
      </c>
      <c r="F15" s="27"/>
      <c r="G15" s="27"/>
      <c r="H15" s="3"/>
      <c r="I15" s="299"/>
      <c r="J15" s="155"/>
      <c r="K15" s="301"/>
      <c r="L15" s="307"/>
      <c r="M15" s="56"/>
    </row>
    <row r="16" spans="1:13" s="29" customFormat="1" ht="12.75" customHeight="1" x14ac:dyDescent="0.2">
      <c r="A16" s="56"/>
      <c r="B16" s="129">
        <v>41944</v>
      </c>
      <c r="C16" s="190" t="s">
        <v>301</v>
      </c>
      <c r="D16" s="132" t="s">
        <v>1492</v>
      </c>
      <c r="E16" s="136">
        <v>1162.9000000000001</v>
      </c>
      <c r="F16" s="29" t="s">
        <v>89</v>
      </c>
      <c r="G16" s="29" t="s">
        <v>249</v>
      </c>
      <c r="H16" s="3"/>
      <c r="I16" s="158"/>
      <c r="J16" s="885" t="s">
        <v>1087</v>
      </c>
      <c r="K16" s="881">
        <f>E12+K14+E86+K31</f>
        <v>479497.15100000007</v>
      </c>
      <c r="L16" s="307"/>
      <c r="M16" s="56"/>
    </row>
    <row r="17" spans="1:14" s="111" customFormat="1" ht="12.6" customHeight="1" x14ac:dyDescent="0.2">
      <c r="A17" s="56"/>
      <c r="B17" s="129">
        <v>41944</v>
      </c>
      <c r="C17" s="190" t="s">
        <v>301</v>
      </c>
      <c r="D17" s="132" t="s">
        <v>1495</v>
      </c>
      <c r="E17" s="136">
        <v>427.84</v>
      </c>
      <c r="F17" s="29" t="s">
        <v>89</v>
      </c>
      <c r="G17" s="29" t="s">
        <v>249</v>
      </c>
      <c r="H17" s="3"/>
      <c r="I17" s="158"/>
      <c r="J17" s="885"/>
      <c r="K17" s="884"/>
      <c r="L17" s="307"/>
      <c r="M17" s="56"/>
    </row>
    <row r="18" spans="1:14" s="111" customFormat="1" ht="12.6" customHeight="1" thickBot="1" x14ac:dyDescent="0.25">
      <c r="A18" s="56"/>
      <c r="B18" s="129">
        <v>41946</v>
      </c>
      <c r="C18" s="190" t="s">
        <v>469</v>
      </c>
      <c r="D18" s="132" t="s">
        <v>901</v>
      </c>
      <c r="E18" s="136">
        <v>337.47</v>
      </c>
      <c r="F18" s="29" t="s">
        <v>89</v>
      </c>
      <c r="G18" s="29" t="s">
        <v>249</v>
      </c>
      <c r="H18" s="3"/>
      <c r="I18" s="393"/>
      <c r="J18" s="885"/>
      <c r="K18" s="882"/>
      <c r="L18" s="307"/>
      <c r="M18" s="56"/>
    </row>
    <row r="19" spans="1:14" s="111" customFormat="1" ht="12.6" customHeight="1" x14ac:dyDescent="0.2">
      <c r="A19" s="56"/>
      <c r="B19" s="129">
        <v>41947</v>
      </c>
      <c r="C19" s="190" t="s">
        <v>301</v>
      </c>
      <c r="D19" s="132" t="s">
        <v>1494</v>
      </c>
      <c r="E19" s="136">
        <v>5942.82</v>
      </c>
      <c r="F19" s="29" t="s">
        <v>89</v>
      </c>
      <c r="G19" s="29" t="s">
        <v>249</v>
      </c>
      <c r="H19" s="3"/>
      <c r="I19" s="393"/>
      <c r="J19" s="398"/>
      <c r="K19" s="336"/>
      <c r="L19" s="307"/>
      <c r="M19" s="56"/>
    </row>
    <row r="20" spans="1:14" s="111" customFormat="1" ht="12.6" customHeight="1" thickBot="1" x14ac:dyDescent="0.25">
      <c r="A20" s="56"/>
      <c r="B20" s="129">
        <v>41947</v>
      </c>
      <c r="C20" s="190" t="s">
        <v>301</v>
      </c>
      <c r="D20" s="132" t="s">
        <v>497</v>
      </c>
      <c r="E20" s="136">
        <v>927.85</v>
      </c>
      <c r="F20" s="29" t="s">
        <v>89</v>
      </c>
      <c r="G20" s="29" t="s">
        <v>249</v>
      </c>
      <c r="H20" s="294" t="s">
        <v>1376</v>
      </c>
      <c r="I20" s="294"/>
      <c r="J20" s="294"/>
      <c r="K20" s="288"/>
      <c r="L20" s="307"/>
      <c r="M20" s="56"/>
    </row>
    <row r="21" spans="1:14" s="3" customFormat="1" ht="12.75" customHeight="1" thickBot="1" x14ac:dyDescent="0.25">
      <c r="A21" s="56"/>
      <c r="B21" s="129">
        <v>41948</v>
      </c>
      <c r="C21" s="190" t="s">
        <v>301</v>
      </c>
      <c r="D21" s="132" t="s">
        <v>227</v>
      </c>
      <c r="E21" s="136">
        <v>254.9</v>
      </c>
      <c r="F21" s="29" t="s">
        <v>89</v>
      </c>
      <c r="G21" s="29" t="s">
        <v>249</v>
      </c>
      <c r="I21" s="10" t="s">
        <v>297</v>
      </c>
      <c r="J21" s="11" t="s">
        <v>298</v>
      </c>
      <c r="K21" s="176" t="s">
        <v>299</v>
      </c>
      <c r="L21" s="307"/>
      <c r="M21" s="339"/>
      <c r="N21" s="314"/>
    </row>
    <row r="22" spans="1:14" s="3" customFormat="1" ht="12.75" customHeight="1" x14ac:dyDescent="0.2">
      <c r="A22" s="56"/>
      <c r="B22" s="129">
        <v>41948</v>
      </c>
      <c r="C22" s="190" t="s">
        <v>301</v>
      </c>
      <c r="D22" s="132" t="s">
        <v>1494</v>
      </c>
      <c r="E22" s="136">
        <v>6632.52</v>
      </c>
      <c r="F22" s="29" t="s">
        <v>89</v>
      </c>
      <c r="G22" s="29" t="s">
        <v>249</v>
      </c>
      <c r="I22" s="101">
        <v>41950</v>
      </c>
      <c r="J22" s="205" t="s">
        <v>1513</v>
      </c>
      <c r="K22" s="134">
        <v>4897.96</v>
      </c>
      <c r="L22" s="307" t="s">
        <v>249</v>
      </c>
      <c r="M22" s="56"/>
      <c r="N22" s="314"/>
    </row>
    <row r="23" spans="1:14" s="56" customFormat="1" ht="12.75" customHeight="1" x14ac:dyDescent="0.2">
      <c r="B23" s="129">
        <v>41948</v>
      </c>
      <c r="C23" s="190" t="s">
        <v>301</v>
      </c>
      <c r="D23" s="132" t="s">
        <v>931</v>
      </c>
      <c r="E23" s="136">
        <v>208.2</v>
      </c>
      <c r="F23" s="29" t="s">
        <v>89</v>
      </c>
      <c r="G23" s="29" t="s">
        <v>249</v>
      </c>
      <c r="I23" s="164">
        <v>41954</v>
      </c>
      <c r="J23" s="119" t="s">
        <v>1498</v>
      </c>
      <c r="K23" s="169">
        <v>10000</v>
      </c>
      <c r="L23" s="307" t="s">
        <v>249</v>
      </c>
    </row>
    <row r="24" spans="1:14" s="56" customFormat="1" ht="12.75" customHeight="1" x14ac:dyDescent="0.2">
      <c r="B24" s="129">
        <v>41950</v>
      </c>
      <c r="C24" s="190" t="s">
        <v>647</v>
      </c>
      <c r="D24" s="132" t="s">
        <v>528</v>
      </c>
      <c r="E24" s="136">
        <v>2887.35</v>
      </c>
      <c r="F24" s="29" t="s">
        <v>89</v>
      </c>
      <c r="G24" s="29" t="s">
        <v>249</v>
      </c>
      <c r="I24" s="129">
        <v>41955</v>
      </c>
      <c r="J24" s="119" t="s">
        <v>1498</v>
      </c>
      <c r="K24" s="136">
        <v>40000</v>
      </c>
      <c r="L24" s="307" t="s">
        <v>249</v>
      </c>
    </row>
    <row r="25" spans="1:14" s="56" customFormat="1" ht="12.75" customHeight="1" x14ac:dyDescent="0.2">
      <c r="B25" s="129">
        <v>41950</v>
      </c>
      <c r="C25" s="190" t="s">
        <v>301</v>
      </c>
      <c r="D25" s="132" t="s">
        <v>1494</v>
      </c>
      <c r="E25" s="136">
        <v>5555.22</v>
      </c>
      <c r="F25" s="29" t="s">
        <v>89</v>
      </c>
      <c r="G25" s="29" t="s">
        <v>249</v>
      </c>
      <c r="I25" s="129">
        <v>41956</v>
      </c>
      <c r="J25" s="119" t="s">
        <v>1498</v>
      </c>
      <c r="K25" s="136">
        <v>20000</v>
      </c>
      <c r="L25" s="307" t="s">
        <v>249</v>
      </c>
    </row>
    <row r="26" spans="1:14" s="56" customFormat="1" ht="12.75" customHeight="1" x14ac:dyDescent="0.2">
      <c r="B26" s="129">
        <v>41950</v>
      </c>
      <c r="C26" s="190" t="s">
        <v>301</v>
      </c>
      <c r="D26" s="132" t="s">
        <v>826</v>
      </c>
      <c r="E26" s="136">
        <v>581.34</v>
      </c>
      <c r="F26" s="29" t="s">
        <v>89</v>
      </c>
      <c r="G26" s="29" t="s">
        <v>249</v>
      </c>
      <c r="I26" s="129">
        <v>41957</v>
      </c>
      <c r="J26" s="119" t="s">
        <v>1498</v>
      </c>
      <c r="K26" s="136">
        <v>40000</v>
      </c>
      <c r="L26" s="307" t="s">
        <v>249</v>
      </c>
    </row>
    <row r="27" spans="1:14" s="56" customFormat="1" ht="12.75" customHeight="1" x14ac:dyDescent="0.2">
      <c r="B27" s="129">
        <v>41950</v>
      </c>
      <c r="C27" s="190" t="s">
        <v>301</v>
      </c>
      <c r="D27" s="132" t="s">
        <v>1481</v>
      </c>
      <c r="E27" s="136">
        <v>315</v>
      </c>
      <c r="F27" s="29" t="s">
        <v>89</v>
      </c>
      <c r="G27" s="29" t="s">
        <v>249</v>
      </c>
      <c r="I27" s="129">
        <v>41960</v>
      </c>
      <c r="J27" s="119" t="s">
        <v>1498</v>
      </c>
      <c r="K27" s="136">
        <v>40000</v>
      </c>
      <c r="L27" s="307" t="s">
        <v>249</v>
      </c>
    </row>
    <row r="28" spans="1:14" s="56" customFormat="1" ht="12.75" customHeight="1" x14ac:dyDescent="0.2">
      <c r="B28" s="129">
        <v>41951</v>
      </c>
      <c r="C28" s="190" t="s">
        <v>301</v>
      </c>
      <c r="D28" s="132" t="s">
        <v>1355</v>
      </c>
      <c r="E28" s="136">
        <v>298.72000000000003</v>
      </c>
      <c r="F28" s="29" t="s">
        <v>89</v>
      </c>
      <c r="G28" s="29" t="s">
        <v>249</v>
      </c>
      <c r="H28"/>
      <c r="I28" s="129">
        <v>41961</v>
      </c>
      <c r="J28" s="119" t="s">
        <v>1498</v>
      </c>
      <c r="K28" s="136">
        <v>25000</v>
      </c>
      <c r="L28" s="307" t="s">
        <v>249</v>
      </c>
    </row>
    <row r="29" spans="1:14" s="56" customFormat="1" ht="12.75" customHeight="1" x14ac:dyDescent="0.2">
      <c r="B29" s="129">
        <v>41953</v>
      </c>
      <c r="C29" s="190" t="s">
        <v>719</v>
      </c>
      <c r="D29" s="132" t="s">
        <v>1051</v>
      </c>
      <c r="E29" s="136">
        <v>600.04999999999995</v>
      </c>
      <c r="F29" s="29" t="s">
        <v>89</v>
      </c>
      <c r="G29" s="29" t="s">
        <v>249</v>
      </c>
      <c r="H29"/>
      <c r="I29" s="129">
        <v>41962</v>
      </c>
      <c r="J29" s="119" t="s">
        <v>1498</v>
      </c>
      <c r="K29" s="136">
        <v>50000</v>
      </c>
      <c r="L29" s="307" t="s">
        <v>249</v>
      </c>
    </row>
    <row r="30" spans="1:14" s="56" customFormat="1" ht="12.75" customHeight="1" thickBot="1" x14ac:dyDescent="0.25">
      <c r="B30" s="129">
        <v>41953</v>
      </c>
      <c r="C30" s="190" t="s">
        <v>719</v>
      </c>
      <c r="D30" s="132" t="s">
        <v>1051</v>
      </c>
      <c r="E30" s="136">
        <v>2167.3200000000002</v>
      </c>
      <c r="F30" s="29" t="s">
        <v>89</v>
      </c>
      <c r="G30" s="29" t="s">
        <v>249</v>
      </c>
      <c r="H30"/>
      <c r="I30" s="161"/>
      <c r="J30" s="133"/>
      <c r="K30" s="137"/>
      <c r="L30" s="307"/>
    </row>
    <row r="31" spans="1:14" s="56" customFormat="1" ht="12.75" customHeight="1" thickBot="1" x14ac:dyDescent="0.25">
      <c r="B31" s="129">
        <v>41953</v>
      </c>
      <c r="C31" s="190" t="s">
        <v>647</v>
      </c>
      <c r="D31" s="132" t="s">
        <v>1496</v>
      </c>
      <c r="E31" s="136">
        <v>3058.3</v>
      </c>
      <c r="F31" s="29" t="s">
        <v>89</v>
      </c>
      <c r="G31" s="29" t="s">
        <v>249</v>
      </c>
      <c r="H31"/>
      <c r="J31" s="194"/>
      <c r="K31" s="87">
        <f>SUM(K22:K30)</f>
        <v>229897.96</v>
      </c>
      <c r="L31" s="307"/>
    </row>
    <row r="32" spans="1:14" s="56" customFormat="1" ht="12.75" customHeight="1" x14ac:dyDescent="0.2">
      <c r="B32" s="129">
        <v>41953</v>
      </c>
      <c r="C32" s="190" t="s">
        <v>301</v>
      </c>
      <c r="D32" s="132" t="s">
        <v>222</v>
      </c>
      <c r="E32" s="136">
        <v>1779.75</v>
      </c>
      <c r="F32" s="29" t="s">
        <v>89</v>
      </c>
      <c r="G32" s="29" t="s">
        <v>249</v>
      </c>
      <c r="H32"/>
      <c r="J32" s="194"/>
      <c r="K32" s="208"/>
      <c r="L32" s="307"/>
    </row>
    <row r="33" spans="2:12" s="56" customFormat="1" ht="12.75" customHeight="1" x14ac:dyDescent="0.2">
      <c r="B33" s="129">
        <v>41953</v>
      </c>
      <c r="C33" s="190" t="s">
        <v>301</v>
      </c>
      <c r="D33" s="132" t="s">
        <v>1487</v>
      </c>
      <c r="E33" s="136">
        <v>2292.54</v>
      </c>
      <c r="F33" s="29" t="s">
        <v>89</v>
      </c>
      <c r="G33" s="29" t="s">
        <v>249</v>
      </c>
      <c r="H33"/>
      <c r="I33" s="266"/>
      <c r="J33"/>
      <c r="K33"/>
      <c r="L33" s="307"/>
    </row>
    <row r="34" spans="2:12" s="56" customFormat="1" ht="12.75" customHeight="1" x14ac:dyDescent="0.2">
      <c r="B34" s="129">
        <v>41953</v>
      </c>
      <c r="C34" s="190" t="s">
        <v>1113</v>
      </c>
      <c r="D34" s="132" t="s">
        <v>906</v>
      </c>
      <c r="E34" s="136">
        <v>353.4</v>
      </c>
      <c r="F34" s="29" t="s">
        <v>89</v>
      </c>
      <c r="G34" s="29" t="s">
        <v>249</v>
      </c>
      <c r="H34"/>
      <c r="I34"/>
      <c r="J34"/>
      <c r="K34"/>
      <c r="L34" s="307"/>
    </row>
    <row r="35" spans="2:12" s="56" customFormat="1" ht="12.75" customHeight="1" x14ac:dyDescent="0.2">
      <c r="B35" s="129">
        <v>41953</v>
      </c>
      <c r="C35" s="190" t="s">
        <v>1113</v>
      </c>
      <c r="D35" s="132" t="s">
        <v>906</v>
      </c>
      <c r="E35" s="136">
        <v>353.4</v>
      </c>
      <c r="F35" s="29" t="s">
        <v>89</v>
      </c>
      <c r="G35" s="29" t="s">
        <v>249</v>
      </c>
      <c r="H35"/>
      <c r="I35"/>
      <c r="J35"/>
      <c r="K35"/>
      <c r="L35" s="307"/>
    </row>
    <row r="36" spans="2:12" s="56" customFormat="1" ht="12.75" customHeight="1" x14ac:dyDescent="0.2">
      <c r="B36" s="129">
        <v>41953</v>
      </c>
      <c r="C36" s="190" t="s">
        <v>301</v>
      </c>
      <c r="D36" s="132" t="s">
        <v>928</v>
      </c>
      <c r="E36" s="136">
        <v>1021.44</v>
      </c>
      <c r="F36" s="29" t="s">
        <v>89</v>
      </c>
      <c r="G36" s="29" t="s">
        <v>249</v>
      </c>
      <c r="H36"/>
      <c r="I36"/>
      <c r="J36"/>
      <c r="K36"/>
      <c r="L36" s="307"/>
    </row>
    <row r="37" spans="2:12" s="56" customFormat="1" ht="12.75" customHeight="1" x14ac:dyDescent="0.2">
      <c r="B37" s="129">
        <v>41953</v>
      </c>
      <c r="C37" s="190" t="s">
        <v>301</v>
      </c>
      <c r="D37" s="132" t="s">
        <v>640</v>
      </c>
      <c r="E37" s="136">
        <v>143.25</v>
      </c>
      <c r="F37" s="29" t="s">
        <v>89</v>
      </c>
      <c r="G37" s="29" t="s">
        <v>249</v>
      </c>
      <c r="H37"/>
      <c r="I37"/>
      <c r="J37"/>
      <c r="K37"/>
      <c r="L37" s="307"/>
    </row>
    <row r="38" spans="2:12" s="56" customFormat="1" ht="12.75" customHeight="1" x14ac:dyDescent="0.2">
      <c r="B38" s="129">
        <v>41953</v>
      </c>
      <c r="C38" s="190" t="s">
        <v>301</v>
      </c>
      <c r="D38" s="132" t="s">
        <v>1355</v>
      </c>
      <c r="E38" s="136">
        <v>415.34</v>
      </c>
      <c r="F38" s="29" t="s">
        <v>89</v>
      </c>
      <c r="G38" s="29" t="s">
        <v>249</v>
      </c>
      <c r="H38"/>
      <c r="I38"/>
      <c r="J38"/>
      <c r="K38"/>
      <c r="L38" s="307"/>
    </row>
    <row r="39" spans="2:12" s="56" customFormat="1" ht="12.75" customHeight="1" x14ac:dyDescent="0.2">
      <c r="B39" s="129">
        <v>41953</v>
      </c>
      <c r="C39" s="190" t="s">
        <v>301</v>
      </c>
      <c r="D39" s="132" t="s">
        <v>9</v>
      </c>
      <c r="E39" s="136">
        <v>124.9</v>
      </c>
      <c r="F39" s="29" t="s">
        <v>89</v>
      </c>
      <c r="G39" s="29" t="s">
        <v>249</v>
      </c>
      <c r="H39"/>
      <c r="I39"/>
      <c r="J39"/>
      <c r="K39"/>
      <c r="L39" s="307"/>
    </row>
    <row r="40" spans="2:12" s="56" customFormat="1" ht="12.75" customHeight="1" x14ac:dyDescent="0.2">
      <c r="B40" s="129">
        <v>41953</v>
      </c>
      <c r="C40" s="190" t="s">
        <v>301</v>
      </c>
      <c r="D40" s="132" t="s">
        <v>310</v>
      </c>
      <c r="E40" s="136">
        <v>495</v>
      </c>
      <c r="F40" s="29" t="s">
        <v>89</v>
      </c>
      <c r="G40" s="29" t="s">
        <v>249</v>
      </c>
      <c r="H40"/>
      <c r="I40"/>
      <c r="J40"/>
      <c r="K40"/>
      <c r="L40" s="307"/>
    </row>
    <row r="41" spans="2:12" s="56" customFormat="1" ht="12.75" customHeight="1" x14ac:dyDescent="0.2">
      <c r="B41" s="129">
        <v>41953</v>
      </c>
      <c r="C41" s="190" t="s">
        <v>469</v>
      </c>
      <c r="D41" s="132" t="s">
        <v>424</v>
      </c>
      <c r="E41" s="136">
        <v>563.84100000000001</v>
      </c>
      <c r="F41" s="29" t="s">
        <v>89</v>
      </c>
      <c r="G41" s="29" t="s">
        <v>249</v>
      </c>
      <c r="H41"/>
      <c r="I41"/>
      <c r="J41"/>
      <c r="K41"/>
      <c r="L41" s="307"/>
    </row>
    <row r="42" spans="2:12" s="56" customFormat="1" ht="12.75" customHeight="1" x14ac:dyDescent="0.2">
      <c r="B42" s="129">
        <v>41954</v>
      </c>
      <c r="C42" s="190" t="s">
        <v>301</v>
      </c>
      <c r="D42" s="132" t="s">
        <v>227</v>
      </c>
      <c r="E42" s="136">
        <v>173.85</v>
      </c>
      <c r="F42" s="29" t="s">
        <v>89</v>
      </c>
      <c r="G42" s="29" t="s">
        <v>249</v>
      </c>
      <c r="H42"/>
      <c r="I42"/>
      <c r="J42"/>
      <c r="K42"/>
      <c r="L42" s="307"/>
    </row>
    <row r="43" spans="2:12" s="56" customFormat="1" ht="12.75" customHeight="1" x14ac:dyDescent="0.2">
      <c r="B43" s="129">
        <v>41954</v>
      </c>
      <c r="C43" s="190" t="s">
        <v>1277</v>
      </c>
      <c r="D43" s="132" t="s">
        <v>861</v>
      </c>
      <c r="E43" s="272">
        <v>23171.93</v>
      </c>
      <c r="F43" s="29" t="s">
        <v>89</v>
      </c>
      <c r="G43" s="29" t="s">
        <v>249</v>
      </c>
      <c r="H43"/>
      <c r="I43"/>
      <c r="J43"/>
      <c r="K43"/>
      <c r="L43" s="307"/>
    </row>
    <row r="44" spans="2:12" s="56" customFormat="1" ht="12.75" customHeight="1" x14ac:dyDescent="0.2">
      <c r="B44" s="129">
        <v>41954</v>
      </c>
      <c r="C44" s="190" t="s">
        <v>301</v>
      </c>
      <c r="D44" s="132" t="s">
        <v>1499</v>
      </c>
      <c r="E44" s="136">
        <v>2177.4</v>
      </c>
      <c r="F44" s="29" t="s">
        <v>89</v>
      </c>
      <c r="G44" s="29" t="s">
        <v>249</v>
      </c>
      <c r="H44"/>
      <c r="I44"/>
      <c r="J44"/>
      <c r="K44"/>
      <c r="L44" s="307"/>
    </row>
    <row r="45" spans="2:12" s="56" customFormat="1" ht="12.75" customHeight="1" x14ac:dyDescent="0.2">
      <c r="B45" s="129">
        <v>41954</v>
      </c>
      <c r="C45" s="190" t="s">
        <v>301</v>
      </c>
      <c r="D45" s="132" t="s">
        <v>901</v>
      </c>
      <c r="E45" s="136">
        <v>172.97</v>
      </c>
      <c r="F45" s="29" t="s">
        <v>89</v>
      </c>
      <c r="G45" s="29" t="s">
        <v>249</v>
      </c>
      <c r="H45"/>
      <c r="I45"/>
      <c r="J45"/>
      <c r="K45"/>
      <c r="L45" s="307"/>
    </row>
    <row r="46" spans="2:12" s="56" customFormat="1" ht="12.75" customHeight="1" x14ac:dyDescent="0.2">
      <c r="B46" s="129">
        <v>41955</v>
      </c>
      <c r="C46" s="190" t="s">
        <v>647</v>
      </c>
      <c r="D46" s="132" t="s">
        <v>597</v>
      </c>
      <c r="E46" s="136">
        <v>650.5</v>
      </c>
      <c r="F46" s="29" t="s">
        <v>89</v>
      </c>
      <c r="G46" s="29" t="s">
        <v>249</v>
      </c>
      <c r="H46"/>
      <c r="I46"/>
      <c r="J46"/>
      <c r="K46"/>
      <c r="L46" s="307"/>
    </row>
    <row r="47" spans="2:12" s="56" customFormat="1" ht="12.75" customHeight="1" x14ac:dyDescent="0.2">
      <c r="B47" s="129">
        <v>41955</v>
      </c>
      <c r="C47" s="190" t="s">
        <v>301</v>
      </c>
      <c r="D47" s="132" t="s">
        <v>1355</v>
      </c>
      <c r="E47" s="136">
        <v>149.24</v>
      </c>
      <c r="F47" s="29" t="s">
        <v>89</v>
      </c>
      <c r="G47" s="29" t="s">
        <v>249</v>
      </c>
      <c r="H47"/>
      <c r="I47"/>
      <c r="J47"/>
      <c r="K47"/>
      <c r="L47" s="307"/>
    </row>
    <row r="48" spans="2:12" s="56" customFormat="1" ht="12.75" customHeight="1" x14ac:dyDescent="0.2">
      <c r="B48" s="129">
        <v>41955</v>
      </c>
      <c r="C48" s="190" t="s">
        <v>301</v>
      </c>
      <c r="D48" s="132" t="s">
        <v>1355</v>
      </c>
      <c r="E48" s="136">
        <v>310.20999999999998</v>
      </c>
      <c r="F48" s="29" t="s">
        <v>89</v>
      </c>
      <c r="G48" s="29" t="s">
        <v>249</v>
      </c>
      <c r="H48"/>
      <c r="I48"/>
      <c r="J48"/>
      <c r="K48"/>
      <c r="L48" s="308"/>
    </row>
    <row r="49" spans="2:12" s="56" customFormat="1" ht="12.75" customHeight="1" x14ac:dyDescent="0.2">
      <c r="B49" s="129">
        <v>41955</v>
      </c>
      <c r="C49" s="190" t="s">
        <v>719</v>
      </c>
      <c r="D49" s="132" t="s">
        <v>1051</v>
      </c>
      <c r="E49" s="136">
        <v>320.75</v>
      </c>
      <c r="F49" s="29" t="s">
        <v>89</v>
      </c>
      <c r="G49" s="29" t="s">
        <v>249</v>
      </c>
      <c r="H49"/>
      <c r="I49"/>
      <c r="J49"/>
      <c r="K49"/>
      <c r="L49" s="308"/>
    </row>
    <row r="50" spans="2:12" s="56" customFormat="1" ht="12.75" customHeight="1" x14ac:dyDescent="0.2">
      <c r="B50" s="129">
        <v>41955</v>
      </c>
      <c r="C50" s="190" t="s">
        <v>1201</v>
      </c>
      <c r="D50" s="132" t="s">
        <v>1515</v>
      </c>
      <c r="E50" s="136">
        <v>4822.6000000000004</v>
      </c>
      <c r="F50" s="29" t="s">
        <v>89</v>
      </c>
      <c r="G50" s="29" t="s">
        <v>249</v>
      </c>
      <c r="H50"/>
      <c r="I50"/>
      <c r="J50"/>
      <c r="K50"/>
      <c r="L50" s="308"/>
    </row>
    <row r="51" spans="2:12" s="56" customFormat="1" ht="12.75" customHeight="1" x14ac:dyDescent="0.2">
      <c r="B51" s="129">
        <v>41956</v>
      </c>
      <c r="C51" s="190" t="s">
        <v>301</v>
      </c>
      <c r="D51" s="132" t="s">
        <v>307</v>
      </c>
      <c r="E51" s="136">
        <v>912</v>
      </c>
      <c r="F51" s="29" t="s">
        <v>89</v>
      </c>
      <c r="G51" s="29" t="s">
        <v>249</v>
      </c>
      <c r="H51"/>
      <c r="I51"/>
      <c r="J51"/>
      <c r="K51"/>
      <c r="L51" s="308"/>
    </row>
    <row r="52" spans="2:12" s="56" customFormat="1" ht="12.75" customHeight="1" x14ac:dyDescent="0.2">
      <c r="B52" s="129">
        <v>41956</v>
      </c>
      <c r="C52" s="190" t="s">
        <v>1502</v>
      </c>
      <c r="D52" s="132" t="s">
        <v>721</v>
      </c>
      <c r="E52" s="136">
        <v>139.4</v>
      </c>
      <c r="F52" s="29" t="s">
        <v>89</v>
      </c>
      <c r="G52" s="29" t="s">
        <v>249</v>
      </c>
      <c r="H52"/>
      <c r="I52"/>
      <c r="J52"/>
      <c r="K52"/>
      <c r="L52" s="308"/>
    </row>
    <row r="53" spans="2:12" s="56" customFormat="1" ht="12.75" customHeight="1" x14ac:dyDescent="0.2">
      <c r="B53" s="129">
        <v>41956</v>
      </c>
      <c r="C53" s="190" t="s">
        <v>719</v>
      </c>
      <c r="D53" s="132" t="s">
        <v>1503</v>
      </c>
      <c r="E53" s="136">
        <v>756.25</v>
      </c>
      <c r="F53" s="29" t="s">
        <v>89</v>
      </c>
      <c r="G53" s="29" t="s">
        <v>249</v>
      </c>
      <c r="H53"/>
      <c r="I53"/>
      <c r="J53"/>
      <c r="K53"/>
      <c r="L53" s="308"/>
    </row>
    <row r="54" spans="2:12" s="56" customFormat="1" ht="12.75" customHeight="1" x14ac:dyDescent="0.2">
      <c r="B54" s="129">
        <v>41956</v>
      </c>
      <c r="C54" s="190" t="s">
        <v>301</v>
      </c>
      <c r="D54" s="132" t="s">
        <v>1509</v>
      </c>
      <c r="E54" s="136">
        <v>372.98</v>
      </c>
      <c r="F54" s="29" t="s">
        <v>89</v>
      </c>
      <c r="G54" s="29" t="s">
        <v>249</v>
      </c>
      <c r="H54"/>
      <c r="I54"/>
      <c r="J54"/>
      <c r="K54"/>
      <c r="L54" s="308"/>
    </row>
    <row r="55" spans="2:12" s="56" customFormat="1" ht="12.75" customHeight="1" x14ac:dyDescent="0.2">
      <c r="B55" s="129">
        <v>41957</v>
      </c>
      <c r="C55" s="190" t="s">
        <v>719</v>
      </c>
      <c r="D55" s="132" t="s">
        <v>1504</v>
      </c>
      <c r="E55" s="136">
        <v>903.35</v>
      </c>
      <c r="F55" s="29" t="s">
        <v>89</v>
      </c>
      <c r="G55" s="29" t="s">
        <v>249</v>
      </c>
      <c r="H55"/>
      <c r="I55"/>
      <c r="J55"/>
      <c r="K55"/>
      <c r="L55" s="308"/>
    </row>
    <row r="56" spans="2:12" s="56" customFormat="1" ht="12.75" customHeight="1" x14ac:dyDescent="0.2">
      <c r="B56" s="129">
        <v>41958</v>
      </c>
      <c r="C56" s="190" t="s">
        <v>301</v>
      </c>
      <c r="D56" s="132" t="s">
        <v>1355</v>
      </c>
      <c r="E56" s="136">
        <v>1073.8599999999999</v>
      </c>
      <c r="F56" s="29" t="s">
        <v>89</v>
      </c>
      <c r="G56" s="29" t="s">
        <v>249</v>
      </c>
      <c r="H56"/>
      <c r="I56"/>
      <c r="J56"/>
      <c r="K56"/>
      <c r="L56" s="308"/>
    </row>
    <row r="57" spans="2:12" s="56" customFormat="1" ht="12.75" customHeight="1" x14ac:dyDescent="0.2">
      <c r="B57" s="129">
        <v>41958</v>
      </c>
      <c r="C57" s="190" t="s">
        <v>301</v>
      </c>
      <c r="D57" s="132" t="s">
        <v>1355</v>
      </c>
      <c r="E57" s="136">
        <v>384.91</v>
      </c>
      <c r="F57" s="29" t="s">
        <v>89</v>
      </c>
      <c r="G57" s="29" t="s">
        <v>249</v>
      </c>
      <c r="H57"/>
      <c r="I57"/>
      <c r="J57"/>
      <c r="K57"/>
      <c r="L57" s="308"/>
    </row>
    <row r="58" spans="2:12" s="56" customFormat="1" ht="12.75" customHeight="1" x14ac:dyDescent="0.2">
      <c r="B58" s="129">
        <v>41959</v>
      </c>
      <c r="C58" s="190" t="s">
        <v>469</v>
      </c>
      <c r="D58" s="132" t="s">
        <v>1174</v>
      </c>
      <c r="E58" s="136">
        <v>286.3</v>
      </c>
      <c r="F58" s="29" t="s">
        <v>89</v>
      </c>
      <c r="G58" s="29" t="s">
        <v>249</v>
      </c>
      <c r="H58"/>
      <c r="I58"/>
      <c r="J58"/>
      <c r="K58"/>
      <c r="L58" s="308"/>
    </row>
    <row r="59" spans="2:12" s="56" customFormat="1" ht="12.75" customHeight="1" x14ac:dyDescent="0.2">
      <c r="B59" s="129">
        <v>41960</v>
      </c>
      <c r="C59" s="190" t="s">
        <v>719</v>
      </c>
      <c r="D59" s="132" t="s">
        <v>1503</v>
      </c>
      <c r="E59" s="136">
        <v>468.9</v>
      </c>
      <c r="F59" s="29" t="s">
        <v>89</v>
      </c>
      <c r="G59" s="29" t="s">
        <v>249</v>
      </c>
      <c r="H59"/>
      <c r="I59"/>
      <c r="J59"/>
      <c r="K59"/>
      <c r="L59" s="308"/>
    </row>
    <row r="60" spans="2:12" s="56" customFormat="1" ht="12.75" customHeight="1" x14ac:dyDescent="0.2">
      <c r="B60" s="129">
        <v>41961</v>
      </c>
      <c r="C60" s="190" t="s">
        <v>301</v>
      </c>
      <c r="D60" s="132" t="s">
        <v>640</v>
      </c>
      <c r="E60" s="136">
        <v>911.15</v>
      </c>
      <c r="F60" s="29" t="s">
        <v>89</v>
      </c>
      <c r="G60" s="29" t="s">
        <v>249</v>
      </c>
      <c r="H60"/>
      <c r="I60"/>
      <c r="J60"/>
      <c r="K60"/>
      <c r="L60" s="308"/>
    </row>
    <row r="61" spans="2:12" s="56" customFormat="1" ht="12.75" customHeight="1" x14ac:dyDescent="0.2">
      <c r="B61" s="129">
        <v>41961</v>
      </c>
      <c r="C61" s="190" t="s">
        <v>647</v>
      </c>
      <c r="D61" s="132" t="s">
        <v>1146</v>
      </c>
      <c r="E61" s="136">
        <v>556</v>
      </c>
      <c r="F61" s="29" t="s">
        <v>89</v>
      </c>
      <c r="G61" s="29" t="s">
        <v>249</v>
      </c>
      <c r="H61"/>
      <c r="I61"/>
      <c r="J61"/>
      <c r="K61"/>
      <c r="L61" s="308"/>
    </row>
    <row r="62" spans="2:12" s="56" customFormat="1" ht="12.75" customHeight="1" x14ac:dyDescent="0.2">
      <c r="B62" s="129">
        <v>41961</v>
      </c>
      <c r="C62" s="190" t="s">
        <v>301</v>
      </c>
      <c r="D62" s="132" t="s">
        <v>9</v>
      </c>
      <c r="E62" s="136">
        <v>180.55</v>
      </c>
      <c r="F62" s="29" t="s">
        <v>89</v>
      </c>
      <c r="G62" s="29" t="s">
        <v>249</v>
      </c>
      <c r="H62"/>
      <c r="I62"/>
      <c r="J62"/>
      <c r="K62"/>
      <c r="L62" s="308"/>
    </row>
    <row r="63" spans="2:12" s="56" customFormat="1" ht="12.75" customHeight="1" x14ac:dyDescent="0.2">
      <c r="B63" s="129">
        <v>41961</v>
      </c>
      <c r="C63" s="190" t="s">
        <v>719</v>
      </c>
      <c r="D63" s="132" t="s">
        <v>1051</v>
      </c>
      <c r="E63" s="136">
        <v>740.18</v>
      </c>
      <c r="F63" s="29" t="s">
        <v>89</v>
      </c>
      <c r="G63" s="29" t="s">
        <v>249</v>
      </c>
      <c r="H63"/>
      <c r="I63"/>
      <c r="J63"/>
      <c r="K63"/>
      <c r="L63" s="308"/>
    </row>
    <row r="64" spans="2:12" s="56" customFormat="1" ht="12.75" customHeight="1" x14ac:dyDescent="0.2">
      <c r="B64" s="129">
        <v>41961</v>
      </c>
      <c r="C64" s="190" t="s">
        <v>469</v>
      </c>
      <c r="D64" s="132" t="s">
        <v>1174</v>
      </c>
      <c r="E64" s="136">
        <v>77.95</v>
      </c>
      <c r="F64" s="29" t="s">
        <v>89</v>
      </c>
      <c r="G64" s="29" t="s">
        <v>249</v>
      </c>
      <c r="H64"/>
      <c r="I64"/>
      <c r="J64"/>
      <c r="K64"/>
      <c r="L64" s="308"/>
    </row>
    <row r="65" spans="2:12" s="56" customFormat="1" ht="12.75" customHeight="1" x14ac:dyDescent="0.2">
      <c r="B65" s="129">
        <v>41961</v>
      </c>
      <c r="C65" s="190" t="s">
        <v>1502</v>
      </c>
      <c r="D65" s="132" t="s">
        <v>1281</v>
      </c>
      <c r="E65" s="136">
        <v>389.85</v>
      </c>
      <c r="F65" s="29" t="s">
        <v>89</v>
      </c>
      <c r="G65" s="29" t="s">
        <v>249</v>
      </c>
      <c r="H65"/>
      <c r="I65"/>
      <c r="J65"/>
      <c r="K65"/>
      <c r="L65" s="308"/>
    </row>
    <row r="66" spans="2:12" s="56" customFormat="1" ht="12.75" customHeight="1" x14ac:dyDescent="0.2">
      <c r="B66" s="129">
        <v>41962</v>
      </c>
      <c r="C66" s="190" t="s">
        <v>719</v>
      </c>
      <c r="D66" s="132" t="s">
        <v>1503</v>
      </c>
      <c r="E66" s="136">
        <v>785.63</v>
      </c>
      <c r="F66" s="29" t="s">
        <v>89</v>
      </c>
      <c r="G66" s="29" t="s">
        <v>249</v>
      </c>
      <c r="H66"/>
      <c r="I66"/>
      <c r="J66"/>
      <c r="K66"/>
      <c r="L66" s="308"/>
    </row>
    <row r="67" spans="2:12" s="56" customFormat="1" ht="12.75" customHeight="1" x14ac:dyDescent="0.2">
      <c r="B67" s="129">
        <v>41962</v>
      </c>
      <c r="C67" s="190" t="s">
        <v>301</v>
      </c>
      <c r="D67" s="132" t="s">
        <v>1508</v>
      </c>
      <c r="E67" s="136">
        <v>131.44999999999999</v>
      </c>
      <c r="F67" s="29" t="s">
        <v>89</v>
      </c>
      <c r="G67" s="29" t="s">
        <v>249</v>
      </c>
      <c r="H67"/>
      <c r="I67"/>
      <c r="J67"/>
      <c r="K67"/>
      <c r="L67" s="308"/>
    </row>
    <row r="68" spans="2:12" s="56" customFormat="1" ht="12.75" customHeight="1" x14ac:dyDescent="0.2">
      <c r="B68" s="129">
        <v>41963</v>
      </c>
      <c r="C68" s="190" t="s">
        <v>301</v>
      </c>
      <c r="D68" s="132" t="s">
        <v>1501</v>
      </c>
      <c r="E68" s="136">
        <v>24000</v>
      </c>
      <c r="F68" s="29" t="s">
        <v>89</v>
      </c>
      <c r="G68" s="29" t="s">
        <v>249</v>
      </c>
      <c r="H68"/>
      <c r="I68"/>
      <c r="J68"/>
      <c r="K68"/>
      <c r="L68" s="308"/>
    </row>
    <row r="69" spans="2:12" s="56" customFormat="1" ht="12.75" customHeight="1" x14ac:dyDescent="0.2">
      <c r="B69" s="129">
        <v>41963</v>
      </c>
      <c r="C69" s="190" t="s">
        <v>301</v>
      </c>
      <c r="D69" s="132" t="s">
        <v>1355</v>
      </c>
      <c r="E69" s="136">
        <v>226.15</v>
      </c>
      <c r="F69" s="29" t="s">
        <v>89</v>
      </c>
      <c r="G69" s="29" t="s">
        <v>249</v>
      </c>
      <c r="H69"/>
      <c r="I69"/>
      <c r="J69"/>
      <c r="K69"/>
      <c r="L69" s="308"/>
    </row>
    <row r="70" spans="2:12" s="56" customFormat="1" ht="12.75" customHeight="1" x14ac:dyDescent="0.2">
      <c r="B70" s="129">
        <v>41963</v>
      </c>
      <c r="C70" s="190" t="s">
        <v>719</v>
      </c>
      <c r="D70" s="132" t="s">
        <v>1281</v>
      </c>
      <c r="E70" s="136">
        <v>880.04</v>
      </c>
      <c r="F70" s="29" t="s">
        <v>89</v>
      </c>
      <c r="G70" s="29" t="s">
        <v>249</v>
      </c>
      <c r="H70"/>
      <c r="I70"/>
      <c r="J70"/>
      <c r="K70"/>
      <c r="L70" s="308"/>
    </row>
    <row r="71" spans="2:12" s="56" customFormat="1" ht="12.75" customHeight="1" x14ac:dyDescent="0.2">
      <c r="B71" s="129">
        <v>41963</v>
      </c>
      <c r="C71" s="190" t="s">
        <v>1502</v>
      </c>
      <c r="D71" s="132" t="s">
        <v>1281</v>
      </c>
      <c r="E71" s="136">
        <v>100</v>
      </c>
      <c r="F71" s="29" t="s">
        <v>89</v>
      </c>
      <c r="G71" s="29" t="s">
        <v>249</v>
      </c>
      <c r="H71"/>
      <c r="I71"/>
      <c r="J71"/>
      <c r="K71"/>
      <c r="L71" s="308"/>
    </row>
    <row r="72" spans="2:12" s="56" customFormat="1" ht="12.75" customHeight="1" x14ac:dyDescent="0.2">
      <c r="B72" s="129">
        <v>41964</v>
      </c>
      <c r="C72" s="190" t="s">
        <v>301</v>
      </c>
      <c r="D72" s="132" t="s">
        <v>1505</v>
      </c>
      <c r="E72" s="136">
        <v>575.70000000000005</v>
      </c>
      <c r="F72" s="29" t="s">
        <v>89</v>
      </c>
      <c r="G72" s="29" t="s">
        <v>249</v>
      </c>
      <c r="H72"/>
      <c r="I72"/>
      <c r="J72"/>
      <c r="K72"/>
      <c r="L72" s="308"/>
    </row>
    <row r="73" spans="2:12" s="56" customFormat="1" ht="12.75" customHeight="1" x14ac:dyDescent="0.2">
      <c r="B73" s="129">
        <v>41964</v>
      </c>
      <c r="C73" s="190" t="s">
        <v>719</v>
      </c>
      <c r="D73" s="132" t="s">
        <v>1051</v>
      </c>
      <c r="E73" s="136">
        <v>564.46</v>
      </c>
      <c r="F73" s="29" t="s">
        <v>89</v>
      </c>
      <c r="G73" s="29" t="s">
        <v>249</v>
      </c>
      <c r="H73"/>
      <c r="I73"/>
      <c r="J73"/>
      <c r="K73"/>
      <c r="L73" s="308"/>
    </row>
    <row r="74" spans="2:12" s="56" customFormat="1" ht="12.75" customHeight="1" x14ac:dyDescent="0.2">
      <c r="B74" s="129">
        <v>41964</v>
      </c>
      <c r="C74" s="190" t="s">
        <v>301</v>
      </c>
      <c r="D74" s="132" t="s">
        <v>826</v>
      </c>
      <c r="E74" s="136">
        <v>420.04</v>
      </c>
      <c r="F74" s="29" t="s">
        <v>89</v>
      </c>
      <c r="G74" s="29" t="s">
        <v>249</v>
      </c>
      <c r="H74"/>
      <c r="I74"/>
      <c r="J74"/>
      <c r="K74"/>
      <c r="L74" s="308"/>
    </row>
    <row r="75" spans="2:12" s="56" customFormat="1" ht="12.75" customHeight="1" x14ac:dyDescent="0.2">
      <c r="B75" s="129">
        <v>41965</v>
      </c>
      <c r="C75" s="190" t="s">
        <v>719</v>
      </c>
      <c r="D75" s="132" t="s">
        <v>1503</v>
      </c>
      <c r="E75" s="136">
        <v>774</v>
      </c>
      <c r="F75" s="29" t="s">
        <v>89</v>
      </c>
      <c r="G75" s="29" t="s">
        <v>249</v>
      </c>
      <c r="H75"/>
      <c r="I75"/>
      <c r="J75"/>
      <c r="K75"/>
      <c r="L75" s="308"/>
    </row>
    <row r="76" spans="2:12" s="56" customFormat="1" ht="12.75" customHeight="1" x14ac:dyDescent="0.2">
      <c r="B76" s="129">
        <v>41967</v>
      </c>
      <c r="C76" s="190" t="s">
        <v>301</v>
      </c>
      <c r="D76" s="132" t="s">
        <v>1355</v>
      </c>
      <c r="E76" s="136">
        <v>569.77</v>
      </c>
      <c r="F76" s="29" t="s">
        <v>89</v>
      </c>
      <c r="G76" s="29" t="s">
        <v>249</v>
      </c>
      <c r="H76"/>
      <c r="I76"/>
      <c r="J76"/>
      <c r="K76"/>
      <c r="L76" s="308"/>
    </row>
    <row r="77" spans="2:12" s="56" customFormat="1" ht="12.75" customHeight="1" x14ac:dyDescent="0.2">
      <c r="B77" s="129">
        <v>41968</v>
      </c>
      <c r="C77" s="190" t="s">
        <v>301</v>
      </c>
      <c r="D77" s="132" t="s">
        <v>1510</v>
      </c>
      <c r="E77" s="136">
        <v>294.95</v>
      </c>
      <c r="F77" s="29" t="s">
        <v>89</v>
      </c>
      <c r="G77" s="29" t="s">
        <v>249</v>
      </c>
      <c r="H77"/>
      <c r="I77"/>
      <c r="J77"/>
      <c r="K77"/>
      <c r="L77" s="308"/>
    </row>
    <row r="78" spans="2:12" s="56" customFormat="1" ht="12.75" customHeight="1" x14ac:dyDescent="0.2">
      <c r="B78" s="129">
        <v>41968</v>
      </c>
      <c r="C78" s="190" t="s">
        <v>301</v>
      </c>
      <c r="D78" s="132" t="s">
        <v>1511</v>
      </c>
      <c r="E78" s="136">
        <v>355.55</v>
      </c>
      <c r="F78" s="29" t="s">
        <v>89</v>
      </c>
      <c r="G78" s="29" t="s">
        <v>249</v>
      </c>
      <c r="H78"/>
      <c r="I78"/>
      <c r="J78"/>
      <c r="K78"/>
      <c r="L78" s="308"/>
    </row>
    <row r="79" spans="2:12" s="56" customFormat="1" ht="12.75" customHeight="1" x14ac:dyDescent="0.2">
      <c r="B79" s="129">
        <v>41968</v>
      </c>
      <c r="C79" s="190" t="s">
        <v>301</v>
      </c>
      <c r="D79" s="132" t="s">
        <v>1512</v>
      </c>
      <c r="E79" s="136">
        <v>202.1</v>
      </c>
      <c r="F79" s="29" t="s">
        <v>89</v>
      </c>
      <c r="G79" s="29" t="s">
        <v>384</v>
      </c>
      <c r="H79"/>
      <c r="I79"/>
      <c r="J79"/>
      <c r="K79"/>
      <c r="L79" s="308"/>
    </row>
    <row r="80" spans="2:12" s="56" customFormat="1" ht="12.75" customHeight="1" x14ac:dyDescent="0.2">
      <c r="B80" s="129">
        <v>41968</v>
      </c>
      <c r="C80" s="190" t="s">
        <v>719</v>
      </c>
      <c r="D80" s="132" t="s">
        <v>1503</v>
      </c>
      <c r="E80" s="136">
        <v>400</v>
      </c>
      <c r="F80" s="29" t="s">
        <v>89</v>
      </c>
      <c r="G80" s="29" t="s">
        <v>249</v>
      </c>
      <c r="H80"/>
      <c r="I80"/>
      <c r="J80"/>
      <c r="K80"/>
      <c r="L80" s="308"/>
    </row>
    <row r="81" spans="1:13" s="56" customFormat="1" ht="12.75" customHeight="1" x14ac:dyDescent="0.2">
      <c r="B81" s="129">
        <v>41971</v>
      </c>
      <c r="C81" s="190" t="s">
        <v>301</v>
      </c>
      <c r="D81" s="132" t="s">
        <v>821</v>
      </c>
      <c r="E81" s="136">
        <v>422.02</v>
      </c>
      <c r="F81" s="29" t="s">
        <v>89</v>
      </c>
      <c r="G81" s="29" t="s">
        <v>249</v>
      </c>
      <c r="H81"/>
      <c r="I81"/>
      <c r="J81"/>
      <c r="K81"/>
      <c r="L81" s="308"/>
    </row>
    <row r="82" spans="1:13" s="56" customFormat="1" ht="12.75" customHeight="1" x14ac:dyDescent="0.2">
      <c r="B82" s="129">
        <v>41971</v>
      </c>
      <c r="C82" s="190" t="s">
        <v>301</v>
      </c>
      <c r="D82" s="132" t="s">
        <v>9</v>
      </c>
      <c r="E82" s="136">
        <v>258</v>
      </c>
      <c r="F82" s="29" t="s">
        <v>89</v>
      </c>
      <c r="G82" s="29" t="s">
        <v>249</v>
      </c>
      <c r="H82"/>
      <c r="I82"/>
      <c r="J82"/>
      <c r="K82"/>
      <c r="L82" s="308"/>
    </row>
    <row r="83" spans="1:13" s="56" customFormat="1" ht="12.75" customHeight="1" x14ac:dyDescent="0.2">
      <c r="B83" s="129">
        <v>41971</v>
      </c>
      <c r="C83" s="190" t="s">
        <v>647</v>
      </c>
      <c r="D83" s="132" t="s">
        <v>597</v>
      </c>
      <c r="E83" s="136">
        <v>892.35</v>
      </c>
      <c r="F83" s="29" t="s">
        <v>89</v>
      </c>
      <c r="G83" s="29" t="s">
        <v>249</v>
      </c>
      <c r="H83"/>
      <c r="I83"/>
      <c r="J83"/>
      <c r="K83"/>
      <c r="L83" s="308"/>
    </row>
    <row r="84" spans="1:13" s="56" customFormat="1" ht="12.75" customHeight="1" x14ac:dyDescent="0.2">
      <c r="B84" s="129">
        <v>41971</v>
      </c>
      <c r="C84" s="190" t="s">
        <v>469</v>
      </c>
      <c r="D84" s="132" t="s">
        <v>901</v>
      </c>
      <c r="E84" s="136">
        <v>125.48</v>
      </c>
      <c r="F84" s="29" t="s">
        <v>89</v>
      </c>
      <c r="G84" s="29" t="s">
        <v>249</v>
      </c>
      <c r="H84"/>
      <c r="I84"/>
      <c r="J84"/>
      <c r="K84"/>
      <c r="L84" s="308"/>
    </row>
    <row r="85" spans="1:13" s="29" customFormat="1" ht="13.5" thickBot="1" x14ac:dyDescent="0.25">
      <c r="A85"/>
      <c r="B85" s="161">
        <v>41971</v>
      </c>
      <c r="C85" s="187" t="s">
        <v>469</v>
      </c>
      <c r="D85" s="133" t="s">
        <v>1433</v>
      </c>
      <c r="E85" s="137">
        <v>71.8</v>
      </c>
      <c r="F85" s="29" t="s">
        <v>89</v>
      </c>
      <c r="G85" s="29" t="s">
        <v>249</v>
      </c>
      <c r="H85"/>
      <c r="I85"/>
      <c r="J85"/>
      <c r="K85"/>
      <c r="L85" s="308"/>
      <c r="M85" s="56"/>
    </row>
    <row r="86" spans="1:13" s="29" customFormat="1" ht="13.5" thickBot="1" x14ac:dyDescent="0.25">
      <c r="A86"/>
      <c r="B86" s="56"/>
      <c r="C86" s="56"/>
      <c r="D86" s="194"/>
      <c r="E86" s="87">
        <f>SUM(E16:E85)</f>
        <v>111053.23100000001</v>
      </c>
      <c r="H86"/>
      <c r="I86"/>
      <c r="J86"/>
      <c r="K86"/>
      <c r="L86" s="312"/>
    </row>
    <row r="87" spans="1:13" s="29" customFormat="1" x14ac:dyDescent="0.2">
      <c r="A87"/>
      <c r="B87" s="56"/>
      <c r="C87" s="56"/>
      <c r="D87" s="194"/>
      <c r="E87" s="208"/>
      <c r="H87"/>
      <c r="I87"/>
      <c r="J87"/>
      <c r="K87"/>
      <c r="L87" s="312"/>
    </row>
    <row r="88" spans="1:13" s="29" customFormat="1" x14ac:dyDescent="0.2">
      <c r="A88"/>
      <c r="B88" s="56"/>
      <c r="C88" s="56"/>
      <c r="D88" s="194"/>
      <c r="E88" s="208"/>
      <c r="H88"/>
      <c r="I88"/>
      <c r="J88"/>
      <c r="K88"/>
      <c r="L88" s="312"/>
      <c r="M88"/>
    </row>
    <row r="89" spans="1:13" s="29" customFormat="1" x14ac:dyDescent="0.2">
      <c r="A89"/>
      <c r="B89" s="56"/>
      <c r="C89" s="56"/>
      <c r="D89" s="194"/>
      <c r="E89" s="208"/>
      <c r="H89"/>
      <c r="I89"/>
      <c r="J89"/>
      <c r="K89"/>
      <c r="L89" s="312"/>
      <c r="M89"/>
    </row>
    <row r="90" spans="1:13" s="29" customFormat="1" x14ac:dyDescent="0.2">
      <c r="A90"/>
      <c r="B90" s="56"/>
      <c r="C90" s="56"/>
      <c r="D90" s="194"/>
      <c r="E90" s="208"/>
      <c r="H90"/>
      <c r="I90"/>
      <c r="J90"/>
      <c r="K90"/>
      <c r="L90" s="312"/>
      <c r="M90"/>
    </row>
    <row r="91" spans="1:13" s="29" customFormat="1" x14ac:dyDescent="0.2">
      <c r="A91"/>
      <c r="B91" s="56"/>
      <c r="C91" s="56"/>
      <c r="D91" s="194"/>
      <c r="E91" s="208"/>
      <c r="H91"/>
      <c r="I91"/>
      <c r="J91"/>
      <c r="K91"/>
      <c r="L91" s="312"/>
      <c r="M91"/>
    </row>
    <row r="92" spans="1:13" s="29" customFormat="1" x14ac:dyDescent="0.2">
      <c r="A92"/>
      <c r="B92" s="56"/>
      <c r="C92" s="56"/>
      <c r="D92" s="194"/>
      <c r="E92" s="208"/>
      <c r="H92"/>
      <c r="I92"/>
      <c r="J92"/>
      <c r="K92"/>
      <c r="L92" s="312"/>
      <c r="M92"/>
    </row>
    <row r="93" spans="1:13" s="29" customFormat="1" x14ac:dyDescent="0.2">
      <c r="A93"/>
      <c r="B93" s="56"/>
      <c r="C93" s="56"/>
      <c r="D93" s="194"/>
      <c r="E93" s="208"/>
      <c r="H93"/>
      <c r="I93"/>
      <c r="J93"/>
      <c r="K93"/>
      <c r="L93" s="312"/>
      <c r="M93"/>
    </row>
    <row r="94" spans="1:13" s="29" customFormat="1" x14ac:dyDescent="0.2">
      <c r="A94"/>
      <c r="B94" s="56"/>
      <c r="C94" s="56"/>
      <c r="D94" s="194"/>
      <c r="E94" s="208"/>
      <c r="H94"/>
      <c r="I94"/>
      <c r="J94"/>
      <c r="K94"/>
      <c r="L94" s="312"/>
      <c r="M94"/>
    </row>
    <row r="95" spans="1:13" s="29" customFormat="1" x14ac:dyDescent="0.2">
      <c r="A95"/>
      <c r="B95" s="56"/>
      <c r="C95" s="56"/>
      <c r="D95" s="194"/>
      <c r="E95" s="208"/>
      <c r="H95"/>
      <c r="I95"/>
      <c r="J95"/>
      <c r="K95"/>
      <c r="L95" s="312"/>
      <c r="M95"/>
    </row>
    <row r="96" spans="1:13" s="29" customFormat="1" x14ac:dyDescent="0.2">
      <c r="A96"/>
      <c r="B96" s="56"/>
      <c r="C96" s="56"/>
      <c r="D96" s="194"/>
      <c r="E96" s="208"/>
      <c r="H96"/>
      <c r="I96"/>
      <c r="J96"/>
      <c r="K96"/>
      <c r="L96" s="312"/>
      <c r="M96"/>
    </row>
    <row r="97" spans="1:14" s="29" customFormat="1" x14ac:dyDescent="0.2">
      <c r="A97"/>
      <c r="B97" s="56"/>
      <c r="C97" s="56"/>
      <c r="D97" s="194"/>
      <c r="E97" s="208"/>
      <c r="H97"/>
      <c r="I97"/>
      <c r="J97"/>
      <c r="K97"/>
      <c r="L97" s="312"/>
      <c r="M97"/>
    </row>
    <row r="98" spans="1:14" s="29" customFormat="1" x14ac:dyDescent="0.2">
      <c r="A98"/>
      <c r="B98" s="56"/>
      <c r="C98" s="56"/>
      <c r="D98" s="194"/>
      <c r="E98" s="208"/>
      <c r="H98"/>
      <c r="I98"/>
      <c r="J98"/>
      <c r="K98"/>
      <c r="L98" s="312"/>
      <c r="M98"/>
    </row>
    <row r="99" spans="1:14" x14ac:dyDescent="0.2">
      <c r="B99" s="56"/>
      <c r="C99" s="56"/>
      <c r="D99" s="194"/>
      <c r="E99" s="208"/>
      <c r="F99"/>
    </row>
    <row r="100" spans="1:14" x14ac:dyDescent="0.2">
      <c r="F100"/>
    </row>
    <row r="101" spans="1:14" x14ac:dyDescent="0.2">
      <c r="F101"/>
    </row>
    <row r="102" spans="1:14" s="29" customFormat="1" x14ac:dyDescent="0.2">
      <c r="A102"/>
      <c r="B102"/>
      <c r="C102"/>
      <c r="D102" s="195"/>
      <c r="E102" s="197"/>
      <c r="F102"/>
      <c r="H102"/>
      <c r="I102"/>
      <c r="J102"/>
      <c r="K102"/>
      <c r="L102" s="312"/>
      <c r="M102"/>
      <c r="N102"/>
    </row>
    <row r="103" spans="1:14" s="29" customFormat="1" x14ac:dyDescent="0.2">
      <c r="A103"/>
      <c r="B103"/>
      <c r="C103"/>
      <c r="D103" s="195"/>
      <c r="E103" s="197"/>
      <c r="F103"/>
      <c r="H103"/>
      <c r="I103"/>
      <c r="J103"/>
      <c r="K103"/>
      <c r="L103" s="312"/>
      <c r="M103"/>
      <c r="N103"/>
    </row>
    <row r="104" spans="1:14" s="29" customFormat="1" x14ac:dyDescent="0.2">
      <c r="A104"/>
      <c r="B104"/>
      <c r="C104"/>
      <c r="D104" s="195"/>
      <c r="E104" s="197"/>
      <c r="H104"/>
      <c r="I104"/>
      <c r="J104"/>
      <c r="K104"/>
      <c r="L104" s="312"/>
      <c r="M104"/>
      <c r="N104"/>
    </row>
  </sheetData>
  <mergeCells count="5">
    <mergeCell ref="A1:K1"/>
    <mergeCell ref="A3:D3"/>
    <mergeCell ref="A14:D14"/>
    <mergeCell ref="J16:J18"/>
    <mergeCell ref="K16:K18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/>
  <dimension ref="A1:O89"/>
  <sheetViews>
    <sheetView zoomScaleNormal="100" workbookViewId="0">
      <selection activeCell="C27" sqref="C2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2.7109375" style="312" customWidth="1"/>
    <col min="14" max="14" width="2.7109375" style="308" customWidth="1"/>
    <col min="15" max="15" width="2.7109375" customWidth="1"/>
  </cols>
  <sheetData>
    <row r="1" spans="1:14" s="1" customFormat="1" ht="24" customHeight="1" x14ac:dyDescent="0.2">
      <c r="A1" s="880" t="s">
        <v>1514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</row>
    <row r="2" spans="1:14" s="1" customFormat="1" ht="6.75" customHeight="1" x14ac:dyDescent="0.2">
      <c r="D2" s="193"/>
      <c r="E2" s="144"/>
      <c r="F2" s="421"/>
      <c r="G2" s="424"/>
      <c r="H2" s="424"/>
      <c r="M2" s="305"/>
      <c r="N2" s="290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</row>
    <row r="5" spans="1:14" s="56" customFormat="1" x14ac:dyDescent="0.2">
      <c r="A5"/>
      <c r="B5" s="129">
        <v>41977</v>
      </c>
      <c r="C5" s="190" t="s">
        <v>598</v>
      </c>
      <c r="D5" s="132" t="s">
        <v>599</v>
      </c>
      <c r="E5" s="136">
        <v>178.5</v>
      </c>
      <c r="F5" s="27" t="s">
        <v>89</v>
      </c>
      <c r="G5" s="29" t="s">
        <v>249</v>
      </c>
      <c r="H5" s="29"/>
      <c r="J5" s="129">
        <v>41977</v>
      </c>
      <c r="K5" s="132" t="s">
        <v>168</v>
      </c>
      <c r="L5" s="136">
        <v>281.63</v>
      </c>
      <c r="M5" s="308" t="s">
        <v>249</v>
      </c>
      <c r="N5" s="307"/>
    </row>
    <row r="6" spans="1:14" s="29" customFormat="1" ht="12.75" customHeight="1" thickBot="1" x14ac:dyDescent="0.25">
      <c r="A6"/>
      <c r="B6" s="161"/>
      <c r="C6" s="187"/>
      <c r="D6" s="133"/>
      <c r="E6" s="137"/>
      <c r="I6" s="56"/>
      <c r="J6" s="129">
        <v>41977</v>
      </c>
      <c r="K6" s="132" t="s">
        <v>50</v>
      </c>
      <c r="L6" s="136">
        <v>1563.85</v>
      </c>
      <c r="M6" s="308" t="s">
        <v>249</v>
      </c>
      <c r="N6" s="308"/>
    </row>
    <row r="7" spans="1:14" s="29" customFormat="1" ht="12.75" customHeight="1" thickBot="1" x14ac:dyDescent="0.25">
      <c r="A7"/>
      <c r="B7" s="56"/>
      <c r="C7" s="56"/>
      <c r="D7" s="194"/>
      <c r="E7" s="87">
        <f>SUM(E5:E6)</f>
        <v>178.5</v>
      </c>
      <c r="I7" s="56"/>
      <c r="J7" s="129">
        <v>41977</v>
      </c>
      <c r="K7" s="132" t="s">
        <v>816</v>
      </c>
      <c r="L7" s="136">
        <v>1732.08</v>
      </c>
      <c r="M7" s="307" t="s">
        <v>249</v>
      </c>
      <c r="N7" s="308"/>
    </row>
    <row r="8" spans="1:14" s="29" customFormat="1" ht="12.75" customHeight="1" x14ac:dyDescent="0.2">
      <c r="A8"/>
      <c r="B8" s="56"/>
      <c r="C8" s="56"/>
      <c r="D8" s="194"/>
      <c r="E8" s="208"/>
      <c r="I8" s="56"/>
      <c r="J8" s="129">
        <v>41978</v>
      </c>
      <c r="K8" s="132" t="s">
        <v>1258</v>
      </c>
      <c r="L8" s="136">
        <v>6726</v>
      </c>
      <c r="M8" s="307" t="s">
        <v>249</v>
      </c>
      <c r="N8" s="308"/>
    </row>
    <row r="9" spans="1:14" s="29" customFormat="1" ht="12.75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G9" s="116"/>
      <c r="I9" s="56"/>
      <c r="J9" s="129">
        <v>41978</v>
      </c>
      <c r="K9" s="132" t="s">
        <v>346</v>
      </c>
      <c r="L9" s="136">
        <v>21950.7</v>
      </c>
      <c r="M9" s="307" t="s">
        <v>249</v>
      </c>
      <c r="N9" s="308"/>
    </row>
    <row r="10" spans="1:14" s="29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G10" s="27"/>
      <c r="I10" s="56"/>
      <c r="J10" s="161">
        <v>41978</v>
      </c>
      <c r="K10" s="133" t="s">
        <v>1497</v>
      </c>
      <c r="L10" s="137">
        <v>3773.26</v>
      </c>
      <c r="M10" s="307" t="s">
        <v>249</v>
      </c>
      <c r="N10" s="308"/>
    </row>
    <row r="11" spans="1:14" s="29" customFormat="1" ht="12.75" customHeight="1" thickBot="1" x14ac:dyDescent="0.25">
      <c r="A11" s="56"/>
      <c r="B11" s="129">
        <v>41974</v>
      </c>
      <c r="C11" s="190" t="s">
        <v>301</v>
      </c>
      <c r="D11" s="132" t="s">
        <v>227</v>
      </c>
      <c r="E11" s="136">
        <v>1305.3</v>
      </c>
      <c r="F11" s="29" t="s">
        <v>89</v>
      </c>
      <c r="G11" s="29" t="s">
        <v>249</v>
      </c>
      <c r="H11" s="116"/>
      <c r="I11" s="294"/>
      <c r="J11" s="56"/>
      <c r="K11" s="194"/>
      <c r="L11" s="87">
        <f>SUM(L5:L10)</f>
        <v>36027.520000000004</v>
      </c>
      <c r="M11" s="307"/>
      <c r="N11" s="307"/>
    </row>
    <row r="12" spans="1:14" s="29" customFormat="1" ht="12.75" customHeight="1" thickBot="1" x14ac:dyDescent="0.25">
      <c r="A12" s="56"/>
      <c r="B12" s="129">
        <v>41974</v>
      </c>
      <c r="C12" s="190" t="s">
        <v>301</v>
      </c>
      <c r="D12" s="132" t="s">
        <v>293</v>
      </c>
      <c r="E12" s="136">
        <v>2436.75</v>
      </c>
      <c r="F12" s="29" t="s">
        <v>89</v>
      </c>
      <c r="G12" s="29" t="s">
        <v>249</v>
      </c>
      <c r="H12" s="27"/>
      <c r="I12" s="3"/>
      <c r="J12" s="299"/>
      <c r="K12" s="155"/>
      <c r="L12" s="301"/>
      <c r="M12" s="307"/>
      <c r="N12" s="307"/>
    </row>
    <row r="13" spans="1:14" s="29" customFormat="1" ht="12.75" customHeight="1" x14ac:dyDescent="0.2">
      <c r="A13" s="56"/>
      <c r="B13" s="129">
        <v>41974</v>
      </c>
      <c r="C13" s="190" t="s">
        <v>301</v>
      </c>
      <c r="D13" s="132" t="s">
        <v>310</v>
      </c>
      <c r="E13" s="136">
        <v>133</v>
      </c>
      <c r="F13" s="29" t="s">
        <v>89</v>
      </c>
      <c r="G13" s="29" t="s">
        <v>249</v>
      </c>
      <c r="I13" s="3"/>
      <c r="J13" s="158"/>
      <c r="K13" s="885" t="s">
        <v>1087</v>
      </c>
      <c r="L13" s="881">
        <f>E7+L11+E66+L24</f>
        <v>93457.23000000001</v>
      </c>
      <c r="M13" s="307"/>
      <c r="N13" s="307"/>
    </row>
    <row r="14" spans="1:14" s="111" customFormat="1" ht="12.6" customHeight="1" x14ac:dyDescent="0.2">
      <c r="A14" s="56"/>
      <c r="B14" s="129">
        <v>41974</v>
      </c>
      <c r="C14" s="190" t="s">
        <v>1136</v>
      </c>
      <c r="D14" s="132" t="s">
        <v>1255</v>
      </c>
      <c r="E14" s="272">
        <v>528.46</v>
      </c>
      <c r="F14" s="29" t="s">
        <v>89</v>
      </c>
      <c r="G14" s="29" t="s">
        <v>249</v>
      </c>
      <c r="H14" s="29"/>
      <c r="I14" s="3"/>
      <c r="J14" s="158"/>
      <c r="K14" s="885"/>
      <c r="L14" s="884"/>
      <c r="M14" s="307"/>
      <c r="N14" s="307"/>
    </row>
    <row r="15" spans="1:14" s="111" customFormat="1" ht="12.6" customHeight="1" x14ac:dyDescent="0.2">
      <c r="A15" s="56"/>
      <c r="B15" s="129">
        <v>41974</v>
      </c>
      <c r="C15" s="190" t="s">
        <v>469</v>
      </c>
      <c r="D15" s="132" t="s">
        <v>1023</v>
      </c>
      <c r="E15" s="136">
        <v>76.400000000000006</v>
      </c>
      <c r="F15" s="29" t="s">
        <v>89</v>
      </c>
      <c r="G15" s="29" t="s">
        <v>249</v>
      </c>
      <c r="H15" s="29"/>
      <c r="I15" s="3"/>
      <c r="J15" s="158"/>
      <c r="K15" s="885"/>
      <c r="L15" s="884"/>
      <c r="M15" s="307"/>
      <c r="N15" s="307"/>
    </row>
    <row r="16" spans="1:14" s="111" customFormat="1" ht="12.6" customHeight="1" thickBot="1" x14ac:dyDescent="0.25">
      <c r="A16" s="56"/>
      <c r="B16" s="129">
        <v>41974</v>
      </c>
      <c r="C16" s="190" t="s">
        <v>301</v>
      </c>
      <c r="D16" s="132" t="s">
        <v>640</v>
      </c>
      <c r="E16" s="136">
        <v>206.8</v>
      </c>
      <c r="F16" s="29" t="s">
        <v>89</v>
      </c>
      <c r="G16" s="29" t="s">
        <v>249</v>
      </c>
      <c r="H16" s="29"/>
      <c r="I16" s="3"/>
      <c r="J16" s="393"/>
      <c r="K16" s="885"/>
      <c r="L16" s="882"/>
      <c r="M16" s="307"/>
      <c r="N16" s="307"/>
    </row>
    <row r="17" spans="1:15" s="111" customFormat="1" ht="12.6" customHeight="1" x14ac:dyDescent="0.2">
      <c r="A17" s="56"/>
      <c r="B17" s="129">
        <v>41974</v>
      </c>
      <c r="C17" s="190" t="s">
        <v>469</v>
      </c>
      <c r="D17" s="132" t="s">
        <v>424</v>
      </c>
      <c r="E17" s="136">
        <v>953.89</v>
      </c>
      <c r="F17" s="29" t="s">
        <v>89</v>
      </c>
      <c r="G17" s="29" t="s">
        <v>249</v>
      </c>
      <c r="H17" s="29"/>
      <c r="I17" s="3"/>
      <c r="J17" s="393"/>
      <c r="K17" s="398"/>
      <c r="L17" s="336"/>
      <c r="M17" s="307"/>
      <c r="N17" s="307"/>
    </row>
    <row r="18" spans="1:15" s="111" customFormat="1" ht="12.6" customHeight="1" x14ac:dyDescent="0.2">
      <c r="A18" s="56"/>
      <c r="B18" s="129">
        <v>41975</v>
      </c>
      <c r="C18" s="190" t="s">
        <v>1502</v>
      </c>
      <c r="D18" s="132" t="s">
        <v>1522</v>
      </c>
      <c r="E18" s="136">
        <v>1932.5</v>
      </c>
      <c r="F18" s="29" t="s">
        <v>89</v>
      </c>
      <c r="G18" s="29" t="s">
        <v>249</v>
      </c>
      <c r="H18" s="29"/>
      <c r="I18" s="3"/>
      <c r="J18" s="393"/>
      <c r="K18" s="398"/>
      <c r="L18" s="336"/>
      <c r="M18" s="307"/>
      <c r="N18" s="307"/>
    </row>
    <row r="19" spans="1:15" s="111" customFormat="1" ht="12.6" customHeight="1" thickBot="1" x14ac:dyDescent="0.25">
      <c r="A19" s="56"/>
      <c r="B19" s="129">
        <v>41975</v>
      </c>
      <c r="C19" s="190" t="s">
        <v>1502</v>
      </c>
      <c r="D19" s="132" t="s">
        <v>1523</v>
      </c>
      <c r="E19" s="136">
        <v>130</v>
      </c>
      <c r="F19" s="29" t="s">
        <v>89</v>
      </c>
      <c r="G19" s="29" t="s">
        <v>249</v>
      </c>
      <c r="H19" s="29"/>
      <c r="I19" s="294" t="s">
        <v>1376</v>
      </c>
      <c r="J19" s="294"/>
      <c r="K19" s="294"/>
      <c r="L19" s="288"/>
      <c r="M19" s="307"/>
      <c r="N19" s="307"/>
    </row>
    <row r="20" spans="1:15" s="111" customFormat="1" ht="12.6" customHeight="1" thickBot="1" x14ac:dyDescent="0.25">
      <c r="A20" s="56"/>
      <c r="B20" s="129">
        <v>41977</v>
      </c>
      <c r="C20" s="190" t="s">
        <v>397</v>
      </c>
      <c r="D20" s="132" t="s">
        <v>1516</v>
      </c>
      <c r="E20" s="136">
        <v>281.48</v>
      </c>
      <c r="F20" s="29" t="s">
        <v>89</v>
      </c>
      <c r="G20" s="29" t="s">
        <v>249</v>
      </c>
      <c r="H20" s="29"/>
      <c r="I20" s="3"/>
      <c r="J20" s="10" t="s">
        <v>297</v>
      </c>
      <c r="K20" s="11" t="s">
        <v>298</v>
      </c>
      <c r="L20" s="176" t="s">
        <v>299</v>
      </c>
      <c r="M20" s="307"/>
      <c r="N20" s="307"/>
    </row>
    <row r="21" spans="1:15" s="111" customFormat="1" ht="12.6" customHeight="1" x14ac:dyDescent="0.2">
      <c r="A21" s="56"/>
      <c r="B21" s="129">
        <v>41977</v>
      </c>
      <c r="C21" s="190" t="s">
        <v>647</v>
      </c>
      <c r="D21" s="132" t="s">
        <v>528</v>
      </c>
      <c r="E21" s="136">
        <v>2887.35</v>
      </c>
      <c r="F21" s="29" t="s">
        <v>89</v>
      </c>
      <c r="G21" s="29" t="s">
        <v>249</v>
      </c>
      <c r="H21" s="29"/>
      <c r="I21" s="3"/>
      <c r="J21" s="101">
        <v>41981</v>
      </c>
      <c r="K21" s="205" t="s">
        <v>1519</v>
      </c>
      <c r="L21" s="422">
        <v>4934.8500000000004</v>
      </c>
      <c r="M21" s="307" t="s">
        <v>249</v>
      </c>
      <c r="N21" s="307"/>
    </row>
    <row r="22" spans="1:15" s="111" customFormat="1" ht="12.6" customHeight="1" x14ac:dyDescent="0.2">
      <c r="A22" s="56"/>
      <c r="B22" s="129">
        <v>41977</v>
      </c>
      <c r="C22" s="190" t="s">
        <v>647</v>
      </c>
      <c r="D22" s="132" t="s">
        <v>1517</v>
      </c>
      <c r="E22" s="136">
        <v>886.84</v>
      </c>
      <c r="F22" s="29" t="s">
        <v>89</v>
      </c>
      <c r="G22" s="29" t="s">
        <v>249</v>
      </c>
      <c r="H22" s="29"/>
      <c r="I22" s="56"/>
      <c r="J22" s="164">
        <v>41982</v>
      </c>
      <c r="K22" s="119" t="s">
        <v>1520</v>
      </c>
      <c r="L22" s="169">
        <v>497.37</v>
      </c>
      <c r="M22" s="307" t="s">
        <v>249</v>
      </c>
      <c r="N22" s="307"/>
    </row>
    <row r="23" spans="1:15" s="3" customFormat="1" ht="12.75" customHeight="1" thickBot="1" x14ac:dyDescent="0.25">
      <c r="A23" s="56"/>
      <c r="B23" s="129">
        <v>41977</v>
      </c>
      <c r="C23" s="190" t="s">
        <v>647</v>
      </c>
      <c r="D23" s="132" t="s">
        <v>1518</v>
      </c>
      <c r="E23" s="136">
        <v>890.98</v>
      </c>
      <c r="F23" s="29" t="s">
        <v>89</v>
      </c>
      <c r="G23" s="29" t="s">
        <v>249</v>
      </c>
      <c r="H23" s="29"/>
      <c r="I23" s="56"/>
      <c r="J23" s="161"/>
      <c r="K23" s="423"/>
      <c r="L23" s="137"/>
      <c r="M23" s="307"/>
      <c r="N23" s="307"/>
      <c r="O23" s="56"/>
    </row>
    <row r="24" spans="1:15" s="3" customFormat="1" ht="12.75" customHeight="1" thickBot="1" x14ac:dyDescent="0.25">
      <c r="A24" s="56"/>
      <c r="B24" s="129">
        <v>41977</v>
      </c>
      <c r="C24" s="190" t="s">
        <v>674</v>
      </c>
      <c r="D24" s="132" t="s">
        <v>730</v>
      </c>
      <c r="E24" s="136">
        <v>882.9</v>
      </c>
      <c r="F24" s="29" t="s">
        <v>89</v>
      </c>
      <c r="G24" s="29" t="s">
        <v>249</v>
      </c>
      <c r="H24" s="29"/>
      <c r="I24"/>
      <c r="J24" s="56"/>
      <c r="K24" s="194"/>
      <c r="L24" s="87">
        <f>SUM(L21:L23)</f>
        <v>5432.22</v>
      </c>
      <c r="M24" s="307"/>
      <c r="N24" s="307"/>
      <c r="O24" s="56"/>
    </row>
    <row r="25" spans="1:15" s="56" customFormat="1" ht="12.75" customHeight="1" x14ac:dyDescent="0.2">
      <c r="B25" s="129">
        <v>41977</v>
      </c>
      <c r="C25" s="190" t="s">
        <v>301</v>
      </c>
      <c r="D25" s="132" t="s">
        <v>6</v>
      </c>
      <c r="E25" s="136">
        <v>570</v>
      </c>
      <c r="F25" s="29" t="s">
        <v>89</v>
      </c>
      <c r="G25" s="29" t="s">
        <v>249</v>
      </c>
      <c r="H25" s="29"/>
      <c r="I25"/>
      <c r="K25" s="194"/>
      <c r="L25" s="208"/>
      <c r="M25" s="307"/>
      <c r="N25" s="307"/>
    </row>
    <row r="26" spans="1:15" s="56" customFormat="1" ht="12.75" customHeight="1" x14ac:dyDescent="0.2">
      <c r="B26" s="129">
        <v>41977</v>
      </c>
      <c r="C26" s="190" t="s">
        <v>301</v>
      </c>
      <c r="D26" s="132" t="s">
        <v>222</v>
      </c>
      <c r="E26" s="136">
        <v>1779.75</v>
      </c>
      <c r="F26" s="29" t="s">
        <v>89</v>
      </c>
      <c r="G26" s="29" t="s">
        <v>249</v>
      </c>
      <c r="H26" s="29"/>
      <c r="I26"/>
      <c r="K26" s="194"/>
      <c r="L26" s="208"/>
      <c r="M26" s="307"/>
      <c r="N26" s="307"/>
    </row>
    <row r="27" spans="1:15" s="56" customFormat="1" ht="12.75" customHeight="1" x14ac:dyDescent="0.2">
      <c r="B27" s="129">
        <v>41977</v>
      </c>
      <c r="C27" s="190" t="s">
        <v>674</v>
      </c>
      <c r="D27" s="132" t="s">
        <v>1444</v>
      </c>
      <c r="E27" s="136">
        <v>506.94</v>
      </c>
      <c r="F27" s="29" t="s">
        <v>89</v>
      </c>
      <c r="G27" s="29" t="s">
        <v>249</v>
      </c>
      <c r="H27" s="29"/>
      <c r="I27"/>
      <c r="K27" s="194"/>
      <c r="L27" s="208"/>
      <c r="M27" s="307"/>
      <c r="N27" s="307"/>
    </row>
    <row r="28" spans="1:15" s="56" customFormat="1" ht="12.75" customHeight="1" thickBot="1" x14ac:dyDescent="0.25">
      <c r="B28" s="129">
        <v>41977</v>
      </c>
      <c r="C28" s="190" t="s">
        <v>647</v>
      </c>
      <c r="D28" s="132" t="s">
        <v>597</v>
      </c>
      <c r="E28" s="136">
        <v>888.75</v>
      </c>
      <c r="F28" s="29"/>
      <c r="G28" s="29" t="s">
        <v>249</v>
      </c>
      <c r="H28" s="29"/>
      <c r="I28" s="294" t="s">
        <v>1529</v>
      </c>
      <c r="J28" s="294"/>
      <c r="K28" s="294"/>
      <c r="L28" s="288"/>
      <c r="M28" s="307"/>
      <c r="N28" s="307"/>
    </row>
    <row r="29" spans="1:15" s="56" customFormat="1" ht="12.75" customHeight="1" thickBot="1" x14ac:dyDescent="0.25">
      <c r="B29" s="129">
        <v>41978</v>
      </c>
      <c r="C29" s="190" t="s">
        <v>1113</v>
      </c>
      <c r="D29" s="132" t="s">
        <v>906</v>
      </c>
      <c r="E29" s="136">
        <v>353.4</v>
      </c>
      <c r="F29" s="29" t="s">
        <v>89</v>
      </c>
      <c r="G29" s="29" t="s">
        <v>249</v>
      </c>
      <c r="H29" s="29"/>
      <c r="I29" s="3"/>
      <c r="J29" s="10" t="s">
        <v>297</v>
      </c>
      <c r="K29" s="11" t="s">
        <v>298</v>
      </c>
      <c r="L29" s="176" t="s">
        <v>299</v>
      </c>
      <c r="M29" s="307"/>
      <c r="N29" s="307"/>
    </row>
    <row r="30" spans="1:15" s="56" customFormat="1" ht="12.75" customHeight="1" x14ac:dyDescent="0.2">
      <c r="B30" s="129">
        <v>41978</v>
      </c>
      <c r="C30" s="190" t="s">
        <v>301</v>
      </c>
      <c r="D30" s="132" t="s">
        <v>1487</v>
      </c>
      <c r="E30" s="136">
        <v>2817.51</v>
      </c>
      <c r="F30" s="29" t="s">
        <v>89</v>
      </c>
      <c r="G30" s="29" t="s">
        <v>249</v>
      </c>
      <c r="H30" s="29"/>
      <c r="I30" s="3"/>
      <c r="J30" s="101">
        <v>41982</v>
      </c>
      <c r="K30" s="205" t="s">
        <v>1533</v>
      </c>
      <c r="L30" s="422">
        <v>7000</v>
      </c>
      <c r="M30" s="307" t="s">
        <v>89</v>
      </c>
      <c r="N30" s="307" t="s">
        <v>1536</v>
      </c>
    </row>
    <row r="31" spans="1:15" s="56" customFormat="1" ht="12.75" customHeight="1" x14ac:dyDescent="0.2">
      <c r="B31" s="129">
        <v>41978</v>
      </c>
      <c r="C31" s="190" t="s">
        <v>301</v>
      </c>
      <c r="D31" s="132" t="s">
        <v>1355</v>
      </c>
      <c r="E31" s="136">
        <v>288.83</v>
      </c>
      <c r="F31" s="29" t="s">
        <v>89</v>
      </c>
      <c r="G31" s="29" t="s">
        <v>249</v>
      </c>
      <c r="H31" s="29"/>
      <c r="J31" s="164">
        <v>41982</v>
      </c>
      <c r="K31" s="119" t="s">
        <v>1530</v>
      </c>
      <c r="L31" s="169">
        <v>7000</v>
      </c>
      <c r="M31" s="307" t="s">
        <v>89</v>
      </c>
      <c r="N31" s="307" t="s">
        <v>1536</v>
      </c>
    </row>
    <row r="32" spans="1:15" s="56" customFormat="1" ht="12.75" customHeight="1" x14ac:dyDescent="0.2">
      <c r="B32" s="129">
        <v>41978</v>
      </c>
      <c r="C32" s="190" t="s">
        <v>1297</v>
      </c>
      <c r="D32" s="132" t="s">
        <v>1009</v>
      </c>
      <c r="E32" s="136">
        <v>10384.82</v>
      </c>
      <c r="F32" s="29" t="s">
        <v>89</v>
      </c>
      <c r="G32" s="29" t="s">
        <v>249</v>
      </c>
      <c r="H32" s="29"/>
      <c r="J32" s="129">
        <v>41977</v>
      </c>
      <c r="K32" s="119" t="s">
        <v>1247</v>
      </c>
      <c r="L32" s="136">
        <v>626.9</v>
      </c>
      <c r="M32" s="307" t="s">
        <v>89</v>
      </c>
      <c r="N32" s="307" t="s">
        <v>1536</v>
      </c>
    </row>
    <row r="33" spans="2:14" s="56" customFormat="1" ht="12.75" customHeight="1" x14ac:dyDescent="0.2">
      <c r="B33" s="129">
        <v>41978</v>
      </c>
      <c r="C33" s="190" t="s">
        <v>719</v>
      </c>
      <c r="D33" s="132" t="s">
        <v>1051</v>
      </c>
      <c r="E33" s="136">
        <v>573.21</v>
      </c>
      <c r="F33" s="29" t="s">
        <v>89</v>
      </c>
      <c r="G33" s="29" t="s">
        <v>249</v>
      </c>
      <c r="H33" s="29"/>
      <c r="J33" s="129">
        <v>41977</v>
      </c>
      <c r="K33" s="119" t="s">
        <v>1531</v>
      </c>
      <c r="L33" s="136">
        <v>508.73</v>
      </c>
      <c r="M33" s="307" t="s">
        <v>89</v>
      </c>
      <c r="N33" s="307" t="s">
        <v>1536</v>
      </c>
    </row>
    <row r="34" spans="2:14" s="56" customFormat="1" ht="12.75" customHeight="1" x14ac:dyDescent="0.2">
      <c r="B34" s="129">
        <v>41978</v>
      </c>
      <c r="C34" s="190" t="s">
        <v>301</v>
      </c>
      <c r="D34" s="132" t="s">
        <v>9</v>
      </c>
      <c r="E34" s="136">
        <v>645</v>
      </c>
      <c r="F34" s="29" t="s">
        <v>89</v>
      </c>
      <c r="G34" s="29" t="s">
        <v>249</v>
      </c>
      <c r="H34" s="29"/>
      <c r="J34" s="129">
        <v>41977</v>
      </c>
      <c r="K34" s="119" t="s">
        <v>1534</v>
      </c>
      <c r="L34" s="136">
        <v>1083.43</v>
      </c>
      <c r="M34" s="307" t="s">
        <v>89</v>
      </c>
      <c r="N34" s="307" t="s">
        <v>1536</v>
      </c>
    </row>
    <row r="35" spans="2:14" s="56" customFormat="1" ht="12.75" customHeight="1" x14ac:dyDescent="0.2">
      <c r="B35" s="129">
        <v>41979</v>
      </c>
      <c r="C35" s="190" t="s">
        <v>469</v>
      </c>
      <c r="D35" s="132" t="s">
        <v>424</v>
      </c>
      <c r="E35" s="136">
        <v>498.54</v>
      </c>
      <c r="F35" s="29" t="s">
        <v>89</v>
      </c>
      <c r="G35" s="29" t="s">
        <v>249</v>
      </c>
      <c r="H35" s="29"/>
      <c r="J35" s="129">
        <v>41974</v>
      </c>
      <c r="K35" s="119" t="s">
        <v>1535</v>
      </c>
      <c r="L35" s="136">
        <v>6872.91</v>
      </c>
      <c r="M35" s="307" t="s">
        <v>89</v>
      </c>
      <c r="N35" s="307" t="s">
        <v>1536</v>
      </c>
    </row>
    <row r="36" spans="2:14" s="56" customFormat="1" ht="12.75" customHeight="1" x14ac:dyDescent="0.2">
      <c r="B36" s="129">
        <v>41981</v>
      </c>
      <c r="C36" s="190" t="s">
        <v>647</v>
      </c>
      <c r="D36" s="132" t="s">
        <v>132</v>
      </c>
      <c r="E36" s="136">
        <v>265.39999999999998</v>
      </c>
      <c r="F36" s="29" t="s">
        <v>89</v>
      </c>
      <c r="G36" s="29" t="s">
        <v>249</v>
      </c>
      <c r="H36" s="29"/>
      <c r="J36" s="129">
        <v>41978</v>
      </c>
      <c r="K36" s="119" t="s">
        <v>928</v>
      </c>
      <c r="L36" s="136">
        <v>11585.82</v>
      </c>
      <c r="M36" s="307" t="s">
        <v>89</v>
      </c>
      <c r="N36" s="307" t="s">
        <v>1536</v>
      </c>
    </row>
    <row r="37" spans="2:14" s="56" customFormat="1" ht="12.75" customHeight="1" x14ac:dyDescent="0.2">
      <c r="B37" s="129">
        <v>41981</v>
      </c>
      <c r="C37" s="190" t="s">
        <v>647</v>
      </c>
      <c r="D37" s="132" t="s">
        <v>132</v>
      </c>
      <c r="E37" s="136">
        <v>789.2</v>
      </c>
      <c r="F37" s="29" t="s">
        <v>89</v>
      </c>
      <c r="G37" s="29" t="s">
        <v>249</v>
      </c>
      <c r="H37" s="29"/>
      <c r="J37" s="129">
        <v>41975</v>
      </c>
      <c r="K37" s="119" t="s">
        <v>861</v>
      </c>
      <c r="L37" s="136">
        <v>14896.24</v>
      </c>
      <c r="M37" s="307" t="s">
        <v>89</v>
      </c>
      <c r="N37" s="307" t="s">
        <v>1536</v>
      </c>
    </row>
    <row r="38" spans="2:14" s="56" customFormat="1" ht="12.75" customHeight="1" thickBot="1" x14ac:dyDescent="0.25">
      <c r="B38" s="129">
        <v>41981</v>
      </c>
      <c r="C38" s="190" t="s">
        <v>301</v>
      </c>
      <c r="D38" s="132" t="s">
        <v>310</v>
      </c>
      <c r="E38" s="136">
        <v>169</v>
      </c>
      <c r="F38" s="29" t="s">
        <v>89</v>
      </c>
      <c r="G38" s="29" t="s">
        <v>384</v>
      </c>
      <c r="H38" s="29"/>
      <c r="J38" s="161">
        <v>41996</v>
      </c>
      <c r="K38" s="423" t="s">
        <v>1532</v>
      </c>
      <c r="L38" s="137">
        <v>640.66999999999996</v>
      </c>
      <c r="M38" s="307" t="s">
        <v>89</v>
      </c>
      <c r="N38" s="307"/>
    </row>
    <row r="39" spans="2:14" s="56" customFormat="1" ht="12.75" customHeight="1" thickBot="1" x14ac:dyDescent="0.25">
      <c r="B39" s="129">
        <v>41981</v>
      </c>
      <c r="C39" s="190" t="s">
        <v>397</v>
      </c>
      <c r="D39" s="132" t="s">
        <v>372</v>
      </c>
      <c r="E39" s="136">
        <v>2789.95</v>
      </c>
      <c r="F39" s="29" t="s">
        <v>89</v>
      </c>
      <c r="G39" s="29" t="s">
        <v>249</v>
      </c>
      <c r="H39" s="29"/>
      <c r="I39"/>
      <c r="K39" s="194"/>
      <c r="L39" s="87">
        <f>SUM(L30:L38)</f>
        <v>50214.7</v>
      </c>
      <c r="M39" s="307"/>
      <c r="N39" s="307"/>
    </row>
    <row r="40" spans="2:14" s="56" customFormat="1" ht="12.75" customHeight="1" x14ac:dyDescent="0.2">
      <c r="B40" s="129">
        <v>41982</v>
      </c>
      <c r="C40" s="190" t="s">
        <v>397</v>
      </c>
      <c r="D40" s="132" t="s">
        <v>434</v>
      </c>
      <c r="E40" s="136">
        <v>160.01</v>
      </c>
      <c r="F40" s="29" t="s">
        <v>89</v>
      </c>
      <c r="G40" s="29" t="s">
        <v>249</v>
      </c>
      <c r="H40" s="29"/>
      <c r="I40"/>
      <c r="J40"/>
      <c r="K40"/>
      <c r="L40"/>
      <c r="M40" s="307"/>
      <c r="N40" s="307"/>
    </row>
    <row r="41" spans="2:14" s="56" customFormat="1" ht="12.75" customHeight="1" x14ac:dyDescent="0.2">
      <c r="B41" s="129">
        <v>41982</v>
      </c>
      <c r="C41" s="190" t="s">
        <v>397</v>
      </c>
      <c r="D41" s="132" t="s">
        <v>665</v>
      </c>
      <c r="E41" s="136">
        <v>292.95</v>
      </c>
      <c r="F41" s="29" t="s">
        <v>89</v>
      </c>
      <c r="G41" s="29" t="s">
        <v>249</v>
      </c>
      <c r="H41" s="29"/>
      <c r="I41"/>
      <c r="J41"/>
      <c r="K41"/>
      <c r="L41"/>
      <c r="M41" s="307"/>
      <c r="N41" s="307"/>
    </row>
    <row r="42" spans="2:14" s="56" customFormat="1" ht="12.75" customHeight="1" x14ac:dyDescent="0.2">
      <c r="B42" s="129">
        <v>41982</v>
      </c>
      <c r="C42" s="190" t="s">
        <v>301</v>
      </c>
      <c r="D42" s="132" t="s">
        <v>310</v>
      </c>
      <c r="E42" s="136">
        <v>130</v>
      </c>
      <c r="F42" s="29" t="s">
        <v>89</v>
      </c>
      <c r="G42" s="29" t="s">
        <v>249</v>
      </c>
      <c r="H42" s="29"/>
      <c r="I42"/>
      <c r="J42"/>
      <c r="K42"/>
      <c r="L42"/>
      <c r="M42" s="308"/>
      <c r="N42" s="307"/>
    </row>
    <row r="43" spans="2:14" s="56" customFormat="1" ht="12.75" customHeight="1" x14ac:dyDescent="0.2">
      <c r="B43" s="129">
        <v>41982</v>
      </c>
      <c r="C43" s="190" t="s">
        <v>301</v>
      </c>
      <c r="D43" s="132" t="s">
        <v>1355</v>
      </c>
      <c r="E43" s="136">
        <v>388.01</v>
      </c>
      <c r="F43" s="29" t="s">
        <v>89</v>
      </c>
      <c r="G43" s="29" t="s">
        <v>249</v>
      </c>
      <c r="H43" s="29"/>
      <c r="I43"/>
      <c r="J43"/>
      <c r="K43"/>
      <c r="L43"/>
      <c r="M43" s="308"/>
      <c r="N43" s="307"/>
    </row>
    <row r="44" spans="2:14" s="56" customFormat="1" ht="12.75" customHeight="1" x14ac:dyDescent="0.2">
      <c r="B44" s="129">
        <v>41983</v>
      </c>
      <c r="C44" s="190" t="s">
        <v>301</v>
      </c>
      <c r="D44" s="132" t="s">
        <v>1521</v>
      </c>
      <c r="E44" s="136">
        <v>4651.2</v>
      </c>
      <c r="F44" s="29" t="s">
        <v>89</v>
      </c>
      <c r="G44" s="29" t="s">
        <v>249</v>
      </c>
      <c r="H44" s="29"/>
      <c r="I44"/>
      <c r="J44"/>
      <c r="K44"/>
      <c r="L44"/>
      <c r="M44" s="308"/>
      <c r="N44" s="307"/>
    </row>
    <row r="45" spans="2:14" s="56" customFormat="1" ht="12.75" customHeight="1" x14ac:dyDescent="0.2">
      <c r="B45" s="129">
        <v>41983</v>
      </c>
      <c r="C45" s="190" t="s">
        <v>301</v>
      </c>
      <c r="D45" s="132" t="s">
        <v>849</v>
      </c>
      <c r="E45" s="136">
        <v>1035</v>
      </c>
      <c r="F45" s="29" t="s">
        <v>89</v>
      </c>
      <c r="G45" s="29" t="s">
        <v>249</v>
      </c>
      <c r="H45" s="29"/>
      <c r="I45"/>
      <c r="J45"/>
      <c r="K45"/>
      <c r="L45"/>
      <c r="M45" s="308"/>
      <c r="N45" s="307"/>
    </row>
    <row r="46" spans="2:14" s="56" customFormat="1" ht="12.75" customHeight="1" x14ac:dyDescent="0.2">
      <c r="B46" s="129">
        <v>41983</v>
      </c>
      <c r="C46" s="190" t="s">
        <v>301</v>
      </c>
      <c r="D46" s="132" t="s">
        <v>1537</v>
      </c>
      <c r="E46" s="136">
        <v>905</v>
      </c>
      <c r="F46" s="29"/>
      <c r="G46" s="29" t="s">
        <v>249</v>
      </c>
      <c r="H46" s="29"/>
      <c r="I46"/>
      <c r="J46"/>
      <c r="K46"/>
      <c r="L46"/>
      <c r="M46" s="308"/>
      <c r="N46" s="307"/>
    </row>
    <row r="47" spans="2:14" s="56" customFormat="1" ht="12.75" customHeight="1" x14ac:dyDescent="0.2">
      <c r="B47" s="129">
        <v>41984</v>
      </c>
      <c r="C47" s="190" t="s">
        <v>469</v>
      </c>
      <c r="D47" s="132" t="s">
        <v>424</v>
      </c>
      <c r="E47" s="136">
        <v>142.38999999999999</v>
      </c>
      <c r="F47" s="29" t="s">
        <v>89</v>
      </c>
      <c r="G47" s="29" t="s">
        <v>249</v>
      </c>
      <c r="H47" s="29"/>
      <c r="I47"/>
      <c r="J47"/>
      <c r="K47"/>
      <c r="L47"/>
      <c r="M47" s="308"/>
      <c r="N47" s="307"/>
    </row>
    <row r="48" spans="2:14" s="56" customFormat="1" ht="12.75" customHeight="1" x14ac:dyDescent="0.2">
      <c r="B48" s="129">
        <v>41985</v>
      </c>
      <c r="C48" s="190" t="s">
        <v>301</v>
      </c>
      <c r="D48" s="132" t="s">
        <v>293</v>
      </c>
      <c r="E48" s="136">
        <v>224.58</v>
      </c>
      <c r="F48" s="29" t="s">
        <v>89</v>
      </c>
      <c r="G48" s="29" t="s">
        <v>249</v>
      </c>
      <c r="H48" s="29"/>
      <c r="I48"/>
      <c r="J48"/>
      <c r="K48"/>
      <c r="L48"/>
      <c r="M48" s="308"/>
      <c r="N48" s="307"/>
    </row>
    <row r="49" spans="2:14" s="56" customFormat="1" ht="12.75" customHeight="1" x14ac:dyDescent="0.2">
      <c r="B49" s="129">
        <v>41985</v>
      </c>
      <c r="C49" s="190" t="s">
        <v>719</v>
      </c>
      <c r="D49" s="132" t="s">
        <v>1051</v>
      </c>
      <c r="E49" s="136">
        <v>853.61</v>
      </c>
      <c r="F49" s="29" t="s">
        <v>89</v>
      </c>
      <c r="G49" s="29" t="s">
        <v>249</v>
      </c>
      <c r="H49" s="29"/>
      <c r="I49"/>
      <c r="J49"/>
      <c r="K49"/>
      <c r="L49"/>
      <c r="M49" s="308"/>
      <c r="N49" s="307"/>
    </row>
    <row r="50" spans="2:14" s="56" customFormat="1" ht="12.75" customHeight="1" x14ac:dyDescent="0.2">
      <c r="B50" s="129">
        <v>41985</v>
      </c>
      <c r="C50" s="190" t="s">
        <v>301</v>
      </c>
      <c r="D50" s="132" t="s">
        <v>9</v>
      </c>
      <c r="E50" s="136">
        <v>400</v>
      </c>
      <c r="F50" s="29" t="s">
        <v>89</v>
      </c>
      <c r="G50" s="29" t="s">
        <v>249</v>
      </c>
      <c r="H50" s="29"/>
      <c r="I50"/>
      <c r="J50"/>
      <c r="K50"/>
      <c r="L50"/>
      <c r="M50" s="308"/>
      <c r="N50" s="307"/>
    </row>
    <row r="51" spans="2:14" s="56" customFormat="1" ht="12.75" customHeight="1" x14ac:dyDescent="0.2">
      <c r="B51" s="129">
        <v>41985</v>
      </c>
      <c r="C51" s="190" t="s">
        <v>719</v>
      </c>
      <c r="D51" s="132" t="s">
        <v>1319</v>
      </c>
      <c r="E51" s="428">
        <v>808</v>
      </c>
      <c r="F51" s="29" t="s">
        <v>89</v>
      </c>
      <c r="G51" s="29" t="s">
        <v>249</v>
      </c>
      <c r="H51" s="29"/>
      <c r="I51"/>
      <c r="J51"/>
      <c r="K51"/>
      <c r="L51"/>
      <c r="M51" s="308"/>
      <c r="N51" s="307"/>
    </row>
    <row r="52" spans="2:14" s="56" customFormat="1" ht="12.75" customHeight="1" x14ac:dyDescent="0.2">
      <c r="B52" s="129">
        <v>41988</v>
      </c>
      <c r="C52" s="190" t="s">
        <v>301</v>
      </c>
      <c r="D52" s="132" t="s">
        <v>227</v>
      </c>
      <c r="E52" s="136">
        <v>96.9</v>
      </c>
      <c r="F52" s="29" t="s">
        <v>89</v>
      </c>
      <c r="G52" s="29" t="s">
        <v>249</v>
      </c>
      <c r="H52" s="29"/>
      <c r="I52"/>
      <c r="J52"/>
      <c r="K52"/>
      <c r="L52"/>
      <c r="M52" s="308"/>
      <c r="N52" s="307"/>
    </row>
    <row r="53" spans="2:14" s="56" customFormat="1" ht="12.75" customHeight="1" x14ac:dyDescent="0.2">
      <c r="B53" s="129">
        <v>41988</v>
      </c>
      <c r="C53" s="190" t="s">
        <v>301</v>
      </c>
      <c r="D53" s="132" t="s">
        <v>640</v>
      </c>
      <c r="E53" s="136">
        <v>374.4</v>
      </c>
      <c r="F53" s="29" t="s">
        <v>89</v>
      </c>
      <c r="G53" s="29" t="s">
        <v>249</v>
      </c>
      <c r="H53" s="29"/>
      <c r="I53"/>
      <c r="J53"/>
      <c r="K53"/>
      <c r="L53"/>
      <c r="M53" s="308"/>
      <c r="N53" s="307"/>
    </row>
    <row r="54" spans="2:14" s="56" customFormat="1" ht="12.75" customHeight="1" x14ac:dyDescent="0.2">
      <c r="B54" s="129">
        <v>41988</v>
      </c>
      <c r="C54" s="190" t="s">
        <v>719</v>
      </c>
      <c r="D54" s="132" t="s">
        <v>1524</v>
      </c>
      <c r="E54" s="428">
        <v>704.57</v>
      </c>
      <c r="F54" s="29" t="s">
        <v>89</v>
      </c>
      <c r="G54" s="29" t="s">
        <v>249</v>
      </c>
      <c r="H54" s="29"/>
      <c r="I54"/>
      <c r="J54"/>
      <c r="K54"/>
      <c r="L54"/>
      <c r="M54" s="308"/>
      <c r="N54" s="307"/>
    </row>
    <row r="55" spans="2:14" s="56" customFormat="1" ht="12.75" customHeight="1" x14ac:dyDescent="0.2">
      <c r="B55" s="129">
        <v>41988</v>
      </c>
      <c r="C55" s="190" t="s">
        <v>469</v>
      </c>
      <c r="D55" s="132" t="s">
        <v>901</v>
      </c>
      <c r="E55" s="136">
        <v>544.83000000000004</v>
      </c>
      <c r="F55" s="29" t="s">
        <v>89</v>
      </c>
      <c r="G55" s="29" t="s">
        <v>249</v>
      </c>
      <c r="H55" s="29"/>
      <c r="I55"/>
      <c r="J55"/>
      <c r="K55"/>
      <c r="L55"/>
      <c r="M55" s="308"/>
      <c r="N55" s="307"/>
    </row>
    <row r="56" spans="2:14" s="56" customFormat="1" ht="12.75" customHeight="1" x14ac:dyDescent="0.2">
      <c r="B56" s="129">
        <v>41988</v>
      </c>
      <c r="C56" s="190" t="s">
        <v>301</v>
      </c>
      <c r="D56" s="132" t="s">
        <v>640</v>
      </c>
      <c r="E56" s="124">
        <v>374.4</v>
      </c>
      <c r="F56" s="160"/>
      <c r="G56" s="160" t="s">
        <v>249</v>
      </c>
      <c r="H56" s="29"/>
      <c r="I56"/>
      <c r="J56"/>
      <c r="K56"/>
      <c r="L56"/>
      <c r="M56" s="308"/>
      <c r="N56" s="307"/>
    </row>
    <row r="57" spans="2:14" s="56" customFormat="1" ht="12.75" customHeight="1" x14ac:dyDescent="0.2">
      <c r="B57" s="129">
        <v>41990</v>
      </c>
      <c r="C57" s="190" t="s">
        <v>1113</v>
      </c>
      <c r="D57" s="132" t="s">
        <v>1078</v>
      </c>
      <c r="E57" s="136">
        <v>450</v>
      </c>
      <c r="F57" s="160"/>
      <c r="G57" s="160" t="s">
        <v>249</v>
      </c>
      <c r="H57" s="29"/>
      <c r="I57"/>
      <c r="J57"/>
      <c r="K57"/>
      <c r="L57"/>
      <c r="M57" s="308"/>
      <c r="N57" s="307"/>
    </row>
    <row r="58" spans="2:14" s="56" customFormat="1" ht="12.75" customHeight="1" x14ac:dyDescent="0.2">
      <c r="B58" s="129">
        <v>41991</v>
      </c>
      <c r="C58" s="190" t="s">
        <v>1502</v>
      </c>
      <c r="D58" s="132" t="s">
        <v>1525</v>
      </c>
      <c r="E58" s="136">
        <v>558.32000000000005</v>
      </c>
      <c r="F58" s="29" t="s">
        <v>89</v>
      </c>
      <c r="G58" s="29" t="s">
        <v>249</v>
      </c>
      <c r="H58" s="29"/>
      <c r="I58"/>
      <c r="J58"/>
      <c r="K58"/>
      <c r="L58"/>
      <c r="M58" s="308"/>
      <c r="N58" s="307"/>
    </row>
    <row r="59" spans="2:14" s="56" customFormat="1" ht="12.75" customHeight="1" x14ac:dyDescent="0.2">
      <c r="B59" s="129">
        <v>41991</v>
      </c>
      <c r="C59" s="190" t="s">
        <v>469</v>
      </c>
      <c r="D59" s="132" t="s">
        <v>424</v>
      </c>
      <c r="E59" s="136">
        <v>93.84</v>
      </c>
      <c r="F59" s="29" t="s">
        <v>89</v>
      </c>
      <c r="G59" s="29" t="s">
        <v>249</v>
      </c>
      <c r="H59" s="29"/>
      <c r="I59" s="159"/>
      <c r="J59" s="159"/>
      <c r="K59"/>
      <c r="L59"/>
      <c r="M59" s="308"/>
      <c r="N59" s="307"/>
    </row>
    <row r="60" spans="2:14" s="56" customFormat="1" ht="12.75" customHeight="1" x14ac:dyDescent="0.2">
      <c r="B60" s="129">
        <v>41991</v>
      </c>
      <c r="C60" s="190" t="s">
        <v>469</v>
      </c>
      <c r="D60" s="132" t="s">
        <v>901</v>
      </c>
      <c r="E60" s="136">
        <v>139.80000000000001</v>
      </c>
      <c r="F60" s="29"/>
      <c r="G60" s="29" t="s">
        <v>249</v>
      </c>
      <c r="H60" s="29"/>
      <c r="I60" s="159"/>
      <c r="J60" s="159"/>
      <c r="K60"/>
      <c r="L60"/>
      <c r="M60" s="308"/>
      <c r="N60" s="307"/>
    </row>
    <row r="61" spans="2:14" s="56" customFormat="1" ht="12.75" customHeight="1" x14ac:dyDescent="0.2">
      <c r="B61" s="129">
        <v>41992</v>
      </c>
      <c r="C61" s="190" t="s">
        <v>469</v>
      </c>
      <c r="D61" s="132" t="s">
        <v>1528</v>
      </c>
      <c r="E61" s="136">
        <v>576.20000000000005</v>
      </c>
      <c r="F61" s="29" t="s">
        <v>89</v>
      </c>
      <c r="G61" s="29" t="s">
        <v>249</v>
      </c>
      <c r="H61" s="29"/>
      <c r="I61"/>
      <c r="J61"/>
      <c r="K61"/>
      <c r="L61"/>
      <c r="M61" s="308"/>
      <c r="N61" s="307"/>
    </row>
    <row r="62" spans="2:14" s="56" customFormat="1" ht="12.75" customHeight="1" x14ac:dyDescent="0.2">
      <c r="B62" s="129">
        <v>41992</v>
      </c>
      <c r="C62" s="190" t="s">
        <v>469</v>
      </c>
      <c r="D62" s="132" t="s">
        <v>901</v>
      </c>
      <c r="E62" s="136">
        <v>496.59</v>
      </c>
      <c r="F62" s="29" t="s">
        <v>89</v>
      </c>
      <c r="G62" s="29" t="s">
        <v>249</v>
      </c>
      <c r="H62" s="29"/>
      <c r="I62"/>
      <c r="J62"/>
      <c r="K62"/>
      <c r="L62"/>
      <c r="M62" s="312"/>
      <c r="N62" s="307"/>
    </row>
    <row r="63" spans="2:14" s="56" customFormat="1" ht="12.75" customHeight="1" x14ac:dyDescent="0.2">
      <c r="B63" s="129">
        <v>41992</v>
      </c>
      <c r="C63" s="190" t="s">
        <v>469</v>
      </c>
      <c r="D63" s="132" t="s">
        <v>901</v>
      </c>
      <c r="E63" s="136">
        <v>31.64</v>
      </c>
      <c r="F63" s="29"/>
      <c r="G63" s="29" t="s">
        <v>249</v>
      </c>
      <c r="H63" s="160"/>
      <c r="I63"/>
      <c r="J63"/>
      <c r="K63"/>
      <c r="L63"/>
      <c r="M63" s="312"/>
      <c r="N63" s="307"/>
    </row>
    <row r="64" spans="2:14" s="56" customFormat="1" ht="12.75" customHeight="1" x14ac:dyDescent="0.2">
      <c r="B64" s="129">
        <v>42000</v>
      </c>
      <c r="C64" s="190" t="s">
        <v>719</v>
      </c>
      <c r="D64" s="132" t="s">
        <v>1051</v>
      </c>
      <c r="E64" s="136">
        <v>320.8</v>
      </c>
      <c r="F64" s="29" t="s">
        <v>89</v>
      </c>
      <c r="G64" s="29" t="s">
        <v>249</v>
      </c>
      <c r="H64" s="160"/>
      <c r="I64"/>
      <c r="J64"/>
      <c r="K64"/>
      <c r="L64"/>
      <c r="M64" s="312"/>
      <c r="N64" s="307"/>
    </row>
    <row r="65" spans="1:15" s="56" customFormat="1" ht="12.75" customHeight="1" thickBot="1" x14ac:dyDescent="0.25">
      <c r="A65"/>
      <c r="B65" s="161">
        <v>41997</v>
      </c>
      <c r="C65" s="187" t="s">
        <v>469</v>
      </c>
      <c r="D65" s="133" t="s">
        <v>1538</v>
      </c>
      <c r="E65" s="137">
        <v>213</v>
      </c>
      <c r="F65" s="29" t="s">
        <v>89</v>
      </c>
      <c r="G65" s="29" t="s">
        <v>249</v>
      </c>
      <c r="H65" s="29"/>
      <c r="I65"/>
      <c r="J65"/>
      <c r="K65"/>
      <c r="L65"/>
      <c r="M65" s="312"/>
      <c r="N65" s="307"/>
    </row>
    <row r="66" spans="1:15" s="56" customFormat="1" ht="12.75" customHeight="1" thickBot="1" x14ac:dyDescent="0.25">
      <c r="A66"/>
      <c r="D66" s="194"/>
      <c r="E66" s="87">
        <f>SUM(E11:E65)</f>
        <v>51818.99</v>
      </c>
      <c r="F66" s="29"/>
      <c r="G66" s="29"/>
      <c r="H66" s="29"/>
      <c r="I66"/>
      <c r="J66"/>
      <c r="K66"/>
      <c r="L66"/>
      <c r="M66" s="312"/>
      <c r="N66" s="307"/>
    </row>
    <row r="67" spans="1:15" s="56" customFormat="1" ht="12.75" customHeight="1" x14ac:dyDescent="0.2">
      <c r="A67"/>
      <c r="D67" s="194"/>
      <c r="E67" s="208"/>
      <c r="F67" s="29"/>
      <c r="G67" s="29"/>
      <c r="H67" s="29"/>
      <c r="I67"/>
      <c r="J67"/>
      <c r="K67"/>
      <c r="L67"/>
      <c r="M67" s="312"/>
      <c r="N67" s="307"/>
      <c r="O67" s="29"/>
    </row>
    <row r="68" spans="1:15" s="56" customFormat="1" ht="12.75" customHeight="1" x14ac:dyDescent="0.2">
      <c r="A68"/>
      <c r="D68" s="194"/>
      <c r="E68" s="208"/>
      <c r="F68" s="29"/>
      <c r="G68" s="29"/>
      <c r="H68" s="29"/>
      <c r="I68"/>
      <c r="J68"/>
      <c r="K68"/>
      <c r="L68"/>
      <c r="M68" s="312"/>
      <c r="N68" s="308"/>
      <c r="O68" s="29"/>
    </row>
    <row r="69" spans="1:15" s="56" customFormat="1" ht="12.75" customHeight="1" x14ac:dyDescent="0.2">
      <c r="A69"/>
      <c r="D69" s="194"/>
      <c r="E69" s="208"/>
      <c r="F69" s="29"/>
      <c r="G69" s="29"/>
      <c r="H69" s="29"/>
      <c r="I69"/>
      <c r="J69"/>
      <c r="K69"/>
      <c r="L69"/>
      <c r="M69" s="312"/>
      <c r="N69" s="308"/>
      <c r="O69" s="29"/>
    </row>
    <row r="70" spans="1:15" s="29" customFormat="1" x14ac:dyDescent="0.2">
      <c r="A70"/>
      <c r="B70" s="56"/>
      <c r="C70" s="56"/>
      <c r="D70" s="194"/>
      <c r="E70" s="208"/>
      <c r="I70"/>
      <c r="J70"/>
      <c r="K70"/>
      <c r="L70"/>
      <c r="M70" s="312"/>
      <c r="N70" s="308"/>
    </row>
    <row r="71" spans="1:15" s="29" customFormat="1" x14ac:dyDescent="0.2">
      <c r="A71"/>
      <c r="B71" s="56"/>
      <c r="C71" s="56"/>
      <c r="D71" s="194"/>
      <c r="E71" s="208"/>
      <c r="I71"/>
      <c r="J71"/>
      <c r="K71"/>
      <c r="L71"/>
      <c r="M71" s="312"/>
      <c r="N71" s="308"/>
    </row>
    <row r="72" spans="1:15" s="29" customFormat="1" x14ac:dyDescent="0.2">
      <c r="A72"/>
      <c r="B72" s="56"/>
      <c r="C72" s="56"/>
      <c r="D72" s="194"/>
      <c r="E72" s="208"/>
      <c r="I72"/>
      <c r="J72"/>
      <c r="K72"/>
      <c r="L72"/>
      <c r="M72" s="312"/>
      <c r="N72" s="308"/>
    </row>
    <row r="73" spans="1:15" s="29" customFormat="1" x14ac:dyDescent="0.2">
      <c r="A73"/>
      <c r="B73" s="56"/>
      <c r="C73" s="56"/>
      <c r="D73" s="194"/>
      <c r="E73" s="208"/>
      <c r="I73"/>
      <c r="J73"/>
      <c r="K73"/>
      <c r="L73"/>
      <c r="M73" s="312"/>
      <c r="N73" s="308"/>
    </row>
    <row r="74" spans="1:15" s="29" customFormat="1" x14ac:dyDescent="0.2">
      <c r="A74"/>
      <c r="B74" s="56"/>
      <c r="C74" s="56"/>
      <c r="D74" s="194"/>
      <c r="E74" s="208"/>
      <c r="I74"/>
      <c r="J74"/>
      <c r="K74"/>
      <c r="L74"/>
      <c r="M74" s="312"/>
      <c r="N74" s="308"/>
    </row>
    <row r="75" spans="1:15" s="29" customFormat="1" x14ac:dyDescent="0.2">
      <c r="A75"/>
      <c r="B75" s="56"/>
      <c r="C75" s="56"/>
      <c r="D75" s="194"/>
      <c r="E75" s="208"/>
      <c r="I75"/>
      <c r="J75"/>
      <c r="K75"/>
      <c r="L75"/>
      <c r="M75" s="312"/>
      <c r="N75" s="308"/>
    </row>
    <row r="76" spans="1:15" s="29" customFormat="1" x14ac:dyDescent="0.2">
      <c r="A76"/>
      <c r="B76" s="56"/>
      <c r="C76" s="56"/>
      <c r="D76" s="194"/>
      <c r="E76" s="208"/>
      <c r="I76"/>
      <c r="J76"/>
      <c r="K76"/>
      <c r="L76"/>
      <c r="M76" s="312"/>
      <c r="N76" s="308"/>
    </row>
    <row r="77" spans="1:15" s="29" customFormat="1" x14ac:dyDescent="0.2">
      <c r="A77"/>
      <c r="B77" s="56"/>
      <c r="C77" s="56"/>
      <c r="D77" s="194"/>
      <c r="E77" s="208"/>
      <c r="I77"/>
      <c r="J77"/>
      <c r="K77"/>
      <c r="L77"/>
      <c r="M77" s="312"/>
      <c r="N77" s="308"/>
    </row>
    <row r="78" spans="1:15" s="29" customFormat="1" x14ac:dyDescent="0.2">
      <c r="A78"/>
      <c r="B78" s="56"/>
      <c r="C78" s="56"/>
      <c r="D78" s="194"/>
      <c r="E78" s="208"/>
      <c r="I78"/>
      <c r="J78"/>
      <c r="K78"/>
      <c r="L78"/>
      <c r="M78" s="312"/>
      <c r="N78" s="308"/>
    </row>
    <row r="79" spans="1:15" s="29" customFormat="1" x14ac:dyDescent="0.2">
      <c r="A79"/>
      <c r="B79" s="56"/>
      <c r="C79" s="56"/>
      <c r="D79" s="194"/>
      <c r="E79" s="208"/>
      <c r="F79"/>
      <c r="I79"/>
      <c r="J79"/>
      <c r="K79"/>
      <c r="L79"/>
      <c r="M79" s="312"/>
      <c r="N79" s="308"/>
    </row>
    <row r="80" spans="1:15" s="29" customFormat="1" x14ac:dyDescent="0.2">
      <c r="A80"/>
      <c r="B80"/>
      <c r="C80"/>
      <c r="D80" s="195"/>
      <c r="E80" s="197"/>
      <c r="F80"/>
      <c r="I80"/>
      <c r="J80"/>
      <c r="K80"/>
      <c r="L80"/>
      <c r="M80" s="312"/>
      <c r="N80" s="308"/>
    </row>
    <row r="81" spans="1:15" s="29" customFormat="1" x14ac:dyDescent="0.2">
      <c r="A81"/>
      <c r="B81"/>
      <c r="C81"/>
      <c r="D81" s="195"/>
      <c r="E81" s="197"/>
      <c r="F81"/>
      <c r="I81"/>
      <c r="J81"/>
      <c r="K81"/>
      <c r="L81"/>
      <c r="M81" s="312"/>
      <c r="N81" s="308"/>
      <c r="O81"/>
    </row>
    <row r="82" spans="1:15" s="29" customFormat="1" x14ac:dyDescent="0.2">
      <c r="A82"/>
      <c r="B82"/>
      <c r="C82"/>
      <c r="D82" s="195"/>
      <c r="E82" s="197"/>
      <c r="F82"/>
      <c r="I82"/>
      <c r="J82"/>
      <c r="K82"/>
      <c r="L82"/>
      <c r="M82" s="312"/>
      <c r="N82" s="308"/>
      <c r="O82"/>
    </row>
    <row r="83" spans="1:15" s="29" customFormat="1" x14ac:dyDescent="0.2">
      <c r="A83"/>
      <c r="B83"/>
      <c r="C83"/>
      <c r="D83" s="195"/>
      <c r="E83" s="197"/>
      <c r="F83"/>
      <c r="I83"/>
      <c r="J83"/>
      <c r="K83"/>
      <c r="L83"/>
      <c r="M83" s="312"/>
      <c r="N83" s="308"/>
      <c r="O83"/>
    </row>
    <row r="87" spans="1:15" s="29" customFormat="1" x14ac:dyDescent="0.2">
      <c r="A87"/>
      <c r="B87"/>
      <c r="C87"/>
      <c r="D87" s="195"/>
      <c r="E87" s="197"/>
      <c r="I87"/>
      <c r="J87"/>
      <c r="K87"/>
      <c r="L87"/>
      <c r="M87" s="312"/>
      <c r="N87" s="308"/>
      <c r="O87"/>
    </row>
    <row r="88" spans="1:15" s="29" customFormat="1" x14ac:dyDescent="0.2">
      <c r="A88"/>
      <c r="B88"/>
      <c r="C88"/>
      <c r="D88" s="195"/>
      <c r="E88" s="197"/>
      <c r="I88"/>
      <c r="J88"/>
      <c r="K88"/>
      <c r="L88"/>
      <c r="M88" s="312"/>
      <c r="N88" s="308"/>
      <c r="O88"/>
    </row>
    <row r="89" spans="1:15" s="29" customFormat="1" x14ac:dyDescent="0.2">
      <c r="A89"/>
      <c r="B89"/>
      <c r="C89"/>
      <c r="D89" s="195"/>
      <c r="E89" s="197"/>
      <c r="I89"/>
      <c r="J89"/>
      <c r="K89"/>
      <c r="L89"/>
      <c r="M89" s="312"/>
      <c r="N89" s="308"/>
      <c r="O89"/>
    </row>
  </sheetData>
  <mergeCells count="5">
    <mergeCell ref="A1:L1"/>
    <mergeCell ref="A3:D3"/>
    <mergeCell ref="A9:D9"/>
    <mergeCell ref="K13:K16"/>
    <mergeCell ref="L13:L1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O67"/>
  <sheetViews>
    <sheetView zoomScaleNormal="100" workbookViewId="0">
      <selection activeCell="C21" sqref="C2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5" width="3.140625" style="308" customWidth="1"/>
  </cols>
  <sheetData>
    <row r="1" spans="1:15" s="1" customFormat="1" ht="24" customHeight="1" x14ac:dyDescent="0.2">
      <c r="A1" s="880" t="s">
        <v>1526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25"/>
      <c r="G2" s="425"/>
      <c r="H2" s="425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A5"/>
      <c r="B5" s="129">
        <v>42018</v>
      </c>
      <c r="C5" s="190" t="s">
        <v>598</v>
      </c>
      <c r="D5" s="132" t="s">
        <v>599</v>
      </c>
      <c r="E5" s="136">
        <v>179.62</v>
      </c>
      <c r="F5" s="27" t="s">
        <v>89</v>
      </c>
      <c r="G5" s="29" t="s">
        <v>249</v>
      </c>
      <c r="H5" s="29"/>
      <c r="J5" s="129">
        <v>42018</v>
      </c>
      <c r="K5" s="132" t="s">
        <v>1318</v>
      </c>
      <c r="L5" s="136">
        <v>1769.57</v>
      </c>
      <c r="M5" s="308" t="s">
        <v>249</v>
      </c>
      <c r="N5" s="307"/>
      <c r="O5" s="307"/>
    </row>
    <row r="6" spans="1:15" s="29" customFormat="1" ht="12.75" customHeight="1" thickBot="1" x14ac:dyDescent="0.25">
      <c r="A6"/>
      <c r="B6" s="161"/>
      <c r="C6" s="187"/>
      <c r="D6" s="133"/>
      <c r="E6" s="137"/>
      <c r="I6" s="56"/>
      <c r="J6" s="129">
        <v>42027</v>
      </c>
      <c r="K6" s="132" t="s">
        <v>50</v>
      </c>
      <c r="L6" s="136">
        <v>3091.22</v>
      </c>
      <c r="M6" s="308" t="s">
        <v>249</v>
      </c>
      <c r="N6" s="308"/>
      <c r="O6" s="308"/>
    </row>
    <row r="7" spans="1:15" s="29" customFormat="1" ht="12.75" customHeight="1" thickBot="1" x14ac:dyDescent="0.25">
      <c r="A7"/>
      <c r="B7" s="56"/>
      <c r="C7" s="56"/>
      <c r="D7" s="194"/>
      <c r="E7" s="87">
        <f>SUM(E5:E6)</f>
        <v>179.62</v>
      </c>
      <c r="I7" s="56"/>
      <c r="J7" s="129">
        <v>42031</v>
      </c>
      <c r="K7" s="132" t="s">
        <v>6</v>
      </c>
      <c r="L7" s="136">
        <v>12959.52</v>
      </c>
      <c r="M7" s="307" t="s">
        <v>249</v>
      </c>
      <c r="N7" s="308"/>
      <c r="O7" s="308"/>
    </row>
    <row r="8" spans="1:15" s="29" customFormat="1" ht="12.75" customHeight="1" x14ac:dyDescent="0.2">
      <c r="A8"/>
      <c r="B8" s="56"/>
      <c r="C8" s="56"/>
      <c r="D8" s="194"/>
      <c r="E8" s="208"/>
      <c r="I8" s="56"/>
      <c r="J8" s="129">
        <v>42034</v>
      </c>
      <c r="K8" s="132" t="s">
        <v>927</v>
      </c>
      <c r="L8" s="136">
        <v>764.16</v>
      </c>
      <c r="M8" s="307" t="s">
        <v>249</v>
      </c>
      <c r="N8" s="308"/>
      <c r="O8" s="308"/>
    </row>
    <row r="9" spans="1:15" s="29" customFormat="1" ht="12.75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G9" s="116"/>
      <c r="I9" s="56"/>
      <c r="J9" s="161"/>
      <c r="K9" s="133"/>
      <c r="L9" s="137"/>
      <c r="M9" s="307"/>
      <c r="N9" s="308"/>
      <c r="O9" s="308"/>
    </row>
    <row r="10" spans="1:15" s="29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G10" s="27"/>
      <c r="I10" s="294"/>
      <c r="J10" s="56"/>
      <c r="K10" s="194"/>
      <c r="L10" s="87">
        <f>SUM(L5:L9)</f>
        <v>18584.47</v>
      </c>
      <c r="M10" s="307"/>
      <c r="N10" s="307"/>
      <c r="O10" s="308"/>
    </row>
    <row r="11" spans="1:15" s="29" customFormat="1" ht="12.75" customHeight="1" thickBot="1" x14ac:dyDescent="0.25">
      <c r="A11" s="56"/>
      <c r="B11" s="129" t="s">
        <v>1580</v>
      </c>
      <c r="C11" s="190" t="s">
        <v>719</v>
      </c>
      <c r="D11" s="132" t="s">
        <v>1581</v>
      </c>
      <c r="E11" s="136">
        <v>758.9</v>
      </c>
      <c r="G11" s="29" t="s">
        <v>249</v>
      </c>
      <c r="H11" s="116"/>
      <c r="I11" s="3"/>
      <c r="J11" s="299"/>
      <c r="K11" s="155"/>
      <c r="L11" s="301"/>
      <c r="M11" s="307"/>
      <c r="N11" s="307"/>
      <c r="O11" s="308"/>
    </row>
    <row r="12" spans="1:15" s="29" customFormat="1" ht="12.75" customHeight="1" x14ac:dyDescent="0.2">
      <c r="A12" s="56"/>
      <c r="B12" s="129">
        <v>42016</v>
      </c>
      <c r="C12" s="190" t="s">
        <v>598</v>
      </c>
      <c r="D12" s="132" t="s">
        <v>575</v>
      </c>
      <c r="E12" s="136">
        <v>500</v>
      </c>
      <c r="F12" s="29" t="s">
        <v>89</v>
      </c>
      <c r="G12" s="29" t="s">
        <v>249</v>
      </c>
      <c r="H12" s="27"/>
      <c r="I12" s="3"/>
      <c r="J12" s="158"/>
      <c r="K12" s="885" t="s">
        <v>1087</v>
      </c>
      <c r="L12" s="881">
        <f>E7+L10+E50+L20</f>
        <v>132569.07999999996</v>
      </c>
      <c r="M12" s="307"/>
      <c r="N12" s="307"/>
      <c r="O12" s="308"/>
    </row>
    <row r="13" spans="1:15" s="29" customFormat="1" ht="12.75" customHeight="1" thickBot="1" x14ac:dyDescent="0.25">
      <c r="A13" s="56"/>
      <c r="B13" s="129">
        <v>42016</v>
      </c>
      <c r="C13" s="190" t="s">
        <v>469</v>
      </c>
      <c r="D13" s="132" t="s">
        <v>901</v>
      </c>
      <c r="E13" s="136">
        <v>369.31</v>
      </c>
      <c r="F13" s="29" t="s">
        <v>89</v>
      </c>
      <c r="G13" s="29" t="s">
        <v>249</v>
      </c>
      <c r="I13" s="3"/>
      <c r="J13" s="393"/>
      <c r="K13" s="885"/>
      <c r="L13" s="882"/>
      <c r="M13" s="307"/>
      <c r="N13" s="307"/>
      <c r="O13" s="308"/>
    </row>
    <row r="14" spans="1:15" s="111" customFormat="1" ht="12.6" customHeight="1" x14ac:dyDescent="0.2">
      <c r="A14" s="56"/>
      <c r="B14" s="129">
        <v>42017</v>
      </c>
      <c r="C14" s="190" t="s">
        <v>469</v>
      </c>
      <c r="D14" s="132" t="s">
        <v>901</v>
      </c>
      <c r="E14" s="136">
        <v>348.02</v>
      </c>
      <c r="F14" s="29" t="s">
        <v>89</v>
      </c>
      <c r="G14" s="29" t="s">
        <v>249</v>
      </c>
      <c r="H14" s="29"/>
      <c r="I14" s="3"/>
      <c r="J14" s="393"/>
      <c r="K14" s="398"/>
      <c r="L14" s="336"/>
      <c r="M14" s="307"/>
      <c r="N14" s="307"/>
      <c r="O14" s="306"/>
    </row>
    <row r="15" spans="1:15" s="111" customFormat="1" ht="12.6" customHeight="1" thickBot="1" x14ac:dyDescent="0.25">
      <c r="A15" s="56"/>
      <c r="B15" s="129">
        <v>42017</v>
      </c>
      <c r="C15" s="190" t="s">
        <v>1277</v>
      </c>
      <c r="D15" s="132" t="s">
        <v>1373</v>
      </c>
      <c r="E15" s="272">
        <v>48152.52</v>
      </c>
      <c r="F15" s="29" t="s">
        <v>89</v>
      </c>
      <c r="G15" s="29" t="s">
        <v>249</v>
      </c>
      <c r="H15" s="29"/>
      <c r="I15" s="294" t="s">
        <v>1376</v>
      </c>
      <c r="J15" s="294"/>
      <c r="K15" s="294"/>
      <c r="L15" s="288"/>
      <c r="M15" s="307"/>
      <c r="N15" s="307"/>
      <c r="O15" s="306"/>
    </row>
    <row r="16" spans="1:15" s="111" customFormat="1" ht="12.6" customHeight="1" thickBot="1" x14ac:dyDescent="0.25">
      <c r="A16" s="56"/>
      <c r="B16" s="129">
        <v>42017</v>
      </c>
      <c r="C16" s="190" t="s">
        <v>719</v>
      </c>
      <c r="D16" s="132" t="s">
        <v>1051</v>
      </c>
      <c r="E16" s="136">
        <v>634.45000000000005</v>
      </c>
      <c r="F16" s="29"/>
      <c r="G16" s="29" t="s">
        <v>249</v>
      </c>
      <c r="H16" s="29"/>
      <c r="I16" s="3"/>
      <c r="J16" s="10" t="s">
        <v>297</v>
      </c>
      <c r="K16" s="11" t="s">
        <v>298</v>
      </c>
      <c r="L16" s="176" t="s">
        <v>299</v>
      </c>
      <c r="M16" s="307"/>
      <c r="N16" s="307"/>
      <c r="O16" s="306"/>
    </row>
    <row r="17" spans="1:15" s="111" customFormat="1" ht="12.6" customHeight="1" x14ac:dyDescent="0.2">
      <c r="A17" s="56"/>
      <c r="B17" s="129">
        <v>42018</v>
      </c>
      <c r="C17" s="190" t="s">
        <v>1540</v>
      </c>
      <c r="D17" s="132" t="s">
        <v>1541</v>
      </c>
      <c r="E17" s="136">
        <v>339</v>
      </c>
      <c r="F17" s="29" t="s">
        <v>89</v>
      </c>
      <c r="G17" s="29" t="s">
        <v>249</v>
      </c>
      <c r="H17" s="29"/>
      <c r="I17" s="3"/>
      <c r="J17" s="101">
        <v>42016</v>
      </c>
      <c r="K17" s="205" t="s">
        <v>1527</v>
      </c>
      <c r="L17" s="422">
        <v>22840.400000000001</v>
      </c>
      <c r="M17" s="307" t="s">
        <v>249</v>
      </c>
      <c r="N17" s="307"/>
      <c r="O17" s="306"/>
    </row>
    <row r="18" spans="1:15" s="111" customFormat="1" ht="12.6" customHeight="1" x14ac:dyDescent="0.2">
      <c r="A18" s="56"/>
      <c r="B18" s="129">
        <v>42018</v>
      </c>
      <c r="C18" s="190" t="s">
        <v>1066</v>
      </c>
      <c r="D18" s="132" t="s">
        <v>673</v>
      </c>
      <c r="E18" s="136">
        <v>6330.85</v>
      </c>
      <c r="F18" s="29" t="s">
        <v>89</v>
      </c>
      <c r="G18" s="29" t="s">
        <v>249</v>
      </c>
      <c r="H18" s="29"/>
      <c r="I18" s="56"/>
      <c r="J18" s="164">
        <v>42018</v>
      </c>
      <c r="K18" s="119" t="s">
        <v>1539</v>
      </c>
      <c r="L18" s="169">
        <v>13561.79</v>
      </c>
      <c r="M18" s="307" t="s">
        <v>249</v>
      </c>
      <c r="N18" s="307"/>
      <c r="O18" s="306"/>
    </row>
    <row r="19" spans="1:15" s="111" customFormat="1" ht="12.6" customHeight="1" thickBot="1" x14ac:dyDescent="0.25">
      <c r="A19" s="56"/>
      <c r="B19" s="129">
        <v>42018</v>
      </c>
      <c r="C19" s="190" t="s">
        <v>647</v>
      </c>
      <c r="D19" s="132" t="s">
        <v>528</v>
      </c>
      <c r="E19" s="136">
        <v>3120.3</v>
      </c>
      <c r="F19" s="29" t="s">
        <v>89</v>
      </c>
      <c r="G19" s="29" t="s">
        <v>249</v>
      </c>
      <c r="H19" s="29"/>
      <c r="I19" s="56"/>
      <c r="J19" s="161"/>
      <c r="K19" s="423"/>
      <c r="L19" s="137"/>
      <c r="M19" s="307"/>
      <c r="N19" s="307"/>
      <c r="O19" s="306"/>
    </row>
    <row r="20" spans="1:15" s="111" customFormat="1" ht="12.6" customHeight="1" thickBot="1" x14ac:dyDescent="0.25">
      <c r="A20" s="56"/>
      <c r="B20" s="129">
        <v>42018</v>
      </c>
      <c r="C20" s="190" t="s">
        <v>647</v>
      </c>
      <c r="D20" s="132" t="s">
        <v>464</v>
      </c>
      <c r="E20" s="136">
        <v>816.5</v>
      </c>
      <c r="F20" s="29" t="s">
        <v>89</v>
      </c>
      <c r="G20" s="29" t="s">
        <v>249</v>
      </c>
      <c r="H20" s="29"/>
      <c r="I20"/>
      <c r="J20" s="56"/>
      <c r="K20" s="194"/>
      <c r="L20" s="87">
        <f>SUM(L17:L19)</f>
        <v>36402.19</v>
      </c>
      <c r="M20" s="307"/>
      <c r="N20" s="307"/>
      <c r="O20" s="426"/>
    </row>
    <row r="21" spans="1:15" s="111" customFormat="1" ht="12.6" customHeight="1" x14ac:dyDescent="0.2">
      <c r="A21" s="56"/>
      <c r="B21" s="129">
        <v>42018</v>
      </c>
      <c r="C21" s="190" t="s">
        <v>1066</v>
      </c>
      <c r="D21" s="132" t="s">
        <v>730</v>
      </c>
      <c r="E21" s="136">
        <v>476.1</v>
      </c>
      <c r="F21" s="29" t="s">
        <v>89</v>
      </c>
      <c r="G21" s="29" t="s">
        <v>249</v>
      </c>
      <c r="H21" s="29"/>
      <c r="I21"/>
      <c r="J21" s="56"/>
      <c r="K21" s="194"/>
      <c r="L21" s="208"/>
      <c r="M21" s="307"/>
      <c r="N21" s="307"/>
      <c r="O21" s="426"/>
    </row>
    <row r="22" spans="1:15" s="111" customFormat="1" ht="12.6" customHeight="1" x14ac:dyDescent="0.2">
      <c r="A22" s="56"/>
      <c r="B22" s="129">
        <v>42020</v>
      </c>
      <c r="C22" s="190" t="s">
        <v>469</v>
      </c>
      <c r="D22" s="132" t="s">
        <v>769</v>
      </c>
      <c r="E22" s="136">
        <v>510.65</v>
      </c>
      <c r="F22" s="29" t="s">
        <v>89</v>
      </c>
      <c r="G22" s="29" t="s">
        <v>249</v>
      </c>
      <c r="H22" s="29"/>
      <c r="I22"/>
      <c r="J22" s="56"/>
      <c r="K22" s="194"/>
      <c r="L22" s="208"/>
      <c r="M22" s="307"/>
      <c r="N22" s="307"/>
      <c r="O22" s="307"/>
    </row>
    <row r="23" spans="1:15" s="3" customFormat="1" ht="12.75" customHeight="1" x14ac:dyDescent="0.2">
      <c r="A23" s="56"/>
      <c r="B23" s="129">
        <v>42020</v>
      </c>
      <c r="C23" s="190" t="s">
        <v>469</v>
      </c>
      <c r="D23" s="132" t="s">
        <v>901</v>
      </c>
      <c r="E23" s="136">
        <v>330.41</v>
      </c>
      <c r="F23" s="29" t="s">
        <v>89</v>
      </c>
      <c r="G23" s="29" t="s">
        <v>249</v>
      </c>
      <c r="H23" s="29"/>
      <c r="I23"/>
      <c r="J23" s="56"/>
      <c r="K23" s="194"/>
      <c r="L23" s="208"/>
      <c r="M23" s="307"/>
      <c r="N23" s="307"/>
      <c r="O23" s="307"/>
    </row>
    <row r="24" spans="1:15" s="3" customFormat="1" ht="12.75" customHeight="1" thickBot="1" x14ac:dyDescent="0.25">
      <c r="A24" s="56"/>
      <c r="B24" s="129">
        <v>42023</v>
      </c>
      <c r="C24" s="190" t="s">
        <v>301</v>
      </c>
      <c r="D24" s="132" t="s">
        <v>227</v>
      </c>
      <c r="E24" s="136">
        <v>72.5</v>
      </c>
      <c r="F24" s="29" t="s">
        <v>89</v>
      </c>
      <c r="G24" s="29" t="s">
        <v>249</v>
      </c>
      <c r="H24" s="29"/>
      <c r="I24" s="294" t="s">
        <v>1529</v>
      </c>
      <c r="J24" s="294"/>
      <c r="K24" s="294"/>
      <c r="L24" s="288"/>
      <c r="M24" s="56"/>
      <c r="N24" s="307"/>
      <c r="O24" s="307"/>
    </row>
    <row r="25" spans="1:15" s="56" customFormat="1" ht="12.75" customHeight="1" thickBot="1" x14ac:dyDescent="0.25">
      <c r="B25" s="129">
        <v>42023</v>
      </c>
      <c r="C25" s="190" t="s">
        <v>301</v>
      </c>
      <c r="D25" s="132" t="s">
        <v>1487</v>
      </c>
      <c r="E25" s="136">
        <v>2128.38</v>
      </c>
      <c r="F25" s="29" t="s">
        <v>89</v>
      </c>
      <c r="G25" s="29" t="s">
        <v>249</v>
      </c>
      <c r="H25" s="29"/>
      <c r="I25" s="3"/>
      <c r="J25" s="10" t="s">
        <v>297</v>
      </c>
      <c r="K25" s="11" t="s">
        <v>298</v>
      </c>
      <c r="L25" s="176" t="s">
        <v>299</v>
      </c>
      <c r="M25" s="29"/>
      <c r="N25" s="308"/>
      <c r="O25" s="307"/>
    </row>
    <row r="26" spans="1:15" s="56" customFormat="1" ht="12.75" customHeight="1" x14ac:dyDescent="0.2">
      <c r="B26" s="129">
        <v>42023</v>
      </c>
      <c r="C26" s="190" t="s">
        <v>469</v>
      </c>
      <c r="D26" s="132" t="s">
        <v>1542</v>
      </c>
      <c r="E26" s="136">
        <v>76</v>
      </c>
      <c r="F26" s="29" t="s">
        <v>89</v>
      </c>
      <c r="G26" s="29" t="s">
        <v>249</v>
      </c>
      <c r="H26" s="29"/>
      <c r="I26" s="3"/>
      <c r="J26" s="101">
        <v>42009</v>
      </c>
      <c r="K26" s="205" t="s">
        <v>861</v>
      </c>
      <c r="L26" s="422">
        <v>9048.09</v>
      </c>
      <c r="M26" s="29" t="s">
        <v>89</v>
      </c>
      <c r="N26" s="308" t="s">
        <v>1536</v>
      </c>
      <c r="O26" s="307"/>
    </row>
    <row r="27" spans="1:15" s="56" customFormat="1" ht="12.75" customHeight="1" x14ac:dyDescent="0.2">
      <c r="B27" s="129">
        <v>42023</v>
      </c>
      <c r="C27" s="190" t="s">
        <v>469</v>
      </c>
      <c r="D27" s="132" t="s">
        <v>901</v>
      </c>
      <c r="E27" s="136">
        <v>581.79</v>
      </c>
      <c r="F27" s="29" t="s">
        <v>89</v>
      </c>
      <c r="G27" s="29" t="s">
        <v>249</v>
      </c>
      <c r="H27" s="29"/>
      <c r="J27" s="164">
        <v>42016</v>
      </c>
      <c r="K27" s="119" t="s">
        <v>1247</v>
      </c>
      <c r="L27" s="169">
        <v>650.47</v>
      </c>
      <c r="M27" s="29" t="s">
        <v>89</v>
      </c>
      <c r="N27" s="308" t="s">
        <v>1536</v>
      </c>
      <c r="O27" s="307"/>
    </row>
    <row r="28" spans="1:15" s="56" customFormat="1" ht="12.75" customHeight="1" x14ac:dyDescent="0.2">
      <c r="B28" s="129">
        <v>42024</v>
      </c>
      <c r="C28" s="190" t="s">
        <v>719</v>
      </c>
      <c r="D28" s="132" t="s">
        <v>1543</v>
      </c>
      <c r="E28" s="136">
        <v>443.64</v>
      </c>
      <c r="F28" s="29" t="s">
        <v>89</v>
      </c>
      <c r="G28" s="29" t="s">
        <v>249</v>
      </c>
      <c r="H28" s="29"/>
      <c r="J28" s="129">
        <v>42031</v>
      </c>
      <c r="K28" s="119" t="s">
        <v>861</v>
      </c>
      <c r="L28" s="136">
        <v>31045.119999999999</v>
      </c>
      <c r="M28" s="29" t="s">
        <v>89</v>
      </c>
      <c r="N28" s="308" t="s">
        <v>1536</v>
      </c>
      <c r="O28" s="307"/>
    </row>
    <row r="29" spans="1:15" s="56" customFormat="1" ht="12.75" customHeight="1" thickBot="1" x14ac:dyDescent="0.25">
      <c r="B29" s="129">
        <v>42025</v>
      </c>
      <c r="C29" s="190" t="s">
        <v>469</v>
      </c>
      <c r="D29" s="132" t="s">
        <v>901</v>
      </c>
      <c r="E29" s="136">
        <v>793.23</v>
      </c>
      <c r="F29" s="29" t="s">
        <v>89</v>
      </c>
      <c r="G29" s="29" t="s">
        <v>249</v>
      </c>
      <c r="H29" s="29"/>
      <c r="J29" s="161"/>
      <c r="K29" s="423"/>
      <c r="L29" s="137"/>
      <c r="M29" s="29"/>
      <c r="N29" s="308"/>
      <c r="O29" s="308"/>
    </row>
    <row r="30" spans="1:15" s="56" customFormat="1" ht="12.75" customHeight="1" thickBot="1" x14ac:dyDescent="0.25">
      <c r="B30" s="129">
        <v>42025</v>
      </c>
      <c r="C30" s="190" t="s">
        <v>469</v>
      </c>
      <c r="D30" s="132" t="s">
        <v>1241</v>
      </c>
      <c r="E30" s="136">
        <v>149.5</v>
      </c>
      <c r="F30" s="29" t="s">
        <v>89</v>
      </c>
      <c r="G30" s="29" t="s">
        <v>249</v>
      </c>
      <c r="H30" s="29"/>
      <c r="K30" s="194"/>
      <c r="L30" s="87">
        <f>SUM(L26:L29)</f>
        <v>40743.68</v>
      </c>
      <c r="M30" s="29"/>
      <c r="N30" s="308"/>
      <c r="O30" s="308"/>
    </row>
    <row r="31" spans="1:15" s="56" customFormat="1" ht="12.75" customHeight="1" x14ac:dyDescent="0.2">
      <c r="B31" s="129">
        <v>42027</v>
      </c>
      <c r="C31" s="190" t="s">
        <v>301</v>
      </c>
      <c r="D31" s="132" t="s">
        <v>810</v>
      </c>
      <c r="E31" s="136">
        <v>246.41</v>
      </c>
      <c r="F31" s="29" t="s">
        <v>89</v>
      </c>
      <c r="G31" s="29" t="s">
        <v>249</v>
      </c>
      <c r="H31" s="29"/>
      <c r="K31" s="194"/>
      <c r="L31" s="208"/>
      <c r="M31" s="29"/>
      <c r="N31" s="308"/>
      <c r="O31" s="308"/>
    </row>
    <row r="32" spans="1:15" s="29" customFormat="1" x14ac:dyDescent="0.2">
      <c r="A32" s="56"/>
      <c r="B32" s="129">
        <v>42027</v>
      </c>
      <c r="C32" s="190" t="s">
        <v>647</v>
      </c>
      <c r="D32" s="132" t="s">
        <v>1095</v>
      </c>
      <c r="E32" s="136">
        <v>823.44</v>
      </c>
      <c r="F32" s="29" t="s">
        <v>89</v>
      </c>
      <c r="G32" s="29" t="s">
        <v>249</v>
      </c>
      <c r="I32" s="56"/>
      <c r="J32" s="56"/>
      <c r="K32" s="194"/>
      <c r="L32" s="208"/>
      <c r="N32" s="308"/>
      <c r="O32" s="308"/>
    </row>
    <row r="33" spans="1:15" s="29" customFormat="1" x14ac:dyDescent="0.2">
      <c r="A33" s="56"/>
      <c r="B33" s="129">
        <v>42027</v>
      </c>
      <c r="C33" s="190" t="s">
        <v>647</v>
      </c>
      <c r="D33" s="132" t="s">
        <v>1446</v>
      </c>
      <c r="E33" s="136">
        <v>1469</v>
      </c>
      <c r="F33" s="29" t="s">
        <v>89</v>
      </c>
      <c r="G33" s="29" t="s">
        <v>249</v>
      </c>
      <c r="I33" s="56"/>
      <c r="J33" s="56"/>
      <c r="K33" s="194"/>
      <c r="L33" s="208"/>
      <c r="N33" s="308"/>
      <c r="O33" s="308"/>
    </row>
    <row r="34" spans="1:15" s="29" customFormat="1" x14ac:dyDescent="0.2">
      <c r="A34" s="56"/>
      <c r="B34" s="129">
        <v>42027</v>
      </c>
      <c r="C34" s="190" t="s">
        <v>647</v>
      </c>
      <c r="D34" s="132" t="s">
        <v>597</v>
      </c>
      <c r="E34" s="136">
        <v>652.45000000000005</v>
      </c>
      <c r="F34" s="29" t="s">
        <v>89</v>
      </c>
      <c r="G34" s="29" t="s">
        <v>249</v>
      </c>
      <c r="I34" s="56"/>
      <c r="J34"/>
      <c r="K34"/>
      <c r="L34"/>
      <c r="N34" s="308"/>
      <c r="O34" s="308"/>
    </row>
    <row r="35" spans="1:15" s="29" customFormat="1" x14ac:dyDescent="0.2">
      <c r="A35" s="56"/>
      <c r="B35" s="129">
        <v>42027</v>
      </c>
      <c r="C35" s="190" t="s">
        <v>647</v>
      </c>
      <c r="D35" s="132" t="s">
        <v>456</v>
      </c>
      <c r="E35" s="136">
        <v>1598.53</v>
      </c>
      <c r="F35" s="29" t="s">
        <v>89</v>
      </c>
      <c r="G35" s="29" t="s">
        <v>249</v>
      </c>
      <c r="I35"/>
      <c r="J35"/>
      <c r="K35"/>
      <c r="L35"/>
      <c r="N35" s="308"/>
      <c r="O35" s="308"/>
    </row>
    <row r="36" spans="1:15" s="29" customFormat="1" x14ac:dyDescent="0.2">
      <c r="A36" s="56"/>
      <c r="B36" s="129">
        <v>42027</v>
      </c>
      <c r="C36" s="190" t="s">
        <v>301</v>
      </c>
      <c r="D36" s="132" t="s">
        <v>1374</v>
      </c>
      <c r="E36" s="136">
        <v>798</v>
      </c>
      <c r="F36" s="29" t="s">
        <v>89</v>
      </c>
      <c r="G36" s="29" t="s">
        <v>249</v>
      </c>
      <c r="I36"/>
      <c r="J36"/>
      <c r="K36"/>
      <c r="L36"/>
      <c r="N36" s="308"/>
      <c r="O36" s="308"/>
    </row>
    <row r="37" spans="1:15" s="29" customFormat="1" x14ac:dyDescent="0.2">
      <c r="A37" s="56"/>
      <c r="B37" s="129">
        <v>42027</v>
      </c>
      <c r="C37" s="190" t="s">
        <v>719</v>
      </c>
      <c r="D37" s="132" t="s">
        <v>1051</v>
      </c>
      <c r="E37" s="136">
        <v>968.01</v>
      </c>
      <c r="F37" s="29" t="s">
        <v>89</v>
      </c>
      <c r="G37" s="29" t="s">
        <v>249</v>
      </c>
      <c r="I37"/>
      <c r="J37"/>
      <c r="K37"/>
      <c r="L37"/>
      <c r="N37" s="308"/>
      <c r="O37" s="308"/>
    </row>
    <row r="38" spans="1:15" s="29" customFormat="1" x14ac:dyDescent="0.2">
      <c r="A38" s="56"/>
      <c r="B38" s="129">
        <v>42027</v>
      </c>
      <c r="C38" s="190" t="s">
        <v>469</v>
      </c>
      <c r="D38" s="132" t="s">
        <v>1542</v>
      </c>
      <c r="E38" s="136">
        <v>196</v>
      </c>
      <c r="F38" s="29" t="s">
        <v>89</v>
      </c>
      <c r="G38" s="29" t="s">
        <v>249</v>
      </c>
      <c r="I38"/>
      <c r="J38"/>
      <c r="K38"/>
      <c r="L38"/>
      <c r="N38" s="308"/>
      <c r="O38" s="308"/>
    </row>
    <row r="39" spans="1:15" s="29" customFormat="1" x14ac:dyDescent="0.2">
      <c r="A39" s="56"/>
      <c r="B39" s="129">
        <v>42027</v>
      </c>
      <c r="C39" s="190" t="s">
        <v>719</v>
      </c>
      <c r="D39" s="132" t="s">
        <v>1051</v>
      </c>
      <c r="E39" s="136">
        <v>538.77</v>
      </c>
      <c r="F39" s="29" t="s">
        <v>89</v>
      </c>
      <c r="G39" s="29" t="s">
        <v>249</v>
      </c>
      <c r="I39"/>
      <c r="J39"/>
      <c r="K39"/>
      <c r="L39"/>
      <c r="N39" s="308"/>
      <c r="O39" s="308"/>
    </row>
    <row r="40" spans="1:15" s="29" customFormat="1" x14ac:dyDescent="0.2">
      <c r="A40" s="56"/>
      <c r="B40" s="129">
        <v>42028</v>
      </c>
      <c r="C40" s="190" t="s">
        <v>301</v>
      </c>
      <c r="D40" s="132" t="s">
        <v>640</v>
      </c>
      <c r="E40" s="136">
        <v>200</v>
      </c>
      <c r="F40" s="29" t="s">
        <v>89</v>
      </c>
      <c r="G40" s="29" t="s">
        <v>249</v>
      </c>
      <c r="I40"/>
      <c r="J40"/>
      <c r="K40"/>
      <c r="L40"/>
      <c r="N40" s="308"/>
      <c r="O40" s="308"/>
    </row>
    <row r="41" spans="1:15" s="29" customFormat="1" x14ac:dyDescent="0.2">
      <c r="A41" s="56"/>
      <c r="B41" s="129">
        <v>42030</v>
      </c>
      <c r="C41" s="190" t="s">
        <v>469</v>
      </c>
      <c r="D41" s="132" t="s">
        <v>901</v>
      </c>
      <c r="E41" s="136">
        <v>485.12</v>
      </c>
      <c r="F41" s="29" t="s">
        <v>89</v>
      </c>
      <c r="G41" s="29" t="s">
        <v>249</v>
      </c>
      <c r="I41"/>
      <c r="J41"/>
      <c r="K41"/>
      <c r="L41"/>
      <c r="N41" s="308"/>
      <c r="O41" s="308"/>
    </row>
    <row r="42" spans="1:15" s="29" customFormat="1" x14ac:dyDescent="0.2">
      <c r="A42" s="56"/>
      <c r="B42" s="129">
        <v>42031</v>
      </c>
      <c r="C42" s="190" t="s">
        <v>301</v>
      </c>
      <c r="D42" s="132" t="s">
        <v>377</v>
      </c>
      <c r="E42" s="136">
        <v>440</v>
      </c>
      <c r="F42" s="29" t="s">
        <v>89</v>
      </c>
      <c r="G42" s="29" t="s">
        <v>249</v>
      </c>
      <c r="I42"/>
      <c r="J42"/>
      <c r="K42"/>
      <c r="L42"/>
      <c r="M42" s="312"/>
      <c r="N42" s="308"/>
      <c r="O42" s="308"/>
    </row>
    <row r="43" spans="1:15" s="29" customFormat="1" x14ac:dyDescent="0.2">
      <c r="A43" s="56"/>
      <c r="B43" s="129">
        <v>42031</v>
      </c>
      <c r="C43" s="190" t="s">
        <v>301</v>
      </c>
      <c r="D43" s="132" t="s">
        <v>227</v>
      </c>
      <c r="E43" s="136">
        <v>22.8</v>
      </c>
      <c r="F43" s="29" t="s">
        <v>89</v>
      </c>
      <c r="G43" s="29" t="s">
        <v>249</v>
      </c>
      <c r="I43"/>
      <c r="J43"/>
      <c r="K43"/>
      <c r="L43"/>
      <c r="M43" s="312"/>
      <c r="N43" s="308"/>
      <c r="O43" s="308"/>
    </row>
    <row r="44" spans="1:15" s="29" customFormat="1" x14ac:dyDescent="0.2">
      <c r="A44" s="56"/>
      <c r="B44" s="129">
        <v>42031</v>
      </c>
      <c r="C44" s="190" t="s">
        <v>301</v>
      </c>
      <c r="D44" s="132" t="s">
        <v>1544</v>
      </c>
      <c r="E44" s="136">
        <v>410</v>
      </c>
      <c r="F44" s="29" t="s">
        <v>89</v>
      </c>
      <c r="G44" s="29" t="s">
        <v>249</v>
      </c>
      <c r="I44"/>
      <c r="J44"/>
      <c r="K44"/>
      <c r="L44"/>
      <c r="M44" s="312"/>
      <c r="N44" s="308"/>
      <c r="O44" s="308"/>
    </row>
    <row r="45" spans="1:15" s="29" customFormat="1" x14ac:dyDescent="0.2">
      <c r="A45" s="56"/>
      <c r="B45" s="129">
        <v>42033</v>
      </c>
      <c r="C45" s="190" t="s">
        <v>469</v>
      </c>
      <c r="D45" s="132" t="s">
        <v>901</v>
      </c>
      <c r="E45" s="136">
        <v>295.73</v>
      </c>
      <c r="F45" s="29" t="s">
        <v>89</v>
      </c>
      <c r="G45" s="29" t="s">
        <v>249</v>
      </c>
      <c r="I45"/>
      <c r="J45"/>
      <c r="K45"/>
      <c r="L45"/>
      <c r="M45" s="312"/>
      <c r="N45" s="308"/>
      <c r="O45" s="308"/>
    </row>
    <row r="46" spans="1:15" s="29" customFormat="1" x14ac:dyDescent="0.2">
      <c r="A46" s="56"/>
      <c r="B46" s="129">
        <v>42033</v>
      </c>
      <c r="C46" s="190" t="s">
        <v>719</v>
      </c>
      <c r="D46" s="132" t="s">
        <v>1051</v>
      </c>
      <c r="E46" s="136">
        <v>482.08</v>
      </c>
      <c r="F46" s="29" t="s">
        <v>89</v>
      </c>
      <c r="G46" s="29" t="s">
        <v>249</v>
      </c>
      <c r="I46"/>
      <c r="J46"/>
      <c r="K46"/>
      <c r="L46"/>
      <c r="M46" s="312"/>
      <c r="N46" s="308"/>
      <c r="O46" s="308"/>
    </row>
    <row r="47" spans="1:15" s="29" customFormat="1" x14ac:dyDescent="0.2">
      <c r="A47" s="56"/>
      <c r="B47" s="129">
        <v>42034</v>
      </c>
      <c r="C47" s="190" t="s">
        <v>301</v>
      </c>
      <c r="D47" s="132" t="s">
        <v>380</v>
      </c>
      <c r="E47" s="136">
        <v>381.9</v>
      </c>
      <c r="F47" s="29" t="s">
        <v>89</v>
      </c>
      <c r="G47" s="29" t="s">
        <v>249</v>
      </c>
      <c r="I47"/>
      <c r="J47"/>
      <c r="K47"/>
      <c r="L47"/>
      <c r="M47" s="312"/>
      <c r="N47" s="308"/>
      <c r="O47" s="308"/>
    </row>
    <row r="48" spans="1:15" s="29" customFormat="1" x14ac:dyDescent="0.2">
      <c r="A48"/>
      <c r="B48" s="129">
        <v>42034</v>
      </c>
      <c r="C48" s="190" t="s">
        <v>719</v>
      </c>
      <c r="D48" s="132" t="s">
        <v>1051</v>
      </c>
      <c r="E48" s="136">
        <v>462.51</v>
      </c>
      <c r="F48" s="29" t="s">
        <v>89</v>
      </c>
      <c r="G48" s="29" t="s">
        <v>249</v>
      </c>
      <c r="I48"/>
      <c r="J48"/>
      <c r="K48"/>
      <c r="L48"/>
      <c r="M48" s="312"/>
      <c r="N48" s="308"/>
      <c r="O48" s="308"/>
    </row>
    <row r="49" spans="1:15" s="29" customFormat="1" ht="13.5" thickBot="1" x14ac:dyDescent="0.25">
      <c r="A49"/>
      <c r="B49" s="161"/>
      <c r="C49" s="187"/>
      <c r="D49" s="133"/>
      <c r="E49" s="137"/>
      <c r="I49"/>
      <c r="J49"/>
      <c r="K49"/>
      <c r="L49"/>
      <c r="M49" s="312"/>
      <c r="N49" s="308"/>
      <c r="O49" s="308"/>
    </row>
    <row r="50" spans="1:15" s="29" customFormat="1" ht="13.5" thickBot="1" x14ac:dyDescent="0.25">
      <c r="A50"/>
      <c r="B50" s="56"/>
      <c r="C50" s="56"/>
      <c r="D50" s="194"/>
      <c r="E50" s="87">
        <f>SUM(E11:E49)</f>
        <v>77402.799999999974</v>
      </c>
      <c r="I50"/>
      <c r="J50"/>
      <c r="K50"/>
      <c r="L50"/>
      <c r="M50" s="312"/>
      <c r="N50" s="308"/>
      <c r="O50" s="308"/>
    </row>
    <row r="51" spans="1:15" s="29" customFormat="1" x14ac:dyDescent="0.2">
      <c r="A51"/>
      <c r="B51" s="56"/>
      <c r="C51" s="56"/>
      <c r="D51" s="194"/>
      <c r="E51" s="208"/>
      <c r="I51"/>
      <c r="J51"/>
      <c r="K51"/>
      <c r="L51"/>
      <c r="M51" s="312"/>
      <c r="N51" s="308"/>
      <c r="O51" s="308"/>
    </row>
    <row r="52" spans="1:15" s="29" customFormat="1" x14ac:dyDescent="0.2">
      <c r="A52"/>
      <c r="B52" s="56"/>
      <c r="C52" s="56"/>
      <c r="D52" s="194"/>
      <c r="E52" s="208"/>
      <c r="I52"/>
      <c r="J52"/>
      <c r="K52"/>
      <c r="L52"/>
      <c r="M52" s="312"/>
      <c r="N52" s="308"/>
      <c r="O52" s="308"/>
    </row>
    <row r="53" spans="1:15" s="29" customFormat="1" x14ac:dyDescent="0.2">
      <c r="A53"/>
      <c r="B53" s="56"/>
      <c r="C53" s="56"/>
      <c r="D53" s="194"/>
      <c r="E53" s="208"/>
      <c r="I53"/>
      <c r="J53"/>
      <c r="K53"/>
      <c r="L53"/>
      <c r="M53" s="312"/>
      <c r="N53" s="308"/>
      <c r="O53" s="308"/>
    </row>
    <row r="54" spans="1:15" s="29" customFormat="1" x14ac:dyDescent="0.2">
      <c r="A54"/>
      <c r="B54" s="56"/>
      <c r="C54" s="56"/>
      <c r="D54" s="194"/>
      <c r="E54" s="208"/>
      <c r="I54"/>
      <c r="J54"/>
      <c r="K54"/>
      <c r="L54"/>
      <c r="M54" s="312"/>
      <c r="N54" s="308"/>
      <c r="O54" s="308"/>
    </row>
    <row r="55" spans="1:15" s="29" customFormat="1" x14ac:dyDescent="0.2">
      <c r="A55"/>
      <c r="B55" s="56"/>
      <c r="C55" s="56"/>
      <c r="D55" s="194"/>
      <c r="E55" s="208"/>
      <c r="I55"/>
      <c r="J55"/>
      <c r="K55"/>
      <c r="L55"/>
      <c r="M55" s="312"/>
      <c r="N55" s="308"/>
      <c r="O55" s="308"/>
    </row>
    <row r="56" spans="1:15" x14ac:dyDescent="0.2">
      <c r="B56" s="56"/>
      <c r="C56" s="56"/>
      <c r="D56" s="194"/>
      <c r="E56" s="208"/>
    </row>
    <row r="57" spans="1:15" x14ac:dyDescent="0.2">
      <c r="B57" s="56"/>
      <c r="C57" s="56"/>
      <c r="D57" s="194"/>
      <c r="E57" s="208"/>
    </row>
    <row r="58" spans="1:15" x14ac:dyDescent="0.2">
      <c r="B58" s="56"/>
      <c r="C58" s="56"/>
      <c r="D58" s="194"/>
      <c r="E58" s="208"/>
    </row>
    <row r="59" spans="1:15" s="29" customFormat="1" x14ac:dyDescent="0.2">
      <c r="A59"/>
      <c r="B59" s="56"/>
      <c r="C59" s="56"/>
      <c r="D59" s="194"/>
      <c r="E59" s="208"/>
      <c r="I59"/>
      <c r="J59"/>
      <c r="K59"/>
      <c r="L59"/>
      <c r="M59" s="312"/>
      <c r="N59" s="308"/>
      <c r="O59" s="308"/>
    </row>
    <row r="60" spans="1:15" s="29" customFormat="1" x14ac:dyDescent="0.2">
      <c r="A60"/>
      <c r="B60" s="56"/>
      <c r="C60" s="56"/>
      <c r="D60" s="194"/>
      <c r="E60" s="208"/>
      <c r="I60"/>
      <c r="J60"/>
      <c r="K60"/>
      <c r="L60"/>
      <c r="M60" s="312"/>
      <c r="N60" s="308"/>
      <c r="O60" s="308"/>
    </row>
    <row r="61" spans="1:15" s="29" customFormat="1" x14ac:dyDescent="0.2">
      <c r="A61"/>
      <c r="B61" s="56"/>
      <c r="C61" s="56"/>
      <c r="D61" s="194"/>
      <c r="E61" s="208"/>
      <c r="I61"/>
      <c r="J61"/>
      <c r="K61"/>
      <c r="L61"/>
      <c r="M61" s="312"/>
      <c r="N61" s="308"/>
      <c r="O61" s="308"/>
    </row>
    <row r="62" spans="1:15" x14ac:dyDescent="0.2">
      <c r="B62" s="56"/>
      <c r="C62" s="56"/>
      <c r="D62" s="194"/>
      <c r="E62" s="208"/>
    </row>
    <row r="63" spans="1:15" x14ac:dyDescent="0.2">
      <c r="B63" s="56"/>
      <c r="C63" s="56"/>
      <c r="D63" s="194"/>
      <c r="E63" s="208"/>
      <c r="F63"/>
    </row>
    <row r="64" spans="1:15" x14ac:dyDescent="0.2">
      <c r="F64"/>
    </row>
    <row r="65" spans="6:6" x14ac:dyDescent="0.2">
      <c r="F65"/>
    </row>
    <row r="66" spans="6:6" x14ac:dyDescent="0.2">
      <c r="F66"/>
    </row>
    <row r="67" spans="6:6" x14ac:dyDescent="0.2">
      <c r="F67"/>
    </row>
  </sheetData>
  <mergeCells count="5">
    <mergeCell ref="A1:L1"/>
    <mergeCell ref="A3:D3"/>
    <mergeCell ref="A9:D9"/>
    <mergeCell ref="K12:K13"/>
    <mergeCell ref="L12:L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/>
  <dimension ref="A1:O45"/>
  <sheetViews>
    <sheetView zoomScaleNormal="100" workbookViewId="0">
      <selection activeCell="K7" sqref="K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5" width="3.140625" style="308" customWidth="1"/>
  </cols>
  <sheetData>
    <row r="1" spans="1:15" s="1" customFormat="1" ht="24" customHeight="1" x14ac:dyDescent="0.2">
      <c r="A1" s="880" t="s">
        <v>1545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27"/>
      <c r="G2" s="427"/>
      <c r="H2" s="427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129">
        <v>42054</v>
      </c>
      <c r="C5" s="190" t="s">
        <v>691</v>
      </c>
      <c r="D5" s="132" t="s">
        <v>1288</v>
      </c>
      <c r="E5" s="136">
        <v>2763.8</v>
      </c>
      <c r="F5" s="29" t="s">
        <v>89</v>
      </c>
      <c r="G5" s="29" t="s">
        <v>249</v>
      </c>
      <c r="H5" s="29"/>
      <c r="J5" s="129">
        <v>42041</v>
      </c>
      <c r="K5" s="132" t="s">
        <v>1064</v>
      </c>
      <c r="L5" s="136">
        <v>827.64</v>
      </c>
      <c r="M5" s="308" t="s">
        <v>249</v>
      </c>
      <c r="N5" s="307"/>
      <c r="O5" s="307"/>
    </row>
    <row r="6" spans="1:15" s="29" customFormat="1" ht="12.75" customHeight="1" x14ac:dyDescent="0.2">
      <c r="A6"/>
      <c r="B6" s="129">
        <v>42054</v>
      </c>
      <c r="C6" s="190" t="s">
        <v>691</v>
      </c>
      <c r="D6" s="132" t="s">
        <v>1289</v>
      </c>
      <c r="E6" s="136">
        <v>1591.5</v>
      </c>
      <c r="F6" s="27" t="s">
        <v>89</v>
      </c>
      <c r="G6" s="29" t="s">
        <v>249</v>
      </c>
      <c r="I6" s="56"/>
      <c r="J6" s="129">
        <v>42041</v>
      </c>
      <c r="K6" s="132" t="s">
        <v>816</v>
      </c>
      <c r="L6" s="136">
        <v>5000</v>
      </c>
      <c r="M6" s="308" t="s">
        <v>249</v>
      </c>
      <c r="N6" s="308"/>
      <c r="O6" s="308"/>
    </row>
    <row r="7" spans="1:15" s="29" customFormat="1" ht="12.75" customHeight="1" x14ac:dyDescent="0.2">
      <c r="A7"/>
      <c r="B7" s="129">
        <v>42051</v>
      </c>
      <c r="C7" s="190" t="s">
        <v>598</v>
      </c>
      <c r="D7" s="132" t="s">
        <v>599</v>
      </c>
      <c r="E7" s="136">
        <v>220.26</v>
      </c>
      <c r="F7" s="27" t="s">
        <v>89</v>
      </c>
      <c r="G7" s="29" t="s">
        <v>249</v>
      </c>
      <c r="I7" s="56"/>
      <c r="J7" s="129">
        <v>42047</v>
      </c>
      <c r="K7" s="132" t="s">
        <v>1318</v>
      </c>
      <c r="L7" s="136">
        <v>1615.95</v>
      </c>
      <c r="M7" s="307" t="s">
        <v>249</v>
      </c>
      <c r="N7" s="308"/>
      <c r="O7" s="308"/>
    </row>
    <row r="8" spans="1:15" s="29" customFormat="1" ht="12.75" customHeight="1" thickBot="1" x14ac:dyDescent="0.25">
      <c r="A8"/>
      <c r="B8" s="161"/>
      <c r="C8" s="187"/>
      <c r="D8" s="133"/>
      <c r="E8" s="137"/>
      <c r="I8" s="56"/>
      <c r="J8" s="161"/>
      <c r="K8" s="133"/>
      <c r="L8" s="137"/>
      <c r="M8" s="307"/>
      <c r="N8" s="308"/>
      <c r="O8" s="308"/>
    </row>
    <row r="9" spans="1:15" s="29" customFormat="1" ht="12.75" customHeight="1" thickBot="1" x14ac:dyDescent="0.25">
      <c r="A9"/>
      <c r="B9" s="56"/>
      <c r="C9" s="56"/>
      <c r="D9" s="194"/>
      <c r="E9" s="87">
        <f>SUM(E5:E8)</f>
        <v>4575.5600000000004</v>
      </c>
      <c r="I9" s="294"/>
      <c r="J9" s="56"/>
      <c r="K9" s="194"/>
      <c r="L9" s="87">
        <f>SUM(L5:L8)</f>
        <v>7443.59</v>
      </c>
      <c r="M9" s="307"/>
      <c r="N9" s="308"/>
      <c r="O9" s="308"/>
    </row>
    <row r="10" spans="1:15" s="29" customFormat="1" ht="12.75" customHeight="1" thickBot="1" x14ac:dyDescent="0.25">
      <c r="A10"/>
      <c r="B10" s="56"/>
      <c r="C10" s="56"/>
      <c r="D10" s="194"/>
      <c r="E10" s="208"/>
      <c r="I10" s="3"/>
      <c r="J10" s="299"/>
      <c r="K10" s="155"/>
      <c r="L10" s="301"/>
      <c r="M10" s="307"/>
      <c r="N10" s="308"/>
      <c r="O10" s="308"/>
    </row>
    <row r="11" spans="1:15" s="29" customFormat="1" ht="12.75" customHeight="1" thickBot="1" x14ac:dyDescent="0.25">
      <c r="A11" s="875" t="s">
        <v>1058</v>
      </c>
      <c r="B11" s="875"/>
      <c r="C11" s="875"/>
      <c r="D11" s="875"/>
      <c r="E11" s="288" t="s">
        <v>1500</v>
      </c>
      <c r="F11" s="116"/>
      <c r="G11" s="116"/>
      <c r="H11" s="116"/>
      <c r="I11" s="3"/>
      <c r="J11" s="158"/>
      <c r="K11" s="885" t="s">
        <v>1087</v>
      </c>
      <c r="L11" s="881">
        <f>E9+L9+E28+L18</f>
        <v>34951.040000000008</v>
      </c>
      <c r="M11" s="307"/>
      <c r="N11" s="307"/>
      <c r="O11" s="308"/>
    </row>
    <row r="12" spans="1:15" s="29" customFormat="1" ht="12.75" customHeight="1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7"/>
      <c r="H12" s="27"/>
      <c r="I12" s="3"/>
      <c r="J12" s="393"/>
      <c r="K12" s="885"/>
      <c r="L12" s="882"/>
      <c r="M12" s="307"/>
      <c r="N12" s="307"/>
      <c r="O12" s="308"/>
    </row>
    <row r="13" spans="1:15" s="29" customFormat="1" ht="12.75" customHeight="1" x14ac:dyDescent="0.2">
      <c r="A13" s="56"/>
      <c r="B13" s="129">
        <v>42039</v>
      </c>
      <c r="C13" s="190" t="s">
        <v>301</v>
      </c>
      <c r="D13" s="132" t="s">
        <v>380</v>
      </c>
      <c r="E13" s="136">
        <v>330.6</v>
      </c>
      <c r="F13" s="29" t="s">
        <v>89</v>
      </c>
      <c r="G13" s="29" t="s">
        <v>249</v>
      </c>
      <c r="I13" s="3"/>
      <c r="J13" s="393"/>
      <c r="K13" s="398"/>
      <c r="L13" s="336"/>
      <c r="M13" s="307"/>
      <c r="N13" s="307"/>
      <c r="O13" s="308"/>
    </row>
    <row r="14" spans="1:15" s="111" customFormat="1" ht="12.6" customHeight="1" thickBot="1" x14ac:dyDescent="0.25">
      <c r="A14" s="56"/>
      <c r="B14" s="129">
        <v>42040</v>
      </c>
      <c r="C14" s="190" t="s">
        <v>469</v>
      </c>
      <c r="D14" s="132" t="s">
        <v>1546</v>
      </c>
      <c r="E14" s="136">
        <v>545</v>
      </c>
      <c r="F14" s="29" t="s">
        <v>89</v>
      </c>
      <c r="G14" s="29" t="s">
        <v>249</v>
      </c>
      <c r="H14" s="29"/>
      <c r="I14" s="294" t="s">
        <v>1376</v>
      </c>
      <c r="J14" s="294"/>
      <c r="K14" s="294"/>
      <c r="L14" s="288"/>
      <c r="M14" s="307"/>
      <c r="N14" s="307"/>
      <c r="O14" s="306"/>
    </row>
    <row r="15" spans="1:15" s="111" customFormat="1" ht="12.6" customHeight="1" thickBot="1" x14ac:dyDescent="0.25">
      <c r="A15" s="56"/>
      <c r="B15" s="129">
        <v>42041</v>
      </c>
      <c r="C15" s="190" t="s">
        <v>301</v>
      </c>
      <c r="D15" s="132" t="s">
        <v>810</v>
      </c>
      <c r="E15" s="136">
        <v>1573.37</v>
      </c>
      <c r="F15" s="29" t="s">
        <v>89</v>
      </c>
      <c r="G15" s="29" t="s">
        <v>249</v>
      </c>
      <c r="H15" s="29"/>
      <c r="I15" s="3"/>
      <c r="J15" s="10" t="s">
        <v>297</v>
      </c>
      <c r="K15" s="11" t="s">
        <v>298</v>
      </c>
      <c r="L15" s="176" t="s">
        <v>299</v>
      </c>
      <c r="M15" s="307"/>
      <c r="N15" s="307"/>
      <c r="O15" s="306"/>
    </row>
    <row r="16" spans="1:15" s="111" customFormat="1" ht="12.6" customHeight="1" x14ac:dyDescent="0.2">
      <c r="A16" s="56"/>
      <c r="B16" s="129">
        <v>42047</v>
      </c>
      <c r="C16" s="190" t="s">
        <v>301</v>
      </c>
      <c r="D16" s="132" t="s">
        <v>227</v>
      </c>
      <c r="E16" s="136">
        <v>57</v>
      </c>
      <c r="F16" s="29" t="s">
        <v>89</v>
      </c>
      <c r="G16" s="29" t="s">
        <v>249</v>
      </c>
      <c r="H16" s="29"/>
      <c r="I16" s="3"/>
      <c r="J16" s="101">
        <v>42059</v>
      </c>
      <c r="K16" s="205" t="s">
        <v>1547</v>
      </c>
      <c r="L16" s="422">
        <v>2635.29</v>
      </c>
      <c r="M16" s="307"/>
      <c r="N16" s="307"/>
      <c r="O16" s="306"/>
    </row>
    <row r="17" spans="1:15" s="111" customFormat="1" ht="12.6" customHeight="1" thickBot="1" x14ac:dyDescent="0.25">
      <c r="A17" s="56"/>
      <c r="B17" s="129">
        <v>42047</v>
      </c>
      <c r="C17" s="190" t="s">
        <v>301</v>
      </c>
      <c r="D17" s="132" t="s">
        <v>227</v>
      </c>
      <c r="E17" s="136">
        <v>415.41</v>
      </c>
      <c r="F17" s="29" t="s">
        <v>89</v>
      </c>
      <c r="G17" s="29" t="s">
        <v>249</v>
      </c>
      <c r="H17" s="29"/>
      <c r="I17" s="56"/>
      <c r="J17" s="161">
        <v>42054</v>
      </c>
      <c r="K17" s="423" t="s">
        <v>1548</v>
      </c>
      <c r="L17" s="137">
        <v>3024.98</v>
      </c>
      <c r="M17" s="307" t="s">
        <v>249</v>
      </c>
      <c r="N17" s="307"/>
      <c r="O17" s="306"/>
    </row>
    <row r="18" spans="1:15" s="111" customFormat="1" ht="12.6" customHeight="1" thickBot="1" x14ac:dyDescent="0.25">
      <c r="A18" s="56"/>
      <c r="B18" s="129">
        <v>42047</v>
      </c>
      <c r="C18" s="190" t="s">
        <v>301</v>
      </c>
      <c r="D18" s="132" t="s">
        <v>293</v>
      </c>
      <c r="E18" s="136">
        <v>234.84</v>
      </c>
      <c r="F18" s="29" t="s">
        <v>89</v>
      </c>
      <c r="G18" s="29" t="s">
        <v>249</v>
      </c>
      <c r="H18" s="29"/>
      <c r="I18"/>
      <c r="J18" s="56"/>
      <c r="K18" s="194"/>
      <c r="L18" s="87">
        <f>SUM(L16:L17)</f>
        <v>5660.27</v>
      </c>
      <c r="M18" s="307"/>
      <c r="N18" s="307"/>
      <c r="O18" s="306"/>
    </row>
    <row r="19" spans="1:15" s="111" customFormat="1" ht="12.6" customHeight="1" x14ac:dyDescent="0.2">
      <c r="A19" s="56"/>
      <c r="B19" s="129">
        <v>42047</v>
      </c>
      <c r="C19" s="190" t="s">
        <v>647</v>
      </c>
      <c r="D19" s="132" t="s">
        <v>597</v>
      </c>
      <c r="E19" s="136">
        <v>71.52</v>
      </c>
      <c r="F19" s="29" t="s">
        <v>89</v>
      </c>
      <c r="G19" s="29" t="s">
        <v>249</v>
      </c>
      <c r="H19" s="29"/>
      <c r="I19"/>
      <c r="J19" s="56"/>
      <c r="K19" s="194"/>
      <c r="L19" s="208"/>
      <c r="M19" s="307"/>
      <c r="N19" s="307"/>
      <c r="O19" s="306"/>
    </row>
    <row r="20" spans="1:15" s="111" customFormat="1" ht="12.6" customHeight="1" x14ac:dyDescent="0.2">
      <c r="A20" s="56"/>
      <c r="B20" s="129">
        <v>42047</v>
      </c>
      <c r="C20" s="190" t="s">
        <v>647</v>
      </c>
      <c r="D20" s="132" t="s">
        <v>528</v>
      </c>
      <c r="E20" s="136">
        <v>2807.85</v>
      </c>
      <c r="F20" s="29" t="s">
        <v>89</v>
      </c>
      <c r="G20" s="29" t="s">
        <v>249</v>
      </c>
      <c r="H20" s="29"/>
      <c r="I20"/>
      <c r="J20" s="56"/>
      <c r="K20" s="194"/>
      <c r="L20" s="208"/>
      <c r="M20" s="307"/>
      <c r="N20" s="307"/>
      <c r="O20" s="306"/>
    </row>
    <row r="21" spans="1:15" s="111" customFormat="1" ht="12.6" customHeight="1" thickBot="1" x14ac:dyDescent="0.25">
      <c r="A21" s="56"/>
      <c r="B21" s="129">
        <v>42047</v>
      </c>
      <c r="C21" s="190" t="s">
        <v>647</v>
      </c>
      <c r="D21" s="132" t="s">
        <v>1095</v>
      </c>
      <c r="E21" s="136">
        <v>1328.35</v>
      </c>
      <c r="F21" s="29" t="s">
        <v>89</v>
      </c>
      <c r="G21" s="29" t="s">
        <v>249</v>
      </c>
      <c r="H21" s="29"/>
      <c r="I21" s="294" t="s">
        <v>1529</v>
      </c>
      <c r="J21" s="294"/>
      <c r="K21" s="294"/>
      <c r="L21" s="288"/>
      <c r="M21" s="56"/>
      <c r="N21" s="307"/>
      <c r="O21" s="306"/>
    </row>
    <row r="22" spans="1:15" s="111" customFormat="1" ht="12.6" customHeight="1" thickBot="1" x14ac:dyDescent="0.25">
      <c r="A22" s="56"/>
      <c r="B22" s="129">
        <v>42051</v>
      </c>
      <c r="C22" s="190" t="s">
        <v>301</v>
      </c>
      <c r="D22" s="132" t="s">
        <v>293</v>
      </c>
      <c r="E22" s="136">
        <v>171</v>
      </c>
      <c r="F22" s="29" t="s">
        <v>89</v>
      </c>
      <c r="G22" s="29" t="s">
        <v>249</v>
      </c>
      <c r="H22" s="29"/>
      <c r="I22" s="3"/>
      <c r="J22" s="10" t="s">
        <v>297</v>
      </c>
      <c r="K22" s="11" t="s">
        <v>298</v>
      </c>
      <c r="L22" s="176" t="s">
        <v>299</v>
      </c>
      <c r="M22" s="29"/>
      <c r="N22" s="307"/>
      <c r="O22" s="306"/>
    </row>
    <row r="23" spans="1:15" s="3" customFormat="1" ht="12.75" customHeight="1" x14ac:dyDescent="0.2">
      <c r="A23" s="56"/>
      <c r="B23" s="129">
        <v>42054</v>
      </c>
      <c r="C23" s="190" t="s">
        <v>301</v>
      </c>
      <c r="D23" s="132" t="s">
        <v>1487</v>
      </c>
      <c r="E23" s="136">
        <v>8905.68</v>
      </c>
      <c r="F23" s="29" t="s">
        <v>89</v>
      </c>
      <c r="G23" s="29" t="s">
        <v>249</v>
      </c>
      <c r="H23" s="29"/>
      <c r="J23" s="101"/>
      <c r="K23" s="205"/>
      <c r="L23" s="422"/>
      <c r="M23" s="29"/>
      <c r="N23" s="310"/>
      <c r="O23" s="426"/>
    </row>
    <row r="24" spans="1:15" s="3" customFormat="1" ht="12.75" customHeight="1" thickBot="1" x14ac:dyDescent="0.25">
      <c r="A24" s="56"/>
      <c r="B24" s="129">
        <v>42059</v>
      </c>
      <c r="C24" s="190" t="s">
        <v>301</v>
      </c>
      <c r="D24" s="132" t="s">
        <v>380</v>
      </c>
      <c r="E24" s="136">
        <v>330.6</v>
      </c>
      <c r="F24" s="29"/>
      <c r="G24" s="29" t="s">
        <v>249</v>
      </c>
      <c r="H24" s="29"/>
      <c r="I24" s="56"/>
      <c r="J24" s="161"/>
      <c r="K24" s="423"/>
      <c r="L24" s="137"/>
      <c r="M24" s="29"/>
      <c r="N24" s="307"/>
      <c r="O24" s="426"/>
    </row>
    <row r="25" spans="1:15" s="56" customFormat="1" ht="12.75" customHeight="1" thickBot="1" x14ac:dyDescent="0.25">
      <c r="B25" s="129">
        <v>42059</v>
      </c>
      <c r="C25" s="190" t="s">
        <v>301</v>
      </c>
      <c r="D25" s="132" t="s">
        <v>946</v>
      </c>
      <c r="E25" s="136">
        <v>432</v>
      </c>
      <c r="F25" s="29" t="s">
        <v>89</v>
      </c>
      <c r="G25" s="29" t="s">
        <v>249</v>
      </c>
      <c r="H25" s="29"/>
      <c r="K25" s="194"/>
      <c r="L25" s="87">
        <f>SUM(L23:L24)</f>
        <v>0</v>
      </c>
      <c r="M25" s="29"/>
      <c r="N25" s="307"/>
      <c r="O25" s="307"/>
    </row>
    <row r="26" spans="1:15" s="56" customFormat="1" ht="12.75" customHeight="1" x14ac:dyDescent="0.2">
      <c r="B26" s="129">
        <v>42060</v>
      </c>
      <c r="C26" s="190" t="s">
        <v>301</v>
      </c>
      <c r="D26" s="132" t="s">
        <v>227</v>
      </c>
      <c r="E26" s="136">
        <v>68.400000000000006</v>
      </c>
      <c r="F26" s="29" t="s">
        <v>89</v>
      </c>
      <c r="G26" s="29" t="s">
        <v>249</v>
      </c>
      <c r="H26" s="29"/>
      <c r="I26"/>
      <c r="J26"/>
      <c r="K26"/>
      <c r="L26"/>
      <c r="M26" s="312"/>
      <c r="N26" s="307"/>
      <c r="O26" s="307"/>
    </row>
    <row r="27" spans="1:15" s="29" customFormat="1" ht="13.5" thickBot="1" x14ac:dyDescent="0.25">
      <c r="A27"/>
      <c r="B27" s="161"/>
      <c r="C27" s="187"/>
      <c r="D27" s="133"/>
      <c r="E27" s="137"/>
      <c r="I27"/>
      <c r="J27"/>
      <c r="K27"/>
      <c r="L27"/>
      <c r="M27" s="312"/>
      <c r="N27" s="308"/>
      <c r="O27" s="308"/>
    </row>
    <row r="28" spans="1:15" s="29" customFormat="1" ht="13.5" thickBot="1" x14ac:dyDescent="0.25">
      <c r="A28"/>
      <c r="B28" s="56"/>
      <c r="C28" s="56"/>
      <c r="D28" s="194"/>
      <c r="E28" s="87">
        <f>SUM(E13:E27)</f>
        <v>17271.620000000003</v>
      </c>
      <c r="I28"/>
      <c r="J28"/>
      <c r="K28"/>
      <c r="L28"/>
      <c r="M28" s="312"/>
      <c r="N28" s="308"/>
      <c r="O28" s="308"/>
    </row>
    <row r="29" spans="1:15" s="29" customFormat="1" x14ac:dyDescent="0.2">
      <c r="A29"/>
      <c r="B29" s="56"/>
      <c r="C29" s="56"/>
      <c r="D29" s="194"/>
      <c r="E29" s="208"/>
      <c r="I29"/>
      <c r="J29"/>
      <c r="K29"/>
      <c r="L29"/>
      <c r="M29" s="312"/>
      <c r="N29" s="308"/>
      <c r="O29" s="308"/>
    </row>
    <row r="30" spans="1:15" s="29" customFormat="1" x14ac:dyDescent="0.2">
      <c r="A30"/>
      <c r="B30" s="56"/>
      <c r="C30" s="56"/>
      <c r="D30" s="194"/>
      <c r="E30" s="208"/>
      <c r="I30"/>
      <c r="J30"/>
      <c r="K30"/>
      <c r="L30"/>
      <c r="M30" s="312"/>
      <c r="N30" s="308"/>
      <c r="O30" s="308"/>
    </row>
    <row r="31" spans="1:15" s="29" customFormat="1" x14ac:dyDescent="0.2">
      <c r="A31"/>
      <c r="B31" s="56"/>
      <c r="C31" s="56"/>
      <c r="D31" s="194"/>
      <c r="E31" s="208"/>
      <c r="I31"/>
      <c r="J31"/>
      <c r="K31"/>
      <c r="L31"/>
      <c r="M31" s="312"/>
      <c r="N31" s="308"/>
      <c r="O31" s="308"/>
    </row>
    <row r="32" spans="1:15" s="29" customFormat="1" x14ac:dyDescent="0.2">
      <c r="A32"/>
      <c r="B32" s="56"/>
      <c r="C32" s="56"/>
      <c r="D32" s="194"/>
      <c r="E32" s="208"/>
      <c r="I32"/>
      <c r="J32"/>
      <c r="K32"/>
      <c r="L32"/>
      <c r="M32" s="312"/>
      <c r="N32" s="308"/>
      <c r="O32" s="308"/>
    </row>
    <row r="33" spans="1:15" x14ac:dyDescent="0.2">
      <c r="B33" s="56"/>
      <c r="C33" s="56"/>
      <c r="D33" s="194"/>
      <c r="E33" s="208"/>
    </row>
    <row r="34" spans="1:15" x14ac:dyDescent="0.2">
      <c r="B34" s="56"/>
      <c r="C34" s="56"/>
      <c r="D34" s="194"/>
      <c r="E34" s="208"/>
    </row>
    <row r="35" spans="1:15" x14ac:dyDescent="0.2">
      <c r="B35" s="56"/>
      <c r="C35" s="56"/>
      <c r="D35" s="194"/>
      <c r="E35" s="208"/>
    </row>
    <row r="36" spans="1:15" s="29" customFormat="1" x14ac:dyDescent="0.2">
      <c r="A36"/>
      <c r="B36" s="56"/>
      <c r="C36" s="56"/>
      <c r="D36" s="194"/>
      <c r="E36" s="208"/>
      <c r="I36"/>
      <c r="J36"/>
      <c r="K36"/>
      <c r="L36"/>
      <c r="M36" s="312"/>
      <c r="N36" s="308"/>
      <c r="O36" s="308"/>
    </row>
    <row r="37" spans="1:15" s="29" customFormat="1" x14ac:dyDescent="0.2">
      <c r="A37"/>
      <c r="B37" s="56"/>
      <c r="C37" s="56"/>
      <c r="D37" s="194"/>
      <c r="E37" s="208"/>
      <c r="I37"/>
      <c r="J37"/>
      <c r="K37"/>
      <c r="L37"/>
      <c r="M37" s="312"/>
      <c r="N37" s="308"/>
      <c r="O37" s="308"/>
    </row>
    <row r="38" spans="1:15" s="29" customFormat="1" x14ac:dyDescent="0.2">
      <c r="A38"/>
      <c r="B38" s="56"/>
      <c r="C38" s="56"/>
      <c r="D38" s="194"/>
      <c r="E38" s="208"/>
      <c r="I38"/>
      <c r="J38"/>
      <c r="K38"/>
      <c r="L38"/>
      <c r="M38" s="312"/>
      <c r="N38" s="308"/>
      <c r="O38" s="308"/>
    </row>
    <row r="39" spans="1:15" x14ac:dyDescent="0.2">
      <c r="B39" s="56"/>
      <c r="C39" s="56"/>
      <c r="D39" s="194"/>
      <c r="E39" s="208"/>
    </row>
    <row r="40" spans="1:15" x14ac:dyDescent="0.2">
      <c r="B40" s="56"/>
      <c r="C40" s="56"/>
      <c r="D40" s="194"/>
      <c r="E40" s="208"/>
    </row>
    <row r="41" spans="1:15" x14ac:dyDescent="0.2">
      <c r="B41" s="56"/>
      <c r="C41" s="56"/>
      <c r="D41" s="194"/>
      <c r="E41" s="208"/>
      <c r="F41"/>
    </row>
    <row r="42" spans="1:15" x14ac:dyDescent="0.2">
      <c r="F42"/>
    </row>
    <row r="43" spans="1:15" x14ac:dyDescent="0.2">
      <c r="F43"/>
    </row>
    <row r="44" spans="1:15" x14ac:dyDescent="0.2">
      <c r="F44"/>
    </row>
    <row r="45" spans="1:15" x14ac:dyDescent="0.2">
      <c r="F45"/>
    </row>
  </sheetData>
  <mergeCells count="5">
    <mergeCell ref="A1:L1"/>
    <mergeCell ref="A3:D3"/>
    <mergeCell ref="A11:D11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27"/>
  <sheetViews>
    <sheetView workbookViewId="0">
      <selection activeCell="D18" sqref="D18"/>
    </sheetView>
  </sheetViews>
  <sheetFormatPr defaultRowHeight="12.75" x14ac:dyDescent="0.2"/>
  <cols>
    <col min="1" max="1" width="10.140625" bestFit="1" customWidth="1"/>
    <col min="2" max="2" width="20.5703125" customWidth="1"/>
    <col min="3" max="3" width="11.7109375" customWidth="1"/>
    <col min="4" max="4" width="2.28515625" style="29" customWidth="1"/>
    <col min="5" max="5" width="1.85546875" customWidth="1"/>
    <col min="6" max="6" width="10.28515625" customWidth="1"/>
    <col min="7" max="7" width="18.140625" customWidth="1"/>
    <col min="8" max="8" width="10.7109375" style="91" customWidth="1"/>
    <col min="9" max="9" width="2.28515625" style="29" customWidth="1"/>
  </cols>
  <sheetData>
    <row r="1" spans="1:9" s="1" customFormat="1" ht="17.45" customHeight="1" x14ac:dyDescent="0.2">
      <c r="A1" s="2" t="s">
        <v>107</v>
      </c>
      <c r="D1" s="28"/>
      <c r="H1" s="37"/>
      <c r="I1" s="28"/>
    </row>
    <row r="2" spans="1:9" s="1" customFormat="1" ht="7.9" customHeight="1" x14ac:dyDescent="0.2">
      <c r="D2" s="28"/>
      <c r="H2" s="37"/>
      <c r="I2" s="28"/>
    </row>
    <row r="3" spans="1:9" s="2" customFormat="1" ht="15.75" x14ac:dyDescent="0.2">
      <c r="A3" s="863" t="s">
        <v>119</v>
      </c>
      <c r="B3" s="863"/>
      <c r="C3" s="863"/>
      <c r="D3" s="115"/>
      <c r="F3" s="863" t="s">
        <v>121</v>
      </c>
      <c r="G3" s="863"/>
      <c r="H3" s="863"/>
      <c r="I3" s="115"/>
    </row>
    <row r="4" spans="1:9" s="1" customFormat="1" ht="7.9" customHeight="1" thickBot="1" x14ac:dyDescent="0.25">
      <c r="D4" s="28"/>
      <c r="H4" s="37"/>
      <c r="I4" s="28"/>
    </row>
    <row r="5" spans="1:9" s="3" customFormat="1" thickBot="1" x14ac:dyDescent="0.25">
      <c r="A5" s="17" t="s">
        <v>1</v>
      </c>
      <c r="B5" s="18" t="s">
        <v>2</v>
      </c>
      <c r="C5" s="19" t="s">
        <v>3</v>
      </c>
      <c r="D5" s="27"/>
      <c r="F5" s="17" t="s">
        <v>1</v>
      </c>
      <c r="G5" s="18" t="s">
        <v>2</v>
      </c>
      <c r="H5" s="47" t="s">
        <v>3</v>
      </c>
      <c r="I5" s="27"/>
    </row>
    <row r="6" spans="1:9" s="56" customFormat="1" ht="12" x14ac:dyDescent="0.2">
      <c r="A6" s="101">
        <v>38726</v>
      </c>
      <c r="B6" s="54" t="s">
        <v>211</v>
      </c>
      <c r="C6" s="55">
        <v>952.38</v>
      </c>
      <c r="D6" s="27" t="s">
        <v>220</v>
      </c>
      <c r="F6" s="57"/>
      <c r="G6" s="54"/>
      <c r="H6" s="107"/>
      <c r="I6" s="27"/>
    </row>
    <row r="7" spans="1:9" s="56" customFormat="1" ht="12" x14ac:dyDescent="0.2">
      <c r="A7" s="109">
        <v>38726</v>
      </c>
      <c r="B7" s="61" t="s">
        <v>212</v>
      </c>
      <c r="C7" s="62">
        <v>765.99</v>
      </c>
      <c r="D7" s="27" t="s">
        <v>220</v>
      </c>
      <c r="F7" s="109">
        <v>38736</v>
      </c>
      <c r="G7" s="61" t="s">
        <v>5</v>
      </c>
      <c r="H7" s="92">
        <v>3726.64</v>
      </c>
      <c r="I7" s="27" t="s">
        <v>89</v>
      </c>
    </row>
    <row r="8" spans="1:9" s="56" customFormat="1" ht="12" x14ac:dyDescent="0.2">
      <c r="A8" s="109">
        <v>38726</v>
      </c>
      <c r="B8" s="61" t="s">
        <v>96</v>
      </c>
      <c r="C8" s="62">
        <v>162.80000000000001</v>
      </c>
      <c r="D8" s="27" t="s">
        <v>220</v>
      </c>
      <c r="F8" s="109">
        <v>38740</v>
      </c>
      <c r="G8" s="61" t="s">
        <v>25</v>
      </c>
      <c r="H8" s="92">
        <v>2608.5500000000002</v>
      </c>
      <c r="I8" s="27" t="s">
        <v>89</v>
      </c>
    </row>
    <row r="9" spans="1:9" s="56" customFormat="1" ht="12" x14ac:dyDescent="0.2">
      <c r="A9" s="109">
        <v>38726</v>
      </c>
      <c r="B9" s="61" t="s">
        <v>213</v>
      </c>
      <c r="C9" s="62">
        <v>2009.25</v>
      </c>
      <c r="D9" s="27" t="s">
        <v>220</v>
      </c>
      <c r="F9" s="74"/>
      <c r="G9" s="61"/>
      <c r="H9" s="92"/>
      <c r="I9" s="27"/>
    </row>
    <row r="10" spans="1:9" s="56" customFormat="1" ht="12" x14ac:dyDescent="0.2">
      <c r="A10" s="109">
        <v>38728</v>
      </c>
      <c r="B10" s="61" t="s">
        <v>214</v>
      </c>
      <c r="C10" s="62">
        <v>3117.33</v>
      </c>
      <c r="D10" s="27" t="s">
        <v>220</v>
      </c>
      <c r="F10" s="74"/>
      <c r="G10" s="61"/>
      <c r="H10" s="92"/>
      <c r="I10" s="27"/>
    </row>
    <row r="11" spans="1:9" s="56" customFormat="1" ht="12" x14ac:dyDescent="0.2">
      <c r="A11" s="109">
        <v>38735</v>
      </c>
      <c r="B11" s="61" t="s">
        <v>66</v>
      </c>
      <c r="C11" s="62">
        <v>875.52</v>
      </c>
      <c r="D11" s="27" t="s">
        <v>220</v>
      </c>
      <c r="F11" s="74"/>
      <c r="G11" s="61"/>
      <c r="H11" s="92"/>
      <c r="I11" s="27"/>
    </row>
    <row r="12" spans="1:9" s="56" customFormat="1" ht="12" x14ac:dyDescent="0.2">
      <c r="A12" s="109">
        <v>38735</v>
      </c>
      <c r="B12" s="61" t="s">
        <v>103</v>
      </c>
      <c r="C12" s="62">
        <v>1710</v>
      </c>
      <c r="D12" s="27" t="s">
        <v>89</v>
      </c>
      <c r="F12" s="74"/>
      <c r="G12" s="61"/>
      <c r="H12" s="92"/>
      <c r="I12" s="27"/>
    </row>
    <row r="13" spans="1:9" s="56" customFormat="1" ht="12" x14ac:dyDescent="0.2">
      <c r="A13" s="109">
        <v>38735</v>
      </c>
      <c r="B13" s="61" t="s">
        <v>215</v>
      </c>
      <c r="C13" s="62">
        <v>158.69</v>
      </c>
      <c r="D13" s="27" t="s">
        <v>89</v>
      </c>
      <c r="F13" s="74"/>
      <c r="G13" s="61"/>
      <c r="H13" s="92"/>
      <c r="I13" s="27"/>
    </row>
    <row r="14" spans="1:9" s="56" customFormat="1" ht="12" x14ac:dyDescent="0.2">
      <c r="A14" s="109">
        <v>38735</v>
      </c>
      <c r="B14" s="61" t="s">
        <v>216</v>
      </c>
      <c r="C14" s="62">
        <v>843.6</v>
      </c>
      <c r="D14" s="27" t="s">
        <v>89</v>
      </c>
      <c r="F14" s="74"/>
      <c r="G14" s="61"/>
      <c r="H14" s="92"/>
      <c r="I14" s="27"/>
    </row>
    <row r="15" spans="1:9" s="56" customFormat="1" ht="12" x14ac:dyDescent="0.2">
      <c r="A15" s="109">
        <v>38737</v>
      </c>
      <c r="B15" s="61" t="s">
        <v>217</v>
      </c>
      <c r="C15" s="62">
        <v>118.51</v>
      </c>
      <c r="D15" s="27" t="s">
        <v>89</v>
      </c>
      <c r="F15" s="74"/>
      <c r="G15" s="61"/>
      <c r="H15" s="92"/>
      <c r="I15" s="27"/>
    </row>
    <row r="16" spans="1:9" s="56" customFormat="1" ht="12" x14ac:dyDescent="0.2">
      <c r="A16" s="109">
        <v>38737</v>
      </c>
      <c r="B16" s="61" t="s">
        <v>212</v>
      </c>
      <c r="C16" s="62">
        <v>933.05</v>
      </c>
      <c r="D16" s="27" t="s">
        <v>89</v>
      </c>
      <c r="F16" s="74"/>
      <c r="G16" s="61"/>
      <c r="H16" s="92"/>
      <c r="I16" s="27"/>
    </row>
    <row r="17" spans="1:9" s="56" customFormat="1" ht="12" x14ac:dyDescent="0.2">
      <c r="A17" s="109">
        <v>38741</v>
      </c>
      <c r="B17" s="61" t="s">
        <v>9</v>
      </c>
      <c r="C17" s="62">
        <v>1110</v>
      </c>
      <c r="D17" s="27" t="s">
        <v>89</v>
      </c>
      <c r="F17" s="74"/>
      <c r="G17" s="61"/>
      <c r="H17" s="92"/>
      <c r="I17" s="27"/>
    </row>
    <row r="18" spans="1:9" s="56" customFormat="1" ht="12" x14ac:dyDescent="0.2">
      <c r="A18" s="74"/>
      <c r="B18" s="61"/>
      <c r="C18" s="62"/>
      <c r="D18" s="27"/>
      <c r="F18" s="74"/>
      <c r="G18" s="61"/>
      <c r="H18" s="92"/>
      <c r="I18" s="27"/>
    </row>
    <row r="19" spans="1:9" s="56" customFormat="1" thickBot="1" x14ac:dyDescent="0.25">
      <c r="A19" s="96"/>
      <c r="B19" s="67"/>
      <c r="C19" s="72"/>
      <c r="D19" s="27"/>
      <c r="F19" s="96"/>
      <c r="G19" s="67"/>
      <c r="H19" s="93"/>
      <c r="I19" s="27"/>
    </row>
    <row r="20" spans="1:9" s="56" customFormat="1" ht="13.5" thickBot="1" x14ac:dyDescent="0.25">
      <c r="C20" s="69">
        <f>SUM(C6:C19)</f>
        <v>12757.12</v>
      </c>
      <c r="D20" s="27"/>
      <c r="F20" s="1"/>
      <c r="G20" s="1"/>
      <c r="H20" s="87">
        <f>SUM(H6:H19)</f>
        <v>6335.1900000000005</v>
      </c>
      <c r="I20" s="27"/>
    </row>
    <row r="21" spans="1:9" s="56" customFormat="1" x14ac:dyDescent="0.2">
      <c r="A21"/>
      <c r="B21"/>
      <c r="C21"/>
      <c r="D21" s="27"/>
      <c r="F21"/>
      <c r="G21"/>
      <c r="H21" s="91"/>
      <c r="I21" s="27"/>
    </row>
    <row r="22" spans="1:9" s="56" customFormat="1" x14ac:dyDescent="0.2">
      <c r="A22"/>
      <c r="B22"/>
      <c r="C22"/>
      <c r="D22" s="27"/>
      <c r="F22"/>
      <c r="G22"/>
      <c r="H22" s="91"/>
      <c r="I22" s="27"/>
    </row>
    <row r="23" spans="1:9" s="56" customFormat="1" x14ac:dyDescent="0.2">
      <c r="A23"/>
      <c r="B23"/>
      <c r="C23"/>
      <c r="D23" s="27"/>
      <c r="F23"/>
      <c r="G23"/>
      <c r="H23" s="91"/>
      <c r="I23" s="27"/>
    </row>
    <row r="24" spans="1:9" s="56" customFormat="1" x14ac:dyDescent="0.2">
      <c r="A24"/>
      <c r="B24"/>
      <c r="C24"/>
      <c r="D24" s="27"/>
      <c r="F24"/>
      <c r="G24"/>
      <c r="H24" s="91"/>
      <c r="I24" s="27"/>
    </row>
    <row r="25" spans="1:9" s="56" customFormat="1" x14ac:dyDescent="0.2">
      <c r="A25"/>
      <c r="B25"/>
      <c r="C25"/>
      <c r="D25" s="27"/>
      <c r="F25"/>
      <c r="G25"/>
      <c r="H25" s="91"/>
      <c r="I25" s="27"/>
    </row>
    <row r="26" spans="1:9" s="56" customFormat="1" x14ac:dyDescent="0.2">
      <c r="A26"/>
      <c r="B26"/>
      <c r="C26"/>
      <c r="D26" s="27"/>
      <c r="F26"/>
      <c r="G26"/>
      <c r="H26" s="91"/>
      <c r="I26" s="27"/>
    </row>
    <row r="27" spans="1:9" s="56" customFormat="1" x14ac:dyDescent="0.2">
      <c r="A27"/>
      <c r="B27"/>
      <c r="C27"/>
      <c r="D27" s="27"/>
      <c r="F27"/>
      <c r="G27"/>
      <c r="H27" s="91"/>
      <c r="I27" s="27"/>
    </row>
  </sheetData>
  <mergeCells count="2">
    <mergeCell ref="F3:H3"/>
    <mergeCell ref="A3:C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O59"/>
  <sheetViews>
    <sheetView zoomScaleNormal="100" workbookViewId="0">
      <selection activeCell="D22" sqref="D2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1549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29"/>
      <c r="G2" s="429"/>
      <c r="H2" s="429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129">
        <v>42072</v>
      </c>
      <c r="C5" s="190" t="s">
        <v>598</v>
      </c>
      <c r="D5" s="132" t="s">
        <v>1550</v>
      </c>
      <c r="E5" s="136">
        <v>187.09</v>
      </c>
      <c r="F5" s="29" t="s">
        <v>89</v>
      </c>
      <c r="G5" s="29" t="s">
        <v>249</v>
      </c>
      <c r="H5" s="29"/>
      <c r="J5" s="129">
        <v>42072</v>
      </c>
      <c r="K5" s="132" t="s">
        <v>1064</v>
      </c>
      <c r="L5" s="136">
        <v>1820.81</v>
      </c>
      <c r="M5" s="308" t="s">
        <v>249</v>
      </c>
      <c r="N5" s="307"/>
      <c r="O5" s="307"/>
    </row>
    <row r="6" spans="1:15" s="29" customFormat="1" ht="12.75" customHeight="1" thickBot="1" x14ac:dyDescent="0.25">
      <c r="A6"/>
      <c r="B6" s="161"/>
      <c r="C6" s="187"/>
      <c r="D6" s="133"/>
      <c r="E6" s="137"/>
      <c r="I6" s="56"/>
      <c r="J6" s="129">
        <v>42072</v>
      </c>
      <c r="K6" s="132" t="s">
        <v>932</v>
      </c>
      <c r="L6" s="136">
        <v>2530.8000000000002</v>
      </c>
      <c r="M6" s="308" t="s">
        <v>249</v>
      </c>
      <c r="N6" s="308"/>
      <c r="O6" s="308"/>
    </row>
    <row r="7" spans="1:15" s="29" customFormat="1" ht="12.75" customHeight="1" thickBot="1" x14ac:dyDescent="0.25">
      <c r="A7"/>
      <c r="B7" s="56"/>
      <c r="C7" s="56"/>
      <c r="D7" s="194"/>
      <c r="E7" s="87">
        <f>SUM(E5:E6)</f>
        <v>187.09</v>
      </c>
      <c r="I7" s="56"/>
      <c r="J7" s="129">
        <v>42072</v>
      </c>
      <c r="K7" s="132" t="s">
        <v>927</v>
      </c>
      <c r="L7" s="136">
        <v>5862.56</v>
      </c>
      <c r="M7" s="307" t="s">
        <v>249</v>
      </c>
      <c r="N7" s="308"/>
      <c r="O7" s="308"/>
    </row>
    <row r="8" spans="1:15" s="29" customFormat="1" ht="12.75" customHeight="1" x14ac:dyDescent="0.2">
      <c r="A8"/>
      <c r="B8" s="56"/>
      <c r="C8" s="56"/>
      <c r="D8" s="194"/>
      <c r="E8" s="208"/>
      <c r="I8" s="56"/>
      <c r="J8" s="129">
        <v>42072</v>
      </c>
      <c r="K8" s="132" t="s">
        <v>50</v>
      </c>
      <c r="L8" s="136">
        <v>317.49</v>
      </c>
      <c r="M8" s="307" t="s">
        <v>249</v>
      </c>
      <c r="N8" s="308"/>
      <c r="O8" s="308"/>
    </row>
    <row r="9" spans="1:15" s="29" customFormat="1" ht="12.75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I9" s="56"/>
      <c r="J9" s="129">
        <v>42072</v>
      </c>
      <c r="K9" s="132" t="s">
        <v>816</v>
      </c>
      <c r="L9" s="136">
        <v>5603.38</v>
      </c>
      <c r="M9" s="307" t="s">
        <v>249</v>
      </c>
      <c r="N9" s="308"/>
      <c r="O9" s="308"/>
    </row>
    <row r="10" spans="1:15" s="29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I10" s="56"/>
      <c r="J10" s="129">
        <v>42073</v>
      </c>
      <c r="K10" s="132" t="s">
        <v>50</v>
      </c>
      <c r="L10" s="136">
        <v>2575.2600000000002</v>
      </c>
      <c r="M10" s="307" t="s">
        <v>249</v>
      </c>
      <c r="N10" s="308"/>
      <c r="O10" s="308"/>
    </row>
    <row r="11" spans="1:15" s="29" customFormat="1" ht="12.75" customHeight="1" x14ac:dyDescent="0.2">
      <c r="A11" s="56"/>
      <c r="B11" s="129">
        <v>42072</v>
      </c>
      <c r="C11" s="190" t="s">
        <v>301</v>
      </c>
      <c r="D11" s="132" t="s">
        <v>227</v>
      </c>
      <c r="E11" s="136">
        <v>174.42</v>
      </c>
      <c r="F11" s="29" t="s">
        <v>89</v>
      </c>
      <c r="G11" s="116" t="s">
        <v>249</v>
      </c>
      <c r="H11" s="116"/>
      <c r="I11" s="56"/>
      <c r="J11" s="129">
        <v>42078</v>
      </c>
      <c r="K11" s="132" t="s">
        <v>1258</v>
      </c>
      <c r="L11" s="136">
        <v>8032.44</v>
      </c>
      <c r="M11" s="307" t="s">
        <v>249</v>
      </c>
      <c r="N11" s="308"/>
      <c r="O11" s="308"/>
    </row>
    <row r="12" spans="1:15" s="29" customFormat="1" ht="12.75" customHeight="1" x14ac:dyDescent="0.2">
      <c r="A12" s="56"/>
      <c r="B12" s="129">
        <v>42072</v>
      </c>
      <c r="C12" s="190" t="s">
        <v>637</v>
      </c>
      <c r="D12" s="132" t="s">
        <v>528</v>
      </c>
      <c r="E12" s="136">
        <v>2780.05</v>
      </c>
      <c r="F12" s="29" t="s">
        <v>89</v>
      </c>
      <c r="G12" s="27" t="s">
        <v>249</v>
      </c>
      <c r="H12" s="27"/>
      <c r="I12" s="56"/>
      <c r="J12" s="129">
        <v>42087</v>
      </c>
      <c r="K12" s="132" t="s">
        <v>346</v>
      </c>
      <c r="L12" s="136">
        <v>8612.7000000000007</v>
      </c>
      <c r="M12" s="307" t="s">
        <v>249</v>
      </c>
      <c r="N12" s="307"/>
      <c r="O12" s="308"/>
    </row>
    <row r="13" spans="1:15" s="29" customFormat="1" ht="12.75" customHeight="1" thickBot="1" x14ac:dyDescent="0.25">
      <c r="A13" s="56"/>
      <c r="B13" s="129">
        <v>42072</v>
      </c>
      <c r="C13" s="190" t="s">
        <v>637</v>
      </c>
      <c r="D13" s="132" t="s">
        <v>597</v>
      </c>
      <c r="E13" s="136">
        <v>16.309999999999999</v>
      </c>
      <c r="F13" s="29" t="s">
        <v>89</v>
      </c>
      <c r="G13" s="29" t="s">
        <v>249</v>
      </c>
      <c r="I13" s="56"/>
      <c r="J13" s="161"/>
      <c r="K13" s="133"/>
      <c r="L13" s="137"/>
      <c r="M13" s="307"/>
      <c r="N13" s="307"/>
      <c r="O13" s="308"/>
    </row>
    <row r="14" spans="1:15" s="111" customFormat="1" ht="12.6" customHeight="1" thickBot="1" x14ac:dyDescent="0.25">
      <c r="A14" s="56"/>
      <c r="B14" s="129">
        <v>42072</v>
      </c>
      <c r="C14" s="190" t="s">
        <v>1113</v>
      </c>
      <c r="D14" s="132" t="s">
        <v>906</v>
      </c>
      <c r="E14" s="136">
        <v>5000</v>
      </c>
      <c r="F14" s="29" t="s">
        <v>89</v>
      </c>
      <c r="G14" s="29" t="s">
        <v>249</v>
      </c>
      <c r="H14" s="29"/>
      <c r="I14" s="294"/>
      <c r="J14" s="56"/>
      <c r="K14" s="194"/>
      <c r="L14" s="87">
        <f>SUM(L5:L13)</f>
        <v>35355.440000000002</v>
      </c>
      <c r="M14" s="307"/>
      <c r="N14" s="307"/>
      <c r="O14" s="306"/>
    </row>
    <row r="15" spans="1:15" s="111" customFormat="1" ht="12.6" customHeight="1" thickBot="1" x14ac:dyDescent="0.25">
      <c r="A15" s="56"/>
      <c r="B15" s="129">
        <v>42072</v>
      </c>
      <c r="C15" s="190" t="s">
        <v>469</v>
      </c>
      <c r="D15" s="132" t="s">
        <v>901</v>
      </c>
      <c r="E15" s="136">
        <v>383.47</v>
      </c>
      <c r="F15" s="29" t="s">
        <v>89</v>
      </c>
      <c r="G15" s="29" t="s">
        <v>249</v>
      </c>
      <c r="H15" s="29"/>
      <c r="I15" s="3"/>
      <c r="J15" s="299"/>
      <c r="K15" s="155"/>
      <c r="L15" s="301"/>
      <c r="M15" s="307"/>
      <c r="N15" s="307"/>
      <c r="O15" s="306"/>
    </row>
    <row r="16" spans="1:15" s="111" customFormat="1" ht="12.6" customHeight="1" x14ac:dyDescent="0.2">
      <c r="A16" s="56"/>
      <c r="B16" s="129">
        <v>42072</v>
      </c>
      <c r="C16" s="190" t="s">
        <v>301</v>
      </c>
      <c r="D16" s="132" t="s">
        <v>1350</v>
      </c>
      <c r="E16" s="136">
        <v>8864.64</v>
      </c>
      <c r="F16" s="29" t="s">
        <v>89</v>
      </c>
      <c r="G16" s="29" t="s">
        <v>249</v>
      </c>
      <c r="H16" s="29"/>
      <c r="I16" s="3"/>
      <c r="J16" s="158"/>
      <c r="K16" s="885" t="s">
        <v>1087</v>
      </c>
      <c r="L16" s="881">
        <f>E7+L14+E42+L23</f>
        <v>98518.52</v>
      </c>
      <c r="M16" s="307"/>
      <c r="N16" s="307"/>
      <c r="O16" s="306"/>
    </row>
    <row r="17" spans="1:15" s="111" customFormat="1" ht="12.6" customHeight="1" thickBot="1" x14ac:dyDescent="0.25">
      <c r="A17" s="56"/>
      <c r="B17" s="129">
        <v>42072</v>
      </c>
      <c r="C17" s="190" t="s">
        <v>301</v>
      </c>
      <c r="D17" s="132" t="s">
        <v>1552</v>
      </c>
      <c r="E17" s="136">
        <v>1568.75</v>
      </c>
      <c r="F17" s="29" t="s">
        <v>89</v>
      </c>
      <c r="G17" s="29" t="s">
        <v>249</v>
      </c>
      <c r="H17" s="29"/>
      <c r="I17" s="3"/>
      <c r="J17" s="393"/>
      <c r="K17" s="885"/>
      <c r="L17" s="882"/>
      <c r="M17" s="307"/>
      <c r="N17" s="307"/>
      <c r="O17" s="306"/>
    </row>
    <row r="18" spans="1:15" s="111" customFormat="1" ht="12.6" customHeight="1" x14ac:dyDescent="0.2">
      <c r="A18" s="56"/>
      <c r="B18" s="129">
        <v>42074</v>
      </c>
      <c r="C18" s="190" t="s">
        <v>469</v>
      </c>
      <c r="D18" s="132" t="s">
        <v>901</v>
      </c>
      <c r="E18" s="136">
        <v>551.5</v>
      </c>
      <c r="F18" s="29" t="s">
        <v>89</v>
      </c>
      <c r="G18" s="29" t="s">
        <v>249</v>
      </c>
      <c r="H18" s="29"/>
      <c r="I18" s="3"/>
      <c r="J18" s="393"/>
      <c r="K18" s="398"/>
      <c r="L18" s="336"/>
      <c r="M18" s="307"/>
      <c r="N18" s="307"/>
      <c r="O18" s="306"/>
    </row>
    <row r="19" spans="1:15" s="111" customFormat="1" ht="12.6" customHeight="1" thickBot="1" x14ac:dyDescent="0.25">
      <c r="A19" s="56"/>
      <c r="B19" s="129">
        <v>42074</v>
      </c>
      <c r="C19" s="190" t="s">
        <v>1118</v>
      </c>
      <c r="D19" s="132" t="s">
        <v>1241</v>
      </c>
      <c r="E19" s="136">
        <v>1740</v>
      </c>
      <c r="F19" s="29" t="s">
        <v>89</v>
      </c>
      <c r="G19" s="29" t="s">
        <v>249</v>
      </c>
      <c r="H19" s="29"/>
      <c r="I19" s="294" t="s">
        <v>1376</v>
      </c>
      <c r="J19" s="294"/>
      <c r="K19" s="294"/>
      <c r="L19" s="288"/>
      <c r="M19" s="307"/>
      <c r="N19" s="307"/>
      <c r="O19" s="306"/>
    </row>
    <row r="20" spans="1:15" s="111" customFormat="1" ht="12.6" customHeight="1" thickBot="1" x14ac:dyDescent="0.25">
      <c r="A20" s="56"/>
      <c r="B20" s="129">
        <v>42074</v>
      </c>
      <c r="C20" s="190" t="s">
        <v>719</v>
      </c>
      <c r="D20" s="132" t="s">
        <v>1553</v>
      </c>
      <c r="E20" s="136">
        <v>4569.6099999999997</v>
      </c>
      <c r="F20" s="29" t="s">
        <v>89</v>
      </c>
      <c r="G20" s="29" t="s">
        <v>249</v>
      </c>
      <c r="H20" s="29"/>
      <c r="I20" s="3"/>
      <c r="J20" s="10" t="s">
        <v>297</v>
      </c>
      <c r="K20" s="11" t="s">
        <v>298</v>
      </c>
      <c r="L20" s="176" t="s">
        <v>299</v>
      </c>
      <c r="M20" s="307"/>
      <c r="N20" s="307"/>
      <c r="O20" s="306"/>
    </row>
    <row r="21" spans="1:15" s="111" customFormat="1" ht="12.6" customHeight="1" x14ac:dyDescent="0.2">
      <c r="A21" s="56"/>
      <c r="B21" s="129">
        <v>42074</v>
      </c>
      <c r="C21" s="190" t="s">
        <v>719</v>
      </c>
      <c r="D21" s="132" t="s">
        <v>1553</v>
      </c>
      <c r="E21" s="136">
        <v>1093.23</v>
      </c>
      <c r="F21" s="29" t="s">
        <v>89</v>
      </c>
      <c r="G21" s="29" t="s">
        <v>249</v>
      </c>
      <c r="H21" s="29"/>
      <c r="I21" s="3"/>
      <c r="J21" s="101">
        <v>42073</v>
      </c>
      <c r="K21" s="205" t="s">
        <v>1551</v>
      </c>
      <c r="L21" s="422">
        <v>7051.36</v>
      </c>
      <c r="M21" s="307" t="s">
        <v>249</v>
      </c>
      <c r="N21" s="307"/>
      <c r="O21" s="306"/>
    </row>
    <row r="22" spans="1:15" s="111" customFormat="1" ht="12.6" customHeight="1" thickBot="1" x14ac:dyDescent="0.25">
      <c r="A22" s="56"/>
      <c r="B22" s="129">
        <v>42075</v>
      </c>
      <c r="C22" s="190" t="s">
        <v>1201</v>
      </c>
      <c r="D22" s="132" t="s">
        <v>1082</v>
      </c>
      <c r="E22" s="136">
        <v>749</v>
      </c>
      <c r="F22" s="29"/>
      <c r="G22" s="29" t="s">
        <v>249</v>
      </c>
      <c r="H22" s="29"/>
      <c r="I22" s="56"/>
      <c r="J22" s="161"/>
      <c r="K22" s="423"/>
      <c r="L22" s="137"/>
      <c r="M22" s="307"/>
      <c r="N22" s="307"/>
      <c r="O22" s="306"/>
    </row>
    <row r="23" spans="1:15" s="3" customFormat="1" ht="12.75" customHeight="1" thickBot="1" x14ac:dyDescent="0.25">
      <c r="A23" s="56"/>
      <c r="B23" s="129">
        <v>42075</v>
      </c>
      <c r="C23" s="190" t="s">
        <v>409</v>
      </c>
      <c r="D23" s="132" t="s">
        <v>1554</v>
      </c>
      <c r="E23" s="136">
        <v>550</v>
      </c>
      <c r="F23" s="29" t="s">
        <v>89</v>
      </c>
      <c r="G23" s="29" t="s">
        <v>249</v>
      </c>
      <c r="H23" s="29"/>
      <c r="I23"/>
      <c r="J23" s="56"/>
      <c r="K23" s="194"/>
      <c r="L23" s="87">
        <f>SUM(L21:L22)</f>
        <v>7051.36</v>
      </c>
      <c r="M23" s="413"/>
      <c r="N23" s="307"/>
      <c r="O23" s="426"/>
    </row>
    <row r="24" spans="1:15" s="3" customFormat="1" ht="12.75" customHeight="1" x14ac:dyDescent="0.2">
      <c r="A24" s="56"/>
      <c r="B24" s="129">
        <v>42075</v>
      </c>
      <c r="C24" s="190" t="s">
        <v>301</v>
      </c>
      <c r="D24" s="132" t="s">
        <v>435</v>
      </c>
      <c r="E24" s="136">
        <v>2622</v>
      </c>
      <c r="F24" s="29" t="s">
        <v>89</v>
      </c>
      <c r="G24" s="29" t="s">
        <v>249</v>
      </c>
      <c r="H24" s="29"/>
      <c r="I24"/>
      <c r="J24" s="56"/>
      <c r="K24" s="194"/>
      <c r="L24" s="208"/>
      <c r="M24" s="29"/>
      <c r="N24" s="310"/>
      <c r="O24" s="426"/>
    </row>
    <row r="25" spans="1:15" s="56" customFormat="1" ht="12.75" customHeight="1" thickBot="1" x14ac:dyDescent="0.25">
      <c r="B25" s="129">
        <v>42076</v>
      </c>
      <c r="C25" s="190" t="s">
        <v>719</v>
      </c>
      <c r="D25" s="132" t="s">
        <v>1553</v>
      </c>
      <c r="E25" s="136">
        <v>396.81</v>
      </c>
      <c r="F25" s="29" t="s">
        <v>89</v>
      </c>
      <c r="G25" s="29" t="s">
        <v>249</v>
      </c>
      <c r="H25" s="29"/>
      <c r="I25" s="294" t="s">
        <v>1529</v>
      </c>
      <c r="J25" s="294"/>
      <c r="K25" s="294"/>
      <c r="L25" s="288"/>
      <c r="M25" s="29"/>
      <c r="N25" s="307"/>
      <c r="O25" s="307"/>
    </row>
    <row r="26" spans="1:15" s="56" customFormat="1" ht="12.75" customHeight="1" thickBot="1" x14ac:dyDescent="0.25">
      <c r="B26" s="129">
        <v>42076</v>
      </c>
      <c r="C26" s="190" t="s">
        <v>301</v>
      </c>
      <c r="D26" s="132" t="s">
        <v>222</v>
      </c>
      <c r="E26" s="136">
        <v>2672.61</v>
      </c>
      <c r="F26" s="29" t="s">
        <v>89</v>
      </c>
      <c r="G26" s="29" t="s">
        <v>249</v>
      </c>
      <c r="H26" s="29"/>
      <c r="I26" s="3"/>
      <c r="J26" s="10" t="s">
        <v>297</v>
      </c>
      <c r="K26" s="11" t="s">
        <v>298</v>
      </c>
      <c r="L26" s="176" t="s">
        <v>299</v>
      </c>
      <c r="M26" s="29"/>
      <c r="N26" s="307"/>
      <c r="O26" s="307"/>
    </row>
    <row r="27" spans="1:15" s="56" customFormat="1" ht="12.75" customHeight="1" x14ac:dyDescent="0.2">
      <c r="B27" s="129">
        <v>42076</v>
      </c>
      <c r="C27" s="190" t="s">
        <v>1555</v>
      </c>
      <c r="D27" s="132" t="s">
        <v>591</v>
      </c>
      <c r="E27" s="136">
        <v>335.16</v>
      </c>
      <c r="F27" s="29" t="s">
        <v>89</v>
      </c>
      <c r="G27" s="29" t="s">
        <v>249</v>
      </c>
      <c r="H27" s="29"/>
      <c r="I27" s="3"/>
      <c r="J27" s="101">
        <v>42075</v>
      </c>
      <c r="K27" s="205" t="s">
        <v>1247</v>
      </c>
      <c r="L27" s="422">
        <v>260.02999999999997</v>
      </c>
      <c r="M27" s="29"/>
      <c r="N27" s="307"/>
      <c r="O27" s="307"/>
    </row>
    <row r="28" spans="1:15" s="56" customFormat="1" ht="12.75" customHeight="1" thickBot="1" x14ac:dyDescent="0.25">
      <c r="B28" s="129">
        <v>42079</v>
      </c>
      <c r="C28" s="190" t="s">
        <v>719</v>
      </c>
      <c r="D28" s="132" t="s">
        <v>1051</v>
      </c>
      <c r="E28" s="136">
        <v>580.01</v>
      </c>
      <c r="F28" s="29" t="s">
        <v>89</v>
      </c>
      <c r="G28" s="29" t="s">
        <v>249</v>
      </c>
      <c r="H28" s="29"/>
      <c r="J28" s="161"/>
      <c r="K28" s="423"/>
      <c r="L28" s="137"/>
      <c r="M28" s="29"/>
      <c r="N28" s="307"/>
      <c r="O28" s="307"/>
    </row>
    <row r="29" spans="1:15" s="56" customFormat="1" ht="12.75" customHeight="1" thickBot="1" x14ac:dyDescent="0.25">
      <c r="B29" s="129">
        <v>42080</v>
      </c>
      <c r="C29" s="190" t="s">
        <v>1136</v>
      </c>
      <c r="D29" s="132" t="s">
        <v>1556</v>
      </c>
      <c r="E29" s="136">
        <v>524.86</v>
      </c>
      <c r="F29" s="29" t="s">
        <v>89</v>
      </c>
      <c r="G29" s="29" t="s">
        <v>249</v>
      </c>
      <c r="H29" s="29"/>
      <c r="K29" s="194"/>
      <c r="L29" s="87">
        <f>SUM(L27:L28)</f>
        <v>260.02999999999997</v>
      </c>
      <c r="M29" s="308"/>
      <c r="N29" s="307"/>
      <c r="O29" s="307"/>
    </row>
    <row r="30" spans="1:15" s="56" customFormat="1" ht="12.75" customHeight="1" x14ac:dyDescent="0.2">
      <c r="B30" s="129">
        <v>42082</v>
      </c>
      <c r="C30" s="190" t="s">
        <v>469</v>
      </c>
      <c r="D30" s="132" t="s">
        <v>424</v>
      </c>
      <c r="E30" s="136">
        <v>210.76</v>
      </c>
      <c r="F30" s="29" t="s">
        <v>89</v>
      </c>
      <c r="G30" s="29" t="s">
        <v>249</v>
      </c>
      <c r="H30" s="29"/>
      <c r="K30" s="194"/>
      <c r="L30" s="208"/>
      <c r="M30" s="308"/>
      <c r="N30" s="307"/>
      <c r="O30" s="307"/>
    </row>
    <row r="31" spans="1:15" s="29" customFormat="1" ht="15.75" thickBot="1" x14ac:dyDescent="0.25">
      <c r="A31" s="56"/>
      <c r="B31" s="129">
        <v>42086</v>
      </c>
      <c r="C31" s="190" t="s">
        <v>469</v>
      </c>
      <c r="D31" s="132" t="s">
        <v>424</v>
      </c>
      <c r="E31" s="136">
        <v>463.7</v>
      </c>
      <c r="F31" s="29" t="s">
        <v>89</v>
      </c>
      <c r="G31" s="29" t="s">
        <v>249</v>
      </c>
      <c r="I31" s="294" t="s">
        <v>1570</v>
      </c>
      <c r="J31" s="294"/>
      <c r="K31" s="294"/>
      <c r="L31" s="288"/>
      <c r="M31" s="308"/>
      <c r="N31" s="307"/>
      <c r="O31" s="308"/>
    </row>
    <row r="32" spans="1:15" s="29" customFormat="1" ht="13.5" thickBot="1" x14ac:dyDescent="0.25">
      <c r="A32" s="56"/>
      <c r="B32" s="129">
        <v>42086</v>
      </c>
      <c r="C32" s="190" t="s">
        <v>469</v>
      </c>
      <c r="D32" s="132" t="s">
        <v>1023</v>
      </c>
      <c r="E32" s="136">
        <v>78.16</v>
      </c>
      <c r="F32" s="29" t="s">
        <v>89</v>
      </c>
      <c r="G32" s="29" t="s">
        <v>249</v>
      </c>
      <c r="I32" s="3"/>
      <c r="J32" s="10" t="s">
        <v>297</v>
      </c>
      <c r="K32" s="11" t="s">
        <v>298</v>
      </c>
      <c r="L32" s="176" t="s">
        <v>299</v>
      </c>
      <c r="M32" s="308"/>
      <c r="N32" s="308"/>
      <c r="O32" s="308"/>
    </row>
    <row r="33" spans="1:15" s="29" customFormat="1" x14ac:dyDescent="0.2">
      <c r="A33" s="56"/>
      <c r="B33" s="129">
        <v>42086</v>
      </c>
      <c r="C33" s="190" t="s">
        <v>719</v>
      </c>
      <c r="D33" s="132" t="s">
        <v>1051</v>
      </c>
      <c r="E33" s="136">
        <v>466.92</v>
      </c>
      <c r="F33" s="29" t="s">
        <v>89</v>
      </c>
      <c r="G33" s="29" t="s">
        <v>249</v>
      </c>
      <c r="I33" s="3"/>
      <c r="J33" s="369">
        <v>42060</v>
      </c>
      <c r="K33" s="370" t="s">
        <v>497</v>
      </c>
      <c r="L33" s="422">
        <v>626.89</v>
      </c>
      <c r="M33" s="308"/>
      <c r="N33" s="308"/>
      <c r="O33" s="308"/>
    </row>
    <row r="34" spans="1:15" s="29" customFormat="1" x14ac:dyDescent="0.2">
      <c r="A34" s="56"/>
      <c r="B34" s="129">
        <v>42087</v>
      </c>
      <c r="C34" s="190" t="s">
        <v>1136</v>
      </c>
      <c r="D34" s="132" t="s">
        <v>1373</v>
      </c>
      <c r="E34" s="136">
        <v>16070.4</v>
      </c>
      <c r="F34" s="29" t="s">
        <v>89</v>
      </c>
      <c r="G34" s="29" t="s">
        <v>249</v>
      </c>
      <c r="I34" s="56"/>
      <c r="J34" s="109">
        <v>42066</v>
      </c>
      <c r="K34" s="123" t="s">
        <v>1544</v>
      </c>
      <c r="L34" s="169">
        <v>499</v>
      </c>
      <c r="M34" s="308" t="s">
        <v>89</v>
      </c>
      <c r="N34" s="308"/>
      <c r="O34" s="308"/>
    </row>
    <row r="35" spans="1:15" s="29" customFormat="1" x14ac:dyDescent="0.2">
      <c r="A35" s="56"/>
      <c r="B35" s="129">
        <v>42088</v>
      </c>
      <c r="C35" s="190" t="s">
        <v>469</v>
      </c>
      <c r="D35" s="132" t="s">
        <v>1081</v>
      </c>
      <c r="E35" s="136">
        <v>666.5</v>
      </c>
      <c r="F35" s="29" t="s">
        <v>89</v>
      </c>
      <c r="G35" s="29" t="s">
        <v>249</v>
      </c>
      <c r="I35" s="56"/>
      <c r="J35" s="164">
        <v>42073</v>
      </c>
      <c r="K35" s="131" t="s">
        <v>1355</v>
      </c>
      <c r="L35" s="134">
        <v>412.28</v>
      </c>
      <c r="M35" s="308" t="s">
        <v>89</v>
      </c>
      <c r="N35" s="308"/>
      <c r="O35" s="308"/>
    </row>
    <row r="36" spans="1:15" s="29" customFormat="1" x14ac:dyDescent="0.2">
      <c r="A36" s="56"/>
      <c r="B36" s="129">
        <v>42089</v>
      </c>
      <c r="C36" s="190" t="s">
        <v>719</v>
      </c>
      <c r="D36" s="132" t="s">
        <v>1051</v>
      </c>
      <c r="E36" s="136">
        <v>507.64</v>
      </c>
      <c r="F36" s="29" t="s">
        <v>89</v>
      </c>
      <c r="G36" s="29" t="s">
        <v>249</v>
      </c>
      <c r="I36" s="56"/>
      <c r="J36" s="109">
        <v>42074</v>
      </c>
      <c r="K36" s="123" t="s">
        <v>1571</v>
      </c>
      <c r="L36" s="169">
        <v>711.2</v>
      </c>
      <c r="M36" s="308" t="s">
        <v>89</v>
      </c>
      <c r="N36" s="308"/>
      <c r="O36" s="308"/>
    </row>
    <row r="37" spans="1:15" s="29" customFormat="1" x14ac:dyDescent="0.2">
      <c r="A37" s="56"/>
      <c r="B37" s="129">
        <v>42089</v>
      </c>
      <c r="C37" s="190" t="s">
        <v>1201</v>
      </c>
      <c r="D37" s="132" t="s">
        <v>1557</v>
      </c>
      <c r="E37" s="136">
        <v>1022.58</v>
      </c>
      <c r="F37" s="29" t="s">
        <v>89</v>
      </c>
      <c r="G37" s="29" t="s">
        <v>249</v>
      </c>
      <c r="I37"/>
      <c r="J37" s="109">
        <v>42074</v>
      </c>
      <c r="K37" s="132" t="s">
        <v>1051</v>
      </c>
      <c r="L37" s="134">
        <v>544.17999999999995</v>
      </c>
      <c r="M37" s="308" t="s">
        <v>89</v>
      </c>
      <c r="N37" s="308"/>
      <c r="O37" s="308"/>
    </row>
    <row r="38" spans="1:15" s="29" customFormat="1" x14ac:dyDescent="0.2">
      <c r="A38" s="56"/>
      <c r="B38" s="129">
        <v>42089</v>
      </c>
      <c r="C38" s="190" t="s">
        <v>1136</v>
      </c>
      <c r="D38" s="132" t="s">
        <v>1255</v>
      </c>
      <c r="E38" s="136">
        <v>112.21</v>
      </c>
      <c r="F38" s="29" t="s">
        <v>89</v>
      </c>
      <c r="G38" s="29" t="s">
        <v>249</v>
      </c>
      <c r="I38"/>
      <c r="J38" s="109">
        <v>42075</v>
      </c>
      <c r="K38" s="123" t="s">
        <v>1572</v>
      </c>
      <c r="L38" s="169">
        <v>2000</v>
      </c>
      <c r="M38" s="308" t="s">
        <v>405</v>
      </c>
      <c r="N38" s="308"/>
      <c r="O38" s="308"/>
    </row>
    <row r="39" spans="1:15" s="29" customFormat="1" x14ac:dyDescent="0.2">
      <c r="A39" s="56"/>
      <c r="B39" s="129">
        <v>42090</v>
      </c>
      <c r="C39" s="190" t="s">
        <v>719</v>
      </c>
      <c r="D39" s="132" t="s">
        <v>1051</v>
      </c>
      <c r="E39" s="136">
        <v>497.03</v>
      </c>
      <c r="F39" s="29" t="s">
        <v>89</v>
      </c>
      <c r="G39" s="29" t="s">
        <v>249</v>
      </c>
      <c r="I39"/>
      <c r="J39" s="109">
        <v>42075</v>
      </c>
      <c r="K39" s="119" t="s">
        <v>1573</v>
      </c>
      <c r="L39" s="134">
        <v>27</v>
      </c>
      <c r="M39" s="308" t="s">
        <v>405</v>
      </c>
      <c r="N39" s="308"/>
      <c r="O39" s="308"/>
    </row>
    <row r="40" spans="1:15" s="29" customFormat="1" x14ac:dyDescent="0.2">
      <c r="A40" s="56"/>
      <c r="B40" s="129">
        <v>42090</v>
      </c>
      <c r="C40" s="190" t="s">
        <v>469</v>
      </c>
      <c r="D40" s="132" t="s">
        <v>898</v>
      </c>
      <c r="E40" s="136">
        <v>325.7</v>
      </c>
      <c r="F40" s="29" t="s">
        <v>89</v>
      </c>
      <c r="G40" s="29" t="s">
        <v>249</v>
      </c>
      <c r="I40"/>
      <c r="J40" s="109">
        <v>42081</v>
      </c>
      <c r="K40" s="123" t="s">
        <v>1051</v>
      </c>
      <c r="L40" s="169">
        <v>634.48</v>
      </c>
      <c r="M40" s="308" t="s">
        <v>89</v>
      </c>
      <c r="N40" s="308"/>
      <c r="O40" s="308"/>
    </row>
    <row r="41" spans="1:15" s="29" customFormat="1" ht="13.5" thickBot="1" x14ac:dyDescent="0.25">
      <c r="A41"/>
      <c r="B41" s="161">
        <v>42094</v>
      </c>
      <c r="C41" s="187" t="s">
        <v>301</v>
      </c>
      <c r="D41" s="133" t="s">
        <v>380</v>
      </c>
      <c r="E41" s="137">
        <v>330.6</v>
      </c>
      <c r="F41" s="29" t="s">
        <v>89</v>
      </c>
      <c r="G41" s="29" t="s">
        <v>249</v>
      </c>
      <c r="I41"/>
      <c r="J41" s="109">
        <v>42083</v>
      </c>
      <c r="K41" s="123" t="s">
        <v>1355</v>
      </c>
      <c r="L41" s="433">
        <v>588.78</v>
      </c>
      <c r="M41" s="308" t="s">
        <v>89</v>
      </c>
      <c r="N41" s="308"/>
      <c r="O41" s="308"/>
    </row>
    <row r="42" spans="1:15" s="29" customFormat="1" ht="13.5" thickBot="1" x14ac:dyDescent="0.25">
      <c r="A42"/>
      <c r="B42" s="56"/>
      <c r="C42" s="56"/>
      <c r="D42" s="194"/>
      <c r="E42" s="87">
        <f>SUM(E11:E41)</f>
        <v>55924.630000000005</v>
      </c>
      <c r="I42"/>
      <c r="J42" s="109">
        <v>42085</v>
      </c>
      <c r="K42" s="123" t="s">
        <v>1051</v>
      </c>
      <c r="L42" s="169">
        <v>729.3</v>
      </c>
      <c r="M42" s="308"/>
      <c r="N42" s="308"/>
      <c r="O42" s="308"/>
    </row>
    <row r="43" spans="1:15" s="29" customFormat="1" x14ac:dyDescent="0.2">
      <c r="A43"/>
      <c r="B43" s="56"/>
      <c r="C43" s="56"/>
      <c r="D43" s="194"/>
      <c r="E43" s="208"/>
      <c r="I43"/>
      <c r="J43" s="164">
        <v>42086</v>
      </c>
      <c r="K43" s="131" t="s">
        <v>1574</v>
      </c>
      <c r="L43" s="134">
        <v>663.2</v>
      </c>
      <c r="M43" s="308" t="s">
        <v>89</v>
      </c>
      <c r="N43" s="308"/>
      <c r="O43" s="308"/>
    </row>
    <row r="44" spans="1:15" s="29" customFormat="1" x14ac:dyDescent="0.2">
      <c r="A44"/>
      <c r="B44" s="56"/>
      <c r="C44" s="56"/>
      <c r="D44" s="194"/>
      <c r="E44" s="208"/>
      <c r="I44"/>
      <c r="J44" s="109">
        <v>42086</v>
      </c>
      <c r="K44" s="123" t="s">
        <v>1575</v>
      </c>
      <c r="L44" s="169">
        <v>572.5</v>
      </c>
      <c r="M44" s="308" t="s">
        <v>89</v>
      </c>
      <c r="N44" s="308"/>
      <c r="O44" s="308"/>
    </row>
    <row r="45" spans="1:15" s="29" customFormat="1" ht="13.5" thickBot="1" x14ac:dyDescent="0.25">
      <c r="A45"/>
      <c r="B45" s="56"/>
      <c r="C45" s="56"/>
      <c r="D45" s="194"/>
      <c r="E45" s="208"/>
      <c r="I45"/>
      <c r="J45" s="280">
        <v>42087</v>
      </c>
      <c r="K45" s="423" t="s">
        <v>1346</v>
      </c>
      <c r="L45" s="432">
        <v>656.7</v>
      </c>
      <c r="M45" s="308" t="s">
        <v>89</v>
      </c>
      <c r="N45" s="308"/>
      <c r="O45" s="308"/>
    </row>
    <row r="46" spans="1:15" s="29" customFormat="1" ht="13.5" thickBot="1" x14ac:dyDescent="0.25">
      <c r="A46"/>
      <c r="B46" s="56"/>
      <c r="C46" s="56"/>
      <c r="D46" s="194"/>
      <c r="E46" s="208"/>
      <c r="I46"/>
      <c r="J46" s="56"/>
      <c r="K46" s="194"/>
      <c r="L46" s="87">
        <f>SUM(L33:L45)</f>
        <v>8665.5099999999984</v>
      </c>
      <c r="M46" s="308"/>
      <c r="N46" s="308"/>
      <c r="O46" s="308"/>
    </row>
    <row r="47" spans="1:15" s="29" customFormat="1" x14ac:dyDescent="0.2">
      <c r="A47"/>
      <c r="B47" s="56"/>
      <c r="C47" s="56"/>
      <c r="D47" s="194"/>
      <c r="E47" s="208"/>
      <c r="I47"/>
      <c r="J47" s="56"/>
      <c r="K47" s="194" t="s">
        <v>1576</v>
      </c>
      <c r="L47" s="208">
        <v>18.62</v>
      </c>
      <c r="M47" s="308"/>
      <c r="N47" s="308"/>
      <c r="O47" s="308"/>
    </row>
    <row r="48" spans="1:15" s="29" customFormat="1" ht="13.5" thickBot="1" x14ac:dyDescent="0.25">
      <c r="A48"/>
      <c r="B48" s="56"/>
      <c r="C48" s="56"/>
      <c r="D48" s="194"/>
      <c r="E48" s="208"/>
      <c r="I48"/>
      <c r="J48"/>
      <c r="K48" s="434" t="s">
        <v>1577</v>
      </c>
      <c r="L48" s="435">
        <f>SUM(L46:L47)</f>
        <v>8684.1299999999992</v>
      </c>
      <c r="M48" s="308"/>
      <c r="N48" s="308"/>
      <c r="O48" s="308"/>
    </row>
    <row r="49" spans="1:15" ht="13.5" thickTop="1" x14ac:dyDescent="0.2">
      <c r="B49" s="56"/>
      <c r="C49" s="56"/>
      <c r="D49" s="194"/>
      <c r="E49" s="208"/>
    </row>
    <row r="50" spans="1:15" x14ac:dyDescent="0.2">
      <c r="B50" s="56"/>
      <c r="C50" s="56"/>
      <c r="D50" s="194"/>
      <c r="E50" s="208"/>
    </row>
    <row r="51" spans="1:15" x14ac:dyDescent="0.2">
      <c r="B51" s="56"/>
      <c r="C51" s="56"/>
      <c r="D51" s="194"/>
      <c r="E51" s="208"/>
    </row>
    <row r="52" spans="1:15" s="29" customFormat="1" x14ac:dyDescent="0.2">
      <c r="A52"/>
      <c r="B52" s="56"/>
      <c r="C52" s="56"/>
      <c r="D52" s="194"/>
      <c r="E52" s="208"/>
      <c r="I52"/>
      <c r="J52"/>
      <c r="K52"/>
      <c r="L52"/>
      <c r="M52" s="308"/>
      <c r="N52" s="308"/>
      <c r="O52" s="308"/>
    </row>
    <row r="53" spans="1:15" s="29" customFormat="1" x14ac:dyDescent="0.2">
      <c r="A53"/>
      <c r="B53" s="56"/>
      <c r="C53" s="56"/>
      <c r="D53" s="194"/>
      <c r="E53" s="208"/>
      <c r="I53"/>
      <c r="J53"/>
      <c r="K53"/>
      <c r="L53"/>
      <c r="M53" s="308"/>
      <c r="N53" s="308"/>
      <c r="O53" s="308"/>
    </row>
    <row r="54" spans="1:15" s="29" customFormat="1" x14ac:dyDescent="0.2">
      <c r="A54"/>
      <c r="B54" s="56"/>
      <c r="C54" s="56"/>
      <c r="D54" s="194"/>
      <c r="E54" s="208"/>
      <c r="I54"/>
      <c r="J54"/>
      <c r="K54"/>
      <c r="L54"/>
      <c r="M54" s="308"/>
      <c r="N54" s="308"/>
      <c r="O54" s="308"/>
    </row>
    <row r="55" spans="1:15" x14ac:dyDescent="0.2">
      <c r="B55" s="56"/>
      <c r="C55" s="56"/>
      <c r="D55" s="194"/>
      <c r="E55" s="208"/>
      <c r="F55"/>
    </row>
    <row r="56" spans="1:15" x14ac:dyDescent="0.2">
      <c r="F56"/>
    </row>
    <row r="57" spans="1:15" x14ac:dyDescent="0.2">
      <c r="F57"/>
    </row>
    <row r="58" spans="1:15" x14ac:dyDescent="0.2">
      <c r="F58"/>
    </row>
    <row r="59" spans="1:15" x14ac:dyDescent="0.2">
      <c r="F59"/>
    </row>
  </sheetData>
  <mergeCells count="5">
    <mergeCell ref="A1:L1"/>
    <mergeCell ref="A3:D3"/>
    <mergeCell ref="A9:D9"/>
    <mergeCell ref="K16:K17"/>
    <mergeCell ref="L16:L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/>
  <dimension ref="A1:O63"/>
  <sheetViews>
    <sheetView zoomScaleNormal="100" workbookViewId="0">
      <selection activeCell="C40" sqref="C4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1558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30"/>
      <c r="G2" s="430"/>
      <c r="H2" s="430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129">
        <v>42096</v>
      </c>
      <c r="C5" s="190" t="s">
        <v>598</v>
      </c>
      <c r="D5" s="132" t="s">
        <v>1550</v>
      </c>
      <c r="E5" s="136">
        <v>194</v>
      </c>
      <c r="F5" s="29" t="s">
        <v>89</v>
      </c>
      <c r="G5" s="29" t="s">
        <v>249</v>
      </c>
      <c r="H5" s="29"/>
      <c r="J5" s="129">
        <v>42095</v>
      </c>
      <c r="K5" s="132" t="s">
        <v>1064</v>
      </c>
      <c r="L5" s="136">
        <v>2924.33</v>
      </c>
      <c r="M5" s="308" t="s">
        <v>249</v>
      </c>
      <c r="N5" s="307"/>
      <c r="O5" s="307"/>
    </row>
    <row r="6" spans="1:15" s="29" customFormat="1" ht="12.75" customHeight="1" x14ac:dyDescent="0.2">
      <c r="A6"/>
      <c r="B6" s="129">
        <v>42096</v>
      </c>
      <c r="C6" s="190" t="s">
        <v>1559</v>
      </c>
      <c r="D6" s="132" t="s">
        <v>800</v>
      </c>
      <c r="E6" s="136">
        <v>6251.57</v>
      </c>
      <c r="F6" s="27" t="s">
        <v>89</v>
      </c>
      <c r="G6" s="29" t="s">
        <v>249</v>
      </c>
      <c r="I6" s="56"/>
      <c r="J6" s="129">
        <v>42096</v>
      </c>
      <c r="K6" s="132" t="s">
        <v>346</v>
      </c>
      <c r="L6" s="136">
        <v>5348.88</v>
      </c>
      <c r="M6" s="308" t="s">
        <v>249</v>
      </c>
      <c r="N6" s="308"/>
      <c r="O6" s="308"/>
    </row>
    <row r="7" spans="1:15" s="29" customFormat="1" ht="12.75" customHeight="1" thickBot="1" x14ac:dyDescent="0.25">
      <c r="A7"/>
      <c r="B7" s="129">
        <v>42096</v>
      </c>
      <c r="C7" s="190" t="s">
        <v>1559</v>
      </c>
      <c r="D7" s="132" t="s">
        <v>1041</v>
      </c>
      <c r="E7" s="136">
        <v>3000</v>
      </c>
      <c r="F7" s="27"/>
      <c r="G7" s="29" t="s">
        <v>249</v>
      </c>
      <c r="I7" s="56"/>
      <c r="J7" s="161"/>
      <c r="K7" s="133"/>
      <c r="L7" s="137"/>
      <c r="M7" s="307"/>
      <c r="N7" s="308"/>
      <c r="O7" s="308"/>
    </row>
    <row r="8" spans="1:15" s="29" customFormat="1" ht="12.75" customHeight="1" thickBot="1" x14ac:dyDescent="0.25">
      <c r="A8"/>
      <c r="B8" s="129">
        <v>42110</v>
      </c>
      <c r="C8" s="190" t="s">
        <v>1559</v>
      </c>
      <c r="D8" s="132" t="s">
        <v>800</v>
      </c>
      <c r="E8" s="136">
        <v>6294.24</v>
      </c>
      <c r="F8" s="27" t="s">
        <v>89</v>
      </c>
      <c r="G8" s="29" t="s">
        <v>249</v>
      </c>
      <c r="I8" s="56"/>
      <c r="J8" s="56"/>
      <c r="K8" s="194"/>
      <c r="L8" s="87">
        <f>SUM(L5:L7)</f>
        <v>8273.2099999999991</v>
      </c>
      <c r="M8" s="307"/>
      <c r="N8" s="308"/>
      <c r="O8" s="308"/>
    </row>
    <row r="9" spans="1:15" s="29" customFormat="1" ht="12.75" customHeight="1" thickBot="1" x14ac:dyDescent="0.25">
      <c r="A9"/>
      <c r="B9" s="129">
        <v>42110</v>
      </c>
      <c r="C9" s="190" t="s">
        <v>1559</v>
      </c>
      <c r="D9" s="132" t="s">
        <v>1041</v>
      </c>
      <c r="E9" s="136">
        <v>6000</v>
      </c>
      <c r="F9" s="27"/>
      <c r="G9" s="29" t="s">
        <v>249</v>
      </c>
      <c r="I9" s="56"/>
      <c r="J9" s="299"/>
      <c r="K9" s="155"/>
      <c r="L9" s="301"/>
      <c r="M9" s="307"/>
      <c r="N9" s="308"/>
      <c r="O9" s="308"/>
    </row>
    <row r="10" spans="1:15" s="29" customFormat="1" ht="12.75" customHeight="1" thickBot="1" x14ac:dyDescent="0.25">
      <c r="A10"/>
      <c r="B10" s="161"/>
      <c r="C10" s="187"/>
      <c r="D10" s="133"/>
      <c r="E10" s="137"/>
      <c r="I10" s="56"/>
      <c r="J10" s="158"/>
      <c r="K10" s="885" t="s">
        <v>1087</v>
      </c>
      <c r="L10" s="881">
        <f>E11+L8+E46+L17</f>
        <v>94239.820000000022</v>
      </c>
      <c r="M10" s="307"/>
      <c r="N10" s="308"/>
      <c r="O10" s="308"/>
    </row>
    <row r="11" spans="1:15" s="29" customFormat="1" ht="12.75" customHeight="1" thickBot="1" x14ac:dyDescent="0.25">
      <c r="A11"/>
      <c r="B11" s="56"/>
      <c r="C11" s="56"/>
      <c r="D11" s="194"/>
      <c r="E11" s="87">
        <f>SUM(E5:E10)</f>
        <v>21739.809999999998</v>
      </c>
      <c r="I11" s="294"/>
      <c r="J11" s="393"/>
      <c r="K11" s="885"/>
      <c r="L11" s="882"/>
      <c r="M11" s="307"/>
      <c r="N11" s="307"/>
      <c r="O11" s="308"/>
    </row>
    <row r="12" spans="1:15" s="29" customFormat="1" ht="12.75" customHeight="1" x14ac:dyDescent="0.2">
      <c r="A12"/>
      <c r="B12" s="56"/>
      <c r="C12" s="56"/>
      <c r="D12" s="194"/>
      <c r="E12" s="208"/>
      <c r="I12" s="3"/>
      <c r="J12" s="393"/>
      <c r="K12" s="398"/>
      <c r="L12" s="336"/>
      <c r="M12" s="307"/>
      <c r="N12" s="307"/>
      <c r="O12" s="308"/>
    </row>
    <row r="13" spans="1:15" s="29" customFormat="1" ht="12.75" customHeight="1" thickBot="1" x14ac:dyDescent="0.25">
      <c r="A13" s="875" t="s">
        <v>1058</v>
      </c>
      <c r="B13" s="875"/>
      <c r="C13" s="875"/>
      <c r="D13" s="875"/>
      <c r="E13" s="288" t="s">
        <v>1500</v>
      </c>
      <c r="F13" s="116"/>
      <c r="G13" s="116"/>
      <c r="H13" s="116"/>
      <c r="I13" s="294" t="s">
        <v>1376</v>
      </c>
      <c r="J13" s="294"/>
      <c r="K13" s="294"/>
      <c r="L13" s="288"/>
      <c r="M13" s="307"/>
      <c r="N13" s="307"/>
      <c r="O13" s="308"/>
    </row>
    <row r="14" spans="1:15" s="29" customFormat="1" ht="12.75" customHeight="1" thickBot="1" x14ac:dyDescent="0.25">
      <c r="A14" s="3"/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7"/>
      <c r="H14" s="27"/>
      <c r="I14" s="3"/>
      <c r="J14" s="10" t="s">
        <v>297</v>
      </c>
      <c r="K14" s="11" t="s">
        <v>298</v>
      </c>
      <c r="L14" s="176" t="s">
        <v>299</v>
      </c>
      <c r="M14" s="413"/>
      <c r="N14" s="307"/>
      <c r="O14" s="308"/>
    </row>
    <row r="15" spans="1:15" s="29" customFormat="1" ht="12.75" customHeight="1" x14ac:dyDescent="0.2">
      <c r="A15" s="56"/>
      <c r="B15" s="129">
        <v>42095</v>
      </c>
      <c r="C15" s="190" t="s">
        <v>637</v>
      </c>
      <c r="D15" s="132" t="s">
        <v>597</v>
      </c>
      <c r="E15" s="136">
        <v>71.5</v>
      </c>
      <c r="F15" s="29" t="s">
        <v>89</v>
      </c>
      <c r="G15" s="29" t="s">
        <v>249</v>
      </c>
      <c r="I15" s="3"/>
      <c r="J15" s="101">
        <v>42101</v>
      </c>
      <c r="K15" s="205" t="s">
        <v>1561</v>
      </c>
      <c r="L15" s="422">
        <v>3608.11</v>
      </c>
      <c r="M15" s="29" t="s">
        <v>249</v>
      </c>
      <c r="N15" s="307"/>
      <c r="O15" s="308"/>
    </row>
    <row r="16" spans="1:15" s="111" customFormat="1" ht="12.6" customHeight="1" thickBot="1" x14ac:dyDescent="0.25">
      <c r="A16" s="56"/>
      <c r="B16" s="129">
        <v>42096</v>
      </c>
      <c r="C16" s="190" t="s">
        <v>1136</v>
      </c>
      <c r="D16" s="132" t="s">
        <v>861</v>
      </c>
      <c r="E16" s="136">
        <v>1709.24</v>
      </c>
      <c r="F16" s="29" t="s">
        <v>89</v>
      </c>
      <c r="G16" s="29" t="s">
        <v>249</v>
      </c>
      <c r="H16" s="29"/>
      <c r="I16" s="56"/>
      <c r="J16" s="161">
        <v>42101</v>
      </c>
      <c r="K16" s="423" t="s">
        <v>1562</v>
      </c>
      <c r="L16" s="137">
        <v>3542.47</v>
      </c>
      <c r="M16" s="29" t="s">
        <v>249</v>
      </c>
      <c r="N16" s="307"/>
      <c r="O16" s="306"/>
    </row>
    <row r="17" spans="1:15" s="111" customFormat="1" ht="12.6" customHeight="1" thickBot="1" x14ac:dyDescent="0.25">
      <c r="A17" s="56"/>
      <c r="B17" s="129">
        <v>42096</v>
      </c>
      <c r="C17" s="190" t="s">
        <v>301</v>
      </c>
      <c r="D17" s="132" t="s">
        <v>1374</v>
      </c>
      <c r="E17" s="136">
        <v>63.84</v>
      </c>
      <c r="F17" s="29" t="s">
        <v>89</v>
      </c>
      <c r="G17" s="29" t="s">
        <v>249</v>
      </c>
      <c r="H17" s="29"/>
      <c r="I17"/>
      <c r="J17" s="56"/>
      <c r="K17" s="194"/>
      <c r="L17" s="87">
        <f>SUM(L15:L16)</f>
        <v>7150.58</v>
      </c>
      <c r="M17" s="29"/>
      <c r="N17" s="307"/>
      <c r="O17" s="306"/>
    </row>
    <row r="18" spans="1:15" s="111" customFormat="1" ht="12.6" customHeight="1" x14ac:dyDescent="0.2">
      <c r="A18" s="56"/>
      <c r="B18" s="129">
        <v>42096</v>
      </c>
      <c r="C18" s="190" t="s">
        <v>1136</v>
      </c>
      <c r="D18" s="132" t="s">
        <v>1373</v>
      </c>
      <c r="E18" s="136">
        <v>20000</v>
      </c>
      <c r="F18" s="29" t="s">
        <v>89</v>
      </c>
      <c r="G18" s="29" t="s">
        <v>249</v>
      </c>
      <c r="H18" s="29"/>
      <c r="I18"/>
      <c r="J18" s="56"/>
      <c r="K18" s="194"/>
      <c r="L18" s="208"/>
      <c r="M18" s="29"/>
      <c r="N18" s="307"/>
      <c r="O18" s="306"/>
    </row>
    <row r="19" spans="1:15" s="111" customFormat="1" ht="12.6" customHeight="1" x14ac:dyDescent="0.2">
      <c r="A19" s="56"/>
      <c r="B19" s="129">
        <v>42096</v>
      </c>
      <c r="C19" s="190" t="s">
        <v>637</v>
      </c>
      <c r="D19" s="132" t="s">
        <v>528</v>
      </c>
      <c r="E19" s="136">
        <v>2834.35</v>
      </c>
      <c r="F19" s="29" t="s">
        <v>89</v>
      </c>
      <c r="G19" s="29" t="s">
        <v>249</v>
      </c>
      <c r="H19" s="29"/>
      <c r="I19"/>
      <c r="J19" s="56"/>
      <c r="K19" s="194"/>
      <c r="L19" s="208"/>
      <c r="M19" s="29"/>
      <c r="N19" s="307"/>
      <c r="O19" s="306"/>
    </row>
    <row r="20" spans="1:15" s="111" customFormat="1" ht="12.6" customHeight="1" thickBot="1" x14ac:dyDescent="0.25">
      <c r="A20" s="56"/>
      <c r="B20" s="129">
        <v>42096</v>
      </c>
      <c r="C20" s="190" t="s">
        <v>719</v>
      </c>
      <c r="D20" s="132" t="s">
        <v>1560</v>
      </c>
      <c r="E20" s="136">
        <v>542.02</v>
      </c>
      <c r="F20" s="29" t="s">
        <v>89</v>
      </c>
      <c r="G20" s="29" t="s">
        <v>249</v>
      </c>
      <c r="H20" s="29"/>
      <c r="I20" s="294" t="s">
        <v>1570</v>
      </c>
      <c r="J20" s="294"/>
      <c r="K20" s="294"/>
      <c r="L20" s="288"/>
      <c r="M20" s="308"/>
      <c r="N20" s="307"/>
      <c r="O20" s="306"/>
    </row>
    <row r="21" spans="1:15" s="111" customFormat="1" ht="12.6" customHeight="1" thickBot="1" x14ac:dyDescent="0.25">
      <c r="A21" s="56"/>
      <c r="B21" s="129">
        <v>42101</v>
      </c>
      <c r="C21" s="190" t="s">
        <v>301</v>
      </c>
      <c r="D21" s="132" t="s">
        <v>1487</v>
      </c>
      <c r="E21" s="136">
        <v>2598.06</v>
      </c>
      <c r="F21" s="29" t="s">
        <v>89</v>
      </c>
      <c r="G21" s="29" t="s">
        <v>249</v>
      </c>
      <c r="H21" s="29"/>
      <c r="I21" s="3"/>
      <c r="J21" s="10" t="s">
        <v>297</v>
      </c>
      <c r="K21" s="11" t="s">
        <v>298</v>
      </c>
      <c r="L21" s="176" t="s">
        <v>299</v>
      </c>
      <c r="M21" s="308"/>
      <c r="N21" s="307"/>
      <c r="O21" s="306"/>
    </row>
    <row r="22" spans="1:15" s="111" customFormat="1" ht="12.6" customHeight="1" x14ac:dyDescent="0.2">
      <c r="A22" s="56"/>
      <c r="B22" s="129">
        <v>42101</v>
      </c>
      <c r="C22" s="190" t="s">
        <v>301</v>
      </c>
      <c r="D22" s="132" t="s">
        <v>293</v>
      </c>
      <c r="E22" s="136">
        <v>222.3</v>
      </c>
      <c r="F22" s="29"/>
      <c r="G22" s="29" t="s">
        <v>249</v>
      </c>
      <c r="H22" s="29"/>
      <c r="I22" s="3"/>
      <c r="J22" s="101">
        <v>42104</v>
      </c>
      <c r="K22" s="205" t="s">
        <v>9</v>
      </c>
      <c r="L22" s="422">
        <v>257.3</v>
      </c>
      <c r="M22" s="308" t="s">
        <v>89</v>
      </c>
      <c r="N22" s="307"/>
      <c r="O22" s="306"/>
    </row>
    <row r="23" spans="1:15" s="111" customFormat="1" ht="12.6" customHeight="1" x14ac:dyDescent="0.2">
      <c r="A23" s="56"/>
      <c r="B23" s="129">
        <v>42101</v>
      </c>
      <c r="C23" s="190" t="s">
        <v>469</v>
      </c>
      <c r="D23" s="132" t="s">
        <v>1023</v>
      </c>
      <c r="E23" s="136">
        <v>133.05000000000001</v>
      </c>
      <c r="F23" s="29" t="s">
        <v>89</v>
      </c>
      <c r="G23" s="29" t="s">
        <v>249</v>
      </c>
      <c r="H23" s="29"/>
      <c r="I23" s="56"/>
      <c r="J23" s="164">
        <v>42111</v>
      </c>
      <c r="K23" s="131" t="s">
        <v>1051</v>
      </c>
      <c r="L23" s="169">
        <v>630</v>
      </c>
      <c r="M23" s="308"/>
      <c r="N23" s="310"/>
      <c r="O23" s="306"/>
    </row>
    <row r="24" spans="1:15" s="111" customFormat="1" ht="12.6" customHeight="1" x14ac:dyDescent="0.2">
      <c r="A24" s="56"/>
      <c r="B24" s="129">
        <v>42101</v>
      </c>
      <c r="C24" s="190" t="s">
        <v>469</v>
      </c>
      <c r="D24" s="132" t="s">
        <v>901</v>
      </c>
      <c r="E24" s="136">
        <v>1177.9100000000001</v>
      </c>
      <c r="F24" s="29" t="s">
        <v>89</v>
      </c>
      <c r="G24" s="29" t="s">
        <v>249</v>
      </c>
      <c r="H24" s="29"/>
      <c r="I24" s="56"/>
      <c r="J24" s="109">
        <v>42115</v>
      </c>
      <c r="K24" s="123" t="s">
        <v>1346</v>
      </c>
      <c r="L24" s="169">
        <v>391.85</v>
      </c>
      <c r="M24" s="308" t="s">
        <v>89</v>
      </c>
      <c r="N24" s="307"/>
      <c r="O24" s="306"/>
    </row>
    <row r="25" spans="1:15" s="3" customFormat="1" ht="12.75" customHeight="1" x14ac:dyDescent="0.2">
      <c r="A25" s="56"/>
      <c r="B25" s="129">
        <v>42101</v>
      </c>
      <c r="C25" s="190" t="s">
        <v>719</v>
      </c>
      <c r="D25" s="132" t="s">
        <v>1051</v>
      </c>
      <c r="E25" s="136">
        <v>552.70000000000005</v>
      </c>
      <c r="F25" s="29" t="s">
        <v>89</v>
      </c>
      <c r="G25" s="29" t="s">
        <v>249</v>
      </c>
      <c r="H25" s="29"/>
      <c r="I25" s="56"/>
      <c r="J25" s="109">
        <v>42115</v>
      </c>
      <c r="K25" s="131" t="s">
        <v>1051</v>
      </c>
      <c r="L25" s="134">
        <v>686.49</v>
      </c>
      <c r="M25" s="308" t="s">
        <v>89</v>
      </c>
      <c r="N25" s="307"/>
      <c r="O25" s="426"/>
    </row>
    <row r="26" spans="1:15" s="3" customFormat="1" ht="12.75" customHeight="1" x14ac:dyDescent="0.2">
      <c r="A26" s="56"/>
      <c r="B26" s="129">
        <v>42102</v>
      </c>
      <c r="C26" s="190" t="s">
        <v>397</v>
      </c>
      <c r="D26" s="132" t="s">
        <v>583</v>
      </c>
      <c r="E26" s="136">
        <v>3688.25</v>
      </c>
      <c r="F26" s="29" t="s">
        <v>89</v>
      </c>
      <c r="G26" s="29" t="s">
        <v>249</v>
      </c>
      <c r="H26" s="29"/>
      <c r="I26" s="56"/>
      <c r="J26" s="109">
        <v>42116</v>
      </c>
      <c r="K26" s="123" t="s">
        <v>1578</v>
      </c>
      <c r="L26" s="169">
        <v>130</v>
      </c>
      <c r="M26" s="308" t="s">
        <v>89</v>
      </c>
      <c r="N26" s="307"/>
      <c r="O26" s="426"/>
    </row>
    <row r="27" spans="1:15" s="56" customFormat="1" ht="12.75" customHeight="1" x14ac:dyDescent="0.2">
      <c r="B27" s="129">
        <v>42102</v>
      </c>
      <c r="C27" s="190" t="s">
        <v>719</v>
      </c>
      <c r="D27" s="132" t="s">
        <v>1051</v>
      </c>
      <c r="E27" s="136">
        <v>581.73</v>
      </c>
      <c r="F27" s="29" t="s">
        <v>89</v>
      </c>
      <c r="G27" s="29" t="s">
        <v>249</v>
      </c>
      <c r="H27" s="29"/>
      <c r="J27" s="109">
        <v>42116</v>
      </c>
      <c r="K27" s="119" t="s">
        <v>1579</v>
      </c>
      <c r="L27" s="172">
        <v>873.93</v>
      </c>
      <c r="M27" s="308" t="s">
        <v>89</v>
      </c>
      <c r="N27" s="307"/>
      <c r="O27" s="307"/>
    </row>
    <row r="28" spans="1:15" s="56" customFormat="1" ht="12.75" customHeight="1" thickBot="1" x14ac:dyDescent="0.25">
      <c r="B28" s="129">
        <v>42107</v>
      </c>
      <c r="C28" s="190" t="s">
        <v>301</v>
      </c>
      <c r="D28" s="132" t="s">
        <v>150</v>
      </c>
      <c r="E28" s="136">
        <v>468.54</v>
      </c>
      <c r="F28" s="29" t="s">
        <v>89</v>
      </c>
      <c r="G28" s="29" t="s">
        <v>249</v>
      </c>
      <c r="H28" s="29"/>
      <c r="J28" s="280">
        <v>42117</v>
      </c>
      <c r="K28" s="423" t="s">
        <v>1578</v>
      </c>
      <c r="L28" s="432">
        <v>207.5</v>
      </c>
      <c r="M28" s="308" t="s">
        <v>89</v>
      </c>
      <c r="N28" s="307"/>
      <c r="O28" s="307"/>
    </row>
    <row r="29" spans="1:15" s="56" customFormat="1" ht="12.75" customHeight="1" thickBot="1" x14ac:dyDescent="0.25">
      <c r="B29" s="129">
        <v>42108</v>
      </c>
      <c r="C29" s="190" t="s">
        <v>637</v>
      </c>
      <c r="D29" s="132" t="s">
        <v>1564</v>
      </c>
      <c r="E29" s="136">
        <v>884.9</v>
      </c>
      <c r="F29" s="29" t="s">
        <v>89</v>
      </c>
      <c r="G29" s="29" t="s">
        <v>249</v>
      </c>
      <c r="H29" s="29"/>
      <c r="K29" s="194"/>
      <c r="L29" s="87">
        <f>SUM(L22:L28)</f>
        <v>3177.07</v>
      </c>
      <c r="M29" s="308"/>
      <c r="N29" s="307"/>
      <c r="O29" s="307"/>
    </row>
    <row r="30" spans="1:15" s="56" customFormat="1" ht="12.75" customHeight="1" x14ac:dyDescent="0.2">
      <c r="B30" s="129">
        <v>42108</v>
      </c>
      <c r="C30" s="190" t="s">
        <v>719</v>
      </c>
      <c r="D30" s="132" t="s">
        <v>1565</v>
      </c>
      <c r="E30" s="136">
        <v>473.83</v>
      </c>
      <c r="F30" s="29" t="s">
        <v>89</v>
      </c>
      <c r="G30" s="29" t="s">
        <v>249</v>
      </c>
      <c r="H30" s="29"/>
      <c r="K30" s="437" t="s">
        <v>1576</v>
      </c>
      <c r="L30" s="208">
        <v>6.26</v>
      </c>
      <c r="M30" s="308"/>
      <c r="N30" s="307"/>
      <c r="O30" s="307"/>
    </row>
    <row r="31" spans="1:15" s="56" customFormat="1" ht="12.75" customHeight="1" thickBot="1" x14ac:dyDescent="0.25">
      <c r="B31" s="129">
        <v>42109</v>
      </c>
      <c r="C31" s="190" t="s">
        <v>469</v>
      </c>
      <c r="D31" s="132" t="s">
        <v>901</v>
      </c>
      <c r="E31" s="136">
        <v>544.91</v>
      </c>
      <c r="F31" s="29"/>
      <c r="G31" s="29" t="s">
        <v>249</v>
      </c>
      <c r="H31" s="29"/>
      <c r="K31" s="437" t="s">
        <v>1577</v>
      </c>
      <c r="L31" s="436">
        <f>SUM(L29:L30)</f>
        <v>3183.3300000000004</v>
      </c>
      <c r="M31" s="308"/>
      <c r="N31" s="308"/>
      <c r="O31" s="307"/>
    </row>
    <row r="32" spans="1:15" s="56" customFormat="1" ht="12.75" customHeight="1" thickTop="1" x14ac:dyDescent="0.2">
      <c r="B32" s="129">
        <v>42110</v>
      </c>
      <c r="C32" s="190" t="s">
        <v>397</v>
      </c>
      <c r="D32" s="132" t="s">
        <v>1563</v>
      </c>
      <c r="E32" s="136">
        <v>288</v>
      </c>
      <c r="F32" s="29" t="s">
        <v>89</v>
      </c>
      <c r="G32" s="29" t="s">
        <v>249</v>
      </c>
      <c r="H32" s="29"/>
      <c r="K32" s="194"/>
      <c r="L32" s="208"/>
      <c r="M32" s="308"/>
      <c r="N32" s="308"/>
      <c r="O32" s="307"/>
    </row>
    <row r="33" spans="1:15" s="29" customFormat="1" x14ac:dyDescent="0.2">
      <c r="A33" s="56"/>
      <c r="B33" s="129">
        <v>42110</v>
      </c>
      <c r="C33" s="190" t="s">
        <v>301</v>
      </c>
      <c r="D33" s="132" t="s">
        <v>293</v>
      </c>
      <c r="E33" s="136">
        <v>456</v>
      </c>
      <c r="F33" s="29" t="s">
        <v>89</v>
      </c>
      <c r="G33" s="29" t="s">
        <v>249</v>
      </c>
      <c r="I33" s="56"/>
      <c r="J33" s="56"/>
      <c r="K33" s="194"/>
      <c r="L33" s="208"/>
      <c r="M33" s="308"/>
      <c r="N33" s="308"/>
      <c r="O33" s="308"/>
    </row>
    <row r="34" spans="1:15" s="29" customFormat="1" x14ac:dyDescent="0.2">
      <c r="A34" s="56"/>
      <c r="B34" s="129">
        <v>42110</v>
      </c>
      <c r="C34" s="190" t="s">
        <v>637</v>
      </c>
      <c r="D34" s="132" t="s">
        <v>597</v>
      </c>
      <c r="E34" s="136">
        <v>79.150000000000006</v>
      </c>
      <c r="F34" s="29" t="s">
        <v>89</v>
      </c>
      <c r="G34" s="29" t="s">
        <v>249</v>
      </c>
      <c r="I34"/>
      <c r="J34" s="56"/>
      <c r="K34" s="194"/>
      <c r="L34" s="208"/>
      <c r="M34" s="308"/>
      <c r="N34" s="308"/>
      <c r="O34" s="308"/>
    </row>
    <row r="35" spans="1:15" s="29" customFormat="1" x14ac:dyDescent="0.2">
      <c r="A35" s="56"/>
      <c r="B35" s="129">
        <v>42110</v>
      </c>
      <c r="C35" s="190" t="s">
        <v>301</v>
      </c>
      <c r="D35" s="132" t="s">
        <v>1355</v>
      </c>
      <c r="E35" s="136">
        <v>132.01</v>
      </c>
      <c r="F35" s="29" t="s">
        <v>89</v>
      </c>
      <c r="G35" s="29" t="s">
        <v>249</v>
      </c>
      <c r="I35"/>
      <c r="J35" s="56"/>
      <c r="K35" s="194"/>
      <c r="L35" s="208"/>
      <c r="M35" s="308"/>
      <c r="N35" s="308"/>
      <c r="O35" s="308"/>
    </row>
    <row r="36" spans="1:15" s="29" customFormat="1" x14ac:dyDescent="0.2">
      <c r="A36" s="56"/>
      <c r="B36" s="129">
        <v>42111</v>
      </c>
      <c r="C36" s="190" t="s">
        <v>1201</v>
      </c>
      <c r="D36" s="132" t="s">
        <v>1567</v>
      </c>
      <c r="E36" s="136">
        <v>220</v>
      </c>
      <c r="F36" s="29" t="s">
        <v>89</v>
      </c>
      <c r="G36" s="29" t="s">
        <v>249</v>
      </c>
      <c r="I36"/>
      <c r="J36" s="56"/>
      <c r="K36" s="194"/>
      <c r="L36" s="208"/>
      <c r="M36" s="308"/>
      <c r="N36" s="308"/>
      <c r="O36" s="308"/>
    </row>
    <row r="37" spans="1:15" s="29" customFormat="1" x14ac:dyDescent="0.2">
      <c r="A37" s="56"/>
      <c r="B37" s="129">
        <v>42114</v>
      </c>
      <c r="C37" s="190" t="s">
        <v>637</v>
      </c>
      <c r="D37" s="132" t="s">
        <v>1566</v>
      </c>
      <c r="E37" s="136">
        <v>1200</v>
      </c>
      <c r="F37" s="29" t="s">
        <v>89</v>
      </c>
      <c r="G37" s="29" t="s">
        <v>249</v>
      </c>
      <c r="I37"/>
      <c r="J37" s="56"/>
      <c r="K37" s="194"/>
      <c r="L37" s="208"/>
      <c r="M37" s="308"/>
      <c r="N37" s="308"/>
      <c r="O37" s="308"/>
    </row>
    <row r="38" spans="1:15" s="29" customFormat="1" x14ac:dyDescent="0.2">
      <c r="A38" s="56"/>
      <c r="B38" s="129">
        <v>42115</v>
      </c>
      <c r="C38" s="190" t="s">
        <v>469</v>
      </c>
      <c r="D38" s="132" t="s">
        <v>1081</v>
      </c>
      <c r="E38" s="136">
        <v>544.61</v>
      </c>
      <c r="F38" s="29" t="s">
        <v>89</v>
      </c>
      <c r="G38" s="29" t="s">
        <v>249</v>
      </c>
      <c r="I38"/>
      <c r="J38" s="56"/>
      <c r="K38" s="194"/>
      <c r="L38" s="208"/>
      <c r="M38" s="308"/>
      <c r="N38" s="308"/>
      <c r="O38" s="308"/>
    </row>
    <row r="39" spans="1:15" s="29" customFormat="1" x14ac:dyDescent="0.2">
      <c r="A39" s="56"/>
      <c r="B39" s="129">
        <v>42145</v>
      </c>
      <c r="C39" s="190" t="s">
        <v>719</v>
      </c>
      <c r="D39" s="132" t="s">
        <v>1051</v>
      </c>
      <c r="E39" s="136">
        <v>599.9</v>
      </c>
      <c r="F39" s="29" t="s">
        <v>89</v>
      </c>
      <c r="G39" s="29" t="s">
        <v>249</v>
      </c>
      <c r="I39"/>
      <c r="J39"/>
      <c r="K39"/>
      <c r="L39"/>
      <c r="M39" s="308"/>
      <c r="N39" s="308"/>
      <c r="O39" s="308"/>
    </row>
    <row r="40" spans="1:15" s="29" customFormat="1" x14ac:dyDescent="0.2">
      <c r="A40" s="56"/>
      <c r="B40" s="129">
        <v>42118</v>
      </c>
      <c r="C40" s="190" t="s">
        <v>674</v>
      </c>
      <c r="D40" s="132" t="s">
        <v>730</v>
      </c>
      <c r="E40" s="136">
        <v>129</v>
      </c>
      <c r="F40" s="29" t="s">
        <v>89</v>
      </c>
      <c r="G40" s="29" t="s">
        <v>249</v>
      </c>
      <c r="I40"/>
      <c r="J40"/>
      <c r="K40"/>
      <c r="L40"/>
      <c r="M40" s="308"/>
      <c r="N40" s="308"/>
      <c r="O40" s="308"/>
    </row>
    <row r="41" spans="1:15" s="29" customFormat="1" x14ac:dyDescent="0.2">
      <c r="A41" s="56"/>
      <c r="B41" s="129">
        <v>42122</v>
      </c>
      <c r="C41" s="190" t="s">
        <v>719</v>
      </c>
      <c r="D41" s="132" t="s">
        <v>1466</v>
      </c>
      <c r="E41" s="136">
        <v>500</v>
      </c>
      <c r="F41" s="29" t="s">
        <v>89</v>
      </c>
      <c r="G41" s="29" t="s">
        <v>249</v>
      </c>
      <c r="I41"/>
      <c r="J41"/>
      <c r="K41"/>
      <c r="L41"/>
      <c r="M41" s="308"/>
      <c r="N41" s="308"/>
      <c r="O41" s="308"/>
    </row>
    <row r="42" spans="1:15" s="29" customFormat="1" x14ac:dyDescent="0.2">
      <c r="A42" s="56"/>
      <c r="B42" s="129">
        <v>42122</v>
      </c>
      <c r="C42" s="190" t="s">
        <v>469</v>
      </c>
      <c r="D42" s="132" t="s">
        <v>901</v>
      </c>
      <c r="E42" s="136">
        <v>530.67999999999995</v>
      </c>
      <c r="F42" s="29" t="s">
        <v>89</v>
      </c>
      <c r="G42" s="29" t="s">
        <v>249</v>
      </c>
      <c r="I42"/>
      <c r="J42"/>
      <c r="K42"/>
      <c r="L42"/>
      <c r="M42" s="308"/>
      <c r="N42" s="308"/>
      <c r="O42" s="308"/>
    </row>
    <row r="43" spans="1:15" s="29" customFormat="1" x14ac:dyDescent="0.2">
      <c r="A43"/>
      <c r="B43" s="129">
        <v>42123</v>
      </c>
      <c r="C43" s="190" t="s">
        <v>719</v>
      </c>
      <c r="D43" s="132" t="s">
        <v>1051</v>
      </c>
      <c r="E43" s="136">
        <v>383.04</v>
      </c>
      <c r="F43" s="29" t="s">
        <v>89</v>
      </c>
      <c r="G43" s="29" t="s">
        <v>249</v>
      </c>
      <c r="I43"/>
      <c r="J43"/>
      <c r="K43"/>
      <c r="L43"/>
      <c r="M43" s="308"/>
      <c r="N43" s="308"/>
      <c r="O43" s="308"/>
    </row>
    <row r="44" spans="1:15" s="29" customFormat="1" x14ac:dyDescent="0.2">
      <c r="A44"/>
      <c r="B44" s="129">
        <v>42124</v>
      </c>
      <c r="C44" s="190" t="s">
        <v>1136</v>
      </c>
      <c r="D44" s="132" t="s">
        <v>861</v>
      </c>
      <c r="E44" s="136">
        <v>15466.7</v>
      </c>
      <c r="F44" s="29" t="s">
        <v>89</v>
      </c>
      <c r="G44" s="29" t="s">
        <v>249</v>
      </c>
      <c r="I44"/>
      <c r="J44"/>
      <c r="K44"/>
      <c r="L44"/>
      <c r="M44" s="308"/>
      <c r="N44" s="308"/>
      <c r="O44" s="308"/>
    </row>
    <row r="45" spans="1:15" s="29" customFormat="1" ht="13.5" thickBot="1" x14ac:dyDescent="0.25">
      <c r="A45"/>
      <c r="B45" s="161"/>
      <c r="C45" s="187"/>
      <c r="D45" s="133"/>
      <c r="E45" s="137"/>
      <c r="I45"/>
      <c r="J45"/>
      <c r="K45"/>
      <c r="L45"/>
      <c r="M45" s="308"/>
      <c r="N45" s="308"/>
      <c r="O45" s="308"/>
    </row>
    <row r="46" spans="1:15" s="29" customFormat="1" ht="13.5" thickBot="1" x14ac:dyDescent="0.25">
      <c r="A46"/>
      <c r="B46" s="56"/>
      <c r="C46" s="56"/>
      <c r="D46" s="194"/>
      <c r="E46" s="87">
        <f>SUM(E15:E45)</f>
        <v>57076.220000000016</v>
      </c>
      <c r="I46"/>
      <c r="J46"/>
      <c r="K46"/>
      <c r="L46"/>
      <c r="M46" s="308"/>
      <c r="N46" s="308"/>
      <c r="O46" s="308"/>
    </row>
    <row r="47" spans="1:15" s="29" customFormat="1" x14ac:dyDescent="0.2">
      <c r="A47"/>
      <c r="B47" s="56"/>
      <c r="C47" s="56"/>
      <c r="D47" s="194"/>
      <c r="E47" s="208"/>
      <c r="I47"/>
      <c r="J47"/>
      <c r="K47"/>
      <c r="L47"/>
      <c r="M47" s="308"/>
      <c r="N47" s="308"/>
      <c r="O47" s="308"/>
    </row>
    <row r="48" spans="1:15" s="29" customFormat="1" x14ac:dyDescent="0.2">
      <c r="A48"/>
      <c r="B48" s="56"/>
      <c r="C48" s="56"/>
      <c r="D48" s="194"/>
      <c r="E48" s="208"/>
      <c r="I48"/>
      <c r="J48"/>
      <c r="K48"/>
      <c r="L48"/>
      <c r="M48" s="308"/>
      <c r="N48" s="308"/>
      <c r="O48" s="308"/>
    </row>
    <row r="49" spans="1:15" x14ac:dyDescent="0.2">
      <c r="B49" s="56"/>
      <c r="C49" s="56"/>
      <c r="D49" s="194"/>
      <c r="E49" s="208"/>
    </row>
    <row r="50" spans="1:15" x14ac:dyDescent="0.2">
      <c r="B50" s="56"/>
      <c r="C50" s="56"/>
      <c r="D50" s="194"/>
      <c r="E50" s="208"/>
    </row>
    <row r="51" spans="1:15" x14ac:dyDescent="0.2">
      <c r="B51" s="56"/>
      <c r="C51" s="56"/>
      <c r="D51" s="194"/>
      <c r="E51" s="208"/>
    </row>
    <row r="52" spans="1:15" s="29" customFormat="1" x14ac:dyDescent="0.2">
      <c r="A52"/>
      <c r="B52" s="56"/>
      <c r="C52" s="56"/>
      <c r="D52" s="194"/>
      <c r="E52" s="208"/>
      <c r="I52"/>
      <c r="J52"/>
      <c r="K52"/>
      <c r="L52"/>
      <c r="M52" s="308"/>
      <c r="N52" s="308"/>
      <c r="O52" s="308"/>
    </row>
    <row r="53" spans="1:15" s="29" customFormat="1" x14ac:dyDescent="0.2">
      <c r="A53"/>
      <c r="B53" s="56"/>
      <c r="C53" s="56"/>
      <c r="D53" s="194"/>
      <c r="E53" s="208"/>
      <c r="I53"/>
      <c r="J53"/>
      <c r="K53"/>
      <c r="L53"/>
      <c r="M53" s="308"/>
      <c r="N53" s="308"/>
      <c r="O53" s="308"/>
    </row>
    <row r="54" spans="1:15" s="29" customFormat="1" x14ac:dyDescent="0.2">
      <c r="A54"/>
      <c r="B54" s="56"/>
      <c r="C54" s="56"/>
      <c r="D54" s="194"/>
      <c r="E54" s="208"/>
      <c r="I54"/>
      <c r="J54"/>
      <c r="K54"/>
      <c r="L54"/>
      <c r="M54" s="308"/>
      <c r="N54" s="308"/>
      <c r="O54" s="308"/>
    </row>
    <row r="55" spans="1:15" x14ac:dyDescent="0.2">
      <c r="B55" s="56"/>
      <c r="C55" s="56"/>
      <c r="D55" s="194"/>
      <c r="E55" s="208"/>
    </row>
    <row r="56" spans="1:15" x14ac:dyDescent="0.2">
      <c r="B56" s="56"/>
      <c r="C56" s="56"/>
      <c r="D56" s="194"/>
      <c r="E56" s="208"/>
    </row>
    <row r="57" spans="1:15" x14ac:dyDescent="0.2">
      <c r="B57" s="56"/>
      <c r="C57" s="56"/>
      <c r="D57" s="194"/>
      <c r="E57" s="208"/>
    </row>
    <row r="58" spans="1:15" x14ac:dyDescent="0.2">
      <c r="B58" s="56"/>
      <c r="C58" s="56"/>
      <c r="D58" s="194"/>
      <c r="E58" s="208"/>
    </row>
    <row r="59" spans="1:15" x14ac:dyDescent="0.2">
      <c r="B59" s="56"/>
      <c r="C59" s="56"/>
      <c r="D59" s="194"/>
      <c r="E59" s="208"/>
      <c r="F59"/>
    </row>
    <row r="60" spans="1:15" x14ac:dyDescent="0.2">
      <c r="F60"/>
    </row>
    <row r="61" spans="1:15" x14ac:dyDescent="0.2">
      <c r="F61"/>
    </row>
    <row r="62" spans="1:15" x14ac:dyDescent="0.2">
      <c r="F62"/>
    </row>
    <row r="63" spans="1:15" x14ac:dyDescent="0.2">
      <c r="F63"/>
    </row>
  </sheetData>
  <mergeCells count="5">
    <mergeCell ref="A1:L1"/>
    <mergeCell ref="A3:D3"/>
    <mergeCell ref="A13:D13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O71"/>
  <sheetViews>
    <sheetView topLeftCell="A7" zoomScaleNormal="100" workbookViewId="0">
      <selection activeCell="C14" sqref="C1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5" width="3.140625" style="308" customWidth="1"/>
  </cols>
  <sheetData>
    <row r="1" spans="1:15" s="1" customFormat="1" ht="24" customHeight="1" x14ac:dyDescent="0.2">
      <c r="A1" s="880" t="s">
        <v>1568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31"/>
      <c r="G2" s="431"/>
      <c r="H2" s="431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129">
        <v>42128</v>
      </c>
      <c r="C5" s="190" t="s">
        <v>598</v>
      </c>
      <c r="D5" s="132" t="s">
        <v>1550</v>
      </c>
      <c r="E5" s="136">
        <v>186</v>
      </c>
      <c r="F5" s="29" t="s">
        <v>89</v>
      </c>
      <c r="G5" s="29" t="s">
        <v>249</v>
      </c>
      <c r="H5" s="29"/>
      <c r="J5" s="129">
        <v>42128</v>
      </c>
      <c r="K5" s="132" t="s">
        <v>1258</v>
      </c>
      <c r="L5" s="136">
        <v>10000</v>
      </c>
      <c r="M5" s="308" t="s">
        <v>249</v>
      </c>
      <c r="N5" s="307"/>
      <c r="O5" s="307"/>
    </row>
    <row r="6" spans="1:15" s="56" customFormat="1" x14ac:dyDescent="0.2">
      <c r="B6" s="129">
        <v>42153</v>
      </c>
      <c r="C6" s="190" t="s">
        <v>598</v>
      </c>
      <c r="D6" s="132" t="s">
        <v>1550</v>
      </c>
      <c r="E6" s="136">
        <v>186.3</v>
      </c>
      <c r="F6" s="29" t="s">
        <v>89</v>
      </c>
      <c r="G6" s="29" t="s">
        <v>249</v>
      </c>
      <c r="H6" s="29"/>
      <c r="J6" s="129">
        <v>42143</v>
      </c>
      <c r="K6" s="132" t="s">
        <v>1064</v>
      </c>
      <c r="L6" s="136">
        <v>5627.96</v>
      </c>
      <c r="M6" s="308" t="s">
        <v>249</v>
      </c>
      <c r="N6" s="307"/>
      <c r="O6" s="307"/>
    </row>
    <row r="7" spans="1:15" s="29" customFormat="1" ht="12.75" customHeight="1" thickBot="1" x14ac:dyDescent="0.25">
      <c r="A7"/>
      <c r="B7" s="161"/>
      <c r="C7" s="187"/>
      <c r="D7" s="133"/>
      <c r="E7" s="137"/>
      <c r="I7" s="56"/>
      <c r="J7" s="129">
        <v>42143</v>
      </c>
      <c r="K7" s="132" t="s">
        <v>50</v>
      </c>
      <c r="L7" s="136">
        <v>62.02</v>
      </c>
      <c r="M7" s="308" t="s">
        <v>249</v>
      </c>
      <c r="N7" s="308"/>
      <c r="O7" s="308"/>
    </row>
    <row r="8" spans="1:15" s="29" customFormat="1" ht="12.75" customHeight="1" thickBot="1" x14ac:dyDescent="0.25">
      <c r="A8"/>
      <c r="B8" s="56"/>
      <c r="C8" s="56"/>
      <c r="D8" s="194"/>
      <c r="E8" s="87">
        <f>SUM(E5:E7)</f>
        <v>372.3</v>
      </c>
      <c r="I8" s="56"/>
      <c r="J8" s="129">
        <v>42153</v>
      </c>
      <c r="K8" s="132" t="s">
        <v>1258</v>
      </c>
      <c r="L8" s="136">
        <v>6559.64</v>
      </c>
      <c r="M8" s="308" t="s">
        <v>249</v>
      </c>
      <c r="N8" s="308"/>
      <c r="O8" s="308"/>
    </row>
    <row r="9" spans="1:15" s="29" customFormat="1" ht="12.75" customHeight="1" thickBot="1" x14ac:dyDescent="0.25">
      <c r="A9"/>
      <c r="B9" s="56"/>
      <c r="C9" s="56"/>
      <c r="D9" s="194"/>
      <c r="E9" s="208"/>
      <c r="I9" s="56"/>
      <c r="J9" s="161"/>
      <c r="K9" s="133"/>
      <c r="L9" s="137"/>
      <c r="M9" s="307"/>
      <c r="N9" s="308"/>
      <c r="O9" s="308"/>
    </row>
    <row r="10" spans="1:15" s="29" customFormat="1" ht="12.75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56"/>
      <c r="K10" s="194"/>
      <c r="L10" s="87">
        <f>SUM(L5:L9)</f>
        <v>22249.62</v>
      </c>
      <c r="M10" s="307"/>
      <c r="N10" s="308"/>
      <c r="O10" s="308"/>
    </row>
    <row r="11" spans="1:15" s="29" customFormat="1" ht="12.75" customHeight="1" thickBot="1" x14ac:dyDescent="0.25">
      <c r="A11" s="3"/>
      <c r="B11" s="10" t="s">
        <v>297</v>
      </c>
      <c r="C11" s="181" t="s">
        <v>296</v>
      </c>
      <c r="D11" s="11" t="s">
        <v>298</v>
      </c>
      <c r="E11" s="176" t="s">
        <v>299</v>
      </c>
      <c r="F11" s="27"/>
      <c r="I11" s="56"/>
      <c r="J11" s="299"/>
      <c r="K11" s="155"/>
      <c r="L11" s="301"/>
      <c r="M11" s="307"/>
      <c r="N11" s="307"/>
      <c r="O11" s="308"/>
    </row>
    <row r="12" spans="1:15" s="29" customFormat="1" ht="12.75" customHeight="1" x14ac:dyDescent="0.2">
      <c r="A12" s="56"/>
      <c r="B12" s="129">
        <v>42128</v>
      </c>
      <c r="C12" s="190" t="s">
        <v>469</v>
      </c>
      <c r="D12" s="132" t="s">
        <v>901</v>
      </c>
      <c r="E12" s="136">
        <v>581.96</v>
      </c>
      <c r="F12" s="29" t="s">
        <v>89</v>
      </c>
      <c r="G12" s="29" t="s">
        <v>249</v>
      </c>
      <c r="I12" s="56"/>
      <c r="J12" s="158"/>
      <c r="K12" s="885" t="s">
        <v>1087</v>
      </c>
      <c r="L12" s="881">
        <f>E8+L10+E51</f>
        <v>98580.31</v>
      </c>
      <c r="M12" s="307"/>
      <c r="N12" s="307"/>
      <c r="O12" s="308"/>
    </row>
    <row r="13" spans="1:15" s="29" customFormat="1" ht="12.75" customHeight="1" thickBot="1" x14ac:dyDescent="0.25">
      <c r="A13" s="56"/>
      <c r="B13" s="129">
        <v>42128</v>
      </c>
      <c r="C13" s="190" t="s">
        <v>301</v>
      </c>
      <c r="D13" s="132" t="s">
        <v>227</v>
      </c>
      <c r="E13" s="136">
        <v>818.52</v>
      </c>
      <c r="F13" s="29" t="s">
        <v>89</v>
      </c>
      <c r="G13" s="116" t="s">
        <v>249</v>
      </c>
      <c r="H13" s="116"/>
      <c r="I13" s="56"/>
      <c r="J13" s="393"/>
      <c r="K13" s="885"/>
      <c r="L13" s="882"/>
      <c r="M13" s="307"/>
      <c r="N13" s="307"/>
      <c r="O13" s="308"/>
    </row>
    <row r="14" spans="1:15" s="29" customFormat="1" ht="12.75" customHeight="1" x14ac:dyDescent="0.2">
      <c r="A14" s="56"/>
      <c r="B14" s="129">
        <v>42128</v>
      </c>
      <c r="C14" s="190" t="s">
        <v>1569</v>
      </c>
      <c r="D14" s="132" t="s">
        <v>673</v>
      </c>
      <c r="E14" s="136">
        <v>425.66</v>
      </c>
      <c r="F14" s="29" t="s">
        <v>89</v>
      </c>
      <c r="G14" s="27" t="s">
        <v>249</v>
      </c>
      <c r="H14" s="27"/>
      <c r="I14"/>
      <c r="J14" s="56"/>
      <c r="K14" s="194"/>
      <c r="L14" s="208"/>
      <c r="M14" s="307"/>
      <c r="N14" s="307"/>
      <c r="O14" s="308"/>
    </row>
    <row r="15" spans="1:15" s="29" customFormat="1" ht="12.75" customHeight="1" x14ac:dyDescent="0.2">
      <c r="A15" s="56"/>
      <c r="B15" s="129">
        <v>42128</v>
      </c>
      <c r="C15" s="190" t="s">
        <v>301</v>
      </c>
      <c r="D15" s="132" t="s">
        <v>977</v>
      </c>
      <c r="E15" s="136">
        <v>3192</v>
      </c>
      <c r="F15" s="29" t="s">
        <v>89</v>
      </c>
      <c r="G15" s="29" t="s">
        <v>249</v>
      </c>
      <c r="I15"/>
      <c r="J15" s="56"/>
      <c r="K15" s="194"/>
      <c r="L15" s="208"/>
      <c r="M15" s="307"/>
      <c r="N15" s="307"/>
      <c r="O15" s="308"/>
    </row>
    <row r="16" spans="1:15" s="111" customFormat="1" ht="12.6" customHeight="1" thickBot="1" x14ac:dyDescent="0.25">
      <c r="A16" s="56"/>
      <c r="B16" s="129">
        <v>42129</v>
      </c>
      <c r="C16" s="190" t="s">
        <v>301</v>
      </c>
      <c r="D16" s="132" t="s">
        <v>222</v>
      </c>
      <c r="E16" s="136">
        <v>1065.44</v>
      </c>
      <c r="F16" s="29" t="s">
        <v>89</v>
      </c>
      <c r="G16" s="29" t="s">
        <v>249</v>
      </c>
      <c r="H16" s="29"/>
      <c r="I16" s="294" t="s">
        <v>1570</v>
      </c>
      <c r="J16" s="294"/>
      <c r="K16" s="294"/>
      <c r="L16" s="288"/>
      <c r="M16" s="307"/>
      <c r="N16" s="307"/>
      <c r="O16" s="306"/>
    </row>
    <row r="17" spans="1:15" s="111" customFormat="1" ht="12.6" customHeight="1" thickBot="1" x14ac:dyDescent="0.25">
      <c r="A17" s="56"/>
      <c r="B17" s="129">
        <v>42129</v>
      </c>
      <c r="C17" s="190" t="s">
        <v>361</v>
      </c>
      <c r="D17" s="132" t="s">
        <v>1582</v>
      </c>
      <c r="E17" s="136">
        <v>500</v>
      </c>
      <c r="F17" s="29" t="s">
        <v>89</v>
      </c>
      <c r="G17" s="29" t="s">
        <v>249</v>
      </c>
      <c r="H17" s="29"/>
      <c r="I17" s="3"/>
      <c r="J17" s="10" t="s">
        <v>297</v>
      </c>
      <c r="K17" s="11" t="s">
        <v>298</v>
      </c>
      <c r="L17" s="176" t="s">
        <v>299</v>
      </c>
      <c r="M17" s="307"/>
      <c r="N17" s="307"/>
      <c r="O17" s="306"/>
    </row>
    <row r="18" spans="1:15" s="111" customFormat="1" ht="12.6" customHeight="1" x14ac:dyDescent="0.2">
      <c r="A18" s="56"/>
      <c r="B18" s="129">
        <v>42131</v>
      </c>
      <c r="C18" s="190" t="s">
        <v>469</v>
      </c>
      <c r="D18" s="132" t="s">
        <v>901</v>
      </c>
      <c r="E18" s="136">
        <v>388.02</v>
      </c>
      <c r="F18" s="29"/>
      <c r="G18" s="29" t="s">
        <v>249</v>
      </c>
      <c r="H18" s="29"/>
      <c r="I18" s="3"/>
      <c r="J18" s="109">
        <v>42122</v>
      </c>
      <c r="K18" s="123" t="s">
        <v>1355</v>
      </c>
      <c r="L18" s="169">
        <v>303.70999999999998</v>
      </c>
      <c r="M18" s="307" t="s">
        <v>89</v>
      </c>
      <c r="N18" s="307"/>
      <c r="O18" s="306"/>
    </row>
    <row r="19" spans="1:15" s="111" customFormat="1" ht="12.6" customHeight="1" x14ac:dyDescent="0.2">
      <c r="A19" s="56"/>
      <c r="B19" s="129">
        <v>42132</v>
      </c>
      <c r="C19" s="190" t="s">
        <v>719</v>
      </c>
      <c r="D19" s="132" t="s">
        <v>1051</v>
      </c>
      <c r="E19" s="136">
        <v>611.96</v>
      </c>
      <c r="F19" s="29" t="s">
        <v>89</v>
      </c>
      <c r="G19" s="29" t="s">
        <v>249</v>
      </c>
      <c r="H19" s="29"/>
      <c r="I19" s="3"/>
      <c r="J19" s="109">
        <v>42124</v>
      </c>
      <c r="K19" s="123" t="s">
        <v>1602</v>
      </c>
      <c r="L19" s="169">
        <v>485</v>
      </c>
      <c r="M19" s="307" t="s">
        <v>89</v>
      </c>
      <c r="N19" s="307"/>
      <c r="O19" s="306"/>
    </row>
    <row r="20" spans="1:15" s="111" customFormat="1" ht="12.6" customHeight="1" x14ac:dyDescent="0.2">
      <c r="A20" s="56"/>
      <c r="B20" s="129">
        <v>42105</v>
      </c>
      <c r="C20" s="190" t="s">
        <v>301</v>
      </c>
      <c r="D20" s="132" t="s">
        <v>380</v>
      </c>
      <c r="E20" s="136">
        <v>330.6</v>
      </c>
      <c r="F20" s="29" t="s">
        <v>89</v>
      </c>
      <c r="G20" s="29" t="s">
        <v>249</v>
      </c>
      <c r="H20" s="29"/>
      <c r="I20"/>
      <c r="J20" s="109">
        <v>42124</v>
      </c>
      <c r="K20" s="123" t="s">
        <v>1051</v>
      </c>
      <c r="L20" s="169">
        <v>515.88</v>
      </c>
      <c r="M20" s="307" t="s">
        <v>89</v>
      </c>
      <c r="N20" s="307"/>
      <c r="O20" s="306"/>
    </row>
    <row r="21" spans="1:15" s="111" customFormat="1" ht="12.6" customHeight="1" x14ac:dyDescent="0.2">
      <c r="A21" s="56"/>
      <c r="B21" s="129">
        <v>42136</v>
      </c>
      <c r="C21" s="190" t="s">
        <v>301</v>
      </c>
      <c r="D21" s="132" t="s">
        <v>227</v>
      </c>
      <c r="E21" s="136">
        <v>182.4</v>
      </c>
      <c r="F21" s="29" t="s">
        <v>89</v>
      </c>
      <c r="G21" s="29" t="s">
        <v>249</v>
      </c>
      <c r="H21" s="29"/>
      <c r="I21"/>
      <c r="J21" s="109">
        <v>42138</v>
      </c>
      <c r="K21" s="123" t="s">
        <v>1051</v>
      </c>
      <c r="L21" s="169">
        <v>629.62</v>
      </c>
      <c r="M21" s="29" t="s">
        <v>89</v>
      </c>
      <c r="N21" s="307"/>
      <c r="O21" s="306"/>
    </row>
    <row r="22" spans="1:15" s="111" customFormat="1" ht="12.6" customHeight="1" x14ac:dyDescent="0.2">
      <c r="A22" s="56"/>
      <c r="B22" s="129">
        <v>42136</v>
      </c>
      <c r="C22" s="190" t="s">
        <v>301</v>
      </c>
      <c r="D22" s="132" t="s">
        <v>1487</v>
      </c>
      <c r="E22" s="136">
        <v>8267.2800000000007</v>
      </c>
      <c r="F22" s="29" t="s">
        <v>89</v>
      </c>
      <c r="G22" s="29" t="s">
        <v>249</v>
      </c>
      <c r="H22" s="29"/>
      <c r="I22"/>
      <c r="J22" s="109">
        <v>42141</v>
      </c>
      <c r="K22" s="123" t="s">
        <v>1603</v>
      </c>
      <c r="L22" s="169">
        <v>660.25</v>
      </c>
      <c r="M22" s="29" t="s">
        <v>89</v>
      </c>
      <c r="N22" s="307"/>
      <c r="O22" s="306"/>
    </row>
    <row r="23" spans="1:15" s="111" customFormat="1" ht="12.6" customHeight="1" x14ac:dyDescent="0.2">
      <c r="A23" s="56"/>
      <c r="B23" s="129">
        <v>42137</v>
      </c>
      <c r="C23" s="190" t="s">
        <v>719</v>
      </c>
      <c r="D23" s="132" t="s">
        <v>1051</v>
      </c>
      <c r="E23" s="136">
        <v>555.82000000000005</v>
      </c>
      <c r="F23" s="29" t="s">
        <v>89</v>
      </c>
      <c r="G23" s="29" t="s">
        <v>249</v>
      </c>
      <c r="H23" s="29"/>
      <c r="I23"/>
      <c r="J23" s="109">
        <v>42143</v>
      </c>
      <c r="K23" s="123" t="s">
        <v>1604</v>
      </c>
      <c r="L23" s="169">
        <v>390.2</v>
      </c>
      <c r="M23" s="29" t="s">
        <v>89</v>
      </c>
      <c r="N23" s="307"/>
      <c r="O23" s="306"/>
    </row>
    <row r="24" spans="1:15" s="111" customFormat="1" ht="12.6" customHeight="1" x14ac:dyDescent="0.2">
      <c r="A24" s="56"/>
      <c r="B24" s="129">
        <v>42142</v>
      </c>
      <c r="C24" s="190" t="s">
        <v>719</v>
      </c>
      <c r="D24" s="132" t="s">
        <v>1051</v>
      </c>
      <c r="E24" s="136">
        <v>1157.24</v>
      </c>
      <c r="F24" s="29" t="s">
        <v>89</v>
      </c>
      <c r="G24" s="29" t="s">
        <v>249</v>
      </c>
      <c r="H24" s="29"/>
      <c r="I24"/>
      <c r="J24" s="109">
        <v>42143</v>
      </c>
      <c r="K24" s="123" t="s">
        <v>1051</v>
      </c>
      <c r="L24" s="169">
        <v>508.86</v>
      </c>
      <c r="M24" s="29" t="s">
        <v>89</v>
      </c>
      <c r="N24" s="310"/>
      <c r="O24" s="306"/>
    </row>
    <row r="25" spans="1:15" s="111" customFormat="1" ht="12.6" customHeight="1" x14ac:dyDescent="0.2">
      <c r="A25" s="56"/>
      <c r="B25" s="129">
        <v>42143</v>
      </c>
      <c r="C25" s="190" t="s">
        <v>1136</v>
      </c>
      <c r="D25" s="132" t="s">
        <v>861</v>
      </c>
      <c r="E25" s="136">
        <v>10000</v>
      </c>
      <c r="F25" s="29" t="s">
        <v>89</v>
      </c>
      <c r="G25" s="29" t="s">
        <v>249</v>
      </c>
      <c r="H25" s="29"/>
      <c r="I25"/>
      <c r="J25" s="109">
        <v>42144</v>
      </c>
      <c r="K25" s="123" t="s">
        <v>1605</v>
      </c>
      <c r="L25" s="169">
        <v>500.1</v>
      </c>
      <c r="M25" s="29" t="s">
        <v>89</v>
      </c>
      <c r="N25" s="307"/>
      <c r="O25" s="306"/>
    </row>
    <row r="26" spans="1:15" s="3" customFormat="1" ht="12.75" customHeight="1" x14ac:dyDescent="0.2">
      <c r="A26" s="56"/>
      <c r="B26" s="129">
        <v>42143</v>
      </c>
      <c r="C26" s="190" t="s">
        <v>301</v>
      </c>
      <c r="D26" s="132" t="s">
        <v>1350</v>
      </c>
      <c r="E26" s="136">
        <v>17729.28</v>
      </c>
      <c r="F26" s="29" t="s">
        <v>89</v>
      </c>
      <c r="G26" s="29" t="s">
        <v>249</v>
      </c>
      <c r="H26" s="29"/>
      <c r="I26"/>
      <c r="J26" s="109">
        <v>42144</v>
      </c>
      <c r="K26" s="123" t="s">
        <v>1575</v>
      </c>
      <c r="L26" s="169">
        <v>577.5</v>
      </c>
      <c r="M26" s="29" t="s">
        <v>89</v>
      </c>
      <c r="N26" s="308"/>
      <c r="O26" s="426"/>
    </row>
    <row r="27" spans="1:15" s="3" customFormat="1" ht="12.75" customHeight="1" x14ac:dyDescent="0.2">
      <c r="A27" s="56"/>
      <c r="B27" s="129">
        <v>42143</v>
      </c>
      <c r="C27" s="190" t="s">
        <v>1118</v>
      </c>
      <c r="D27" s="132" t="s">
        <v>1583</v>
      </c>
      <c r="E27" s="136">
        <v>329.99</v>
      </c>
      <c r="F27" s="29" t="s">
        <v>89</v>
      </c>
      <c r="G27" s="29" t="s">
        <v>249</v>
      </c>
      <c r="H27" s="29"/>
      <c r="I27"/>
      <c r="J27" s="109">
        <v>42145</v>
      </c>
      <c r="K27" s="123" t="s">
        <v>1560</v>
      </c>
      <c r="L27" s="169">
        <v>548.16999999999996</v>
      </c>
      <c r="M27" s="29" t="s">
        <v>89</v>
      </c>
      <c r="N27" s="308"/>
      <c r="O27" s="426"/>
    </row>
    <row r="28" spans="1:15" s="56" customFormat="1" ht="12.75" customHeight="1" thickBot="1" x14ac:dyDescent="0.25">
      <c r="B28" s="129">
        <v>42143</v>
      </c>
      <c r="C28" s="190" t="s">
        <v>469</v>
      </c>
      <c r="D28" s="132" t="s">
        <v>1584</v>
      </c>
      <c r="E28" s="136">
        <v>1346</v>
      </c>
      <c r="F28" s="29" t="s">
        <v>89</v>
      </c>
      <c r="G28" s="29" t="s">
        <v>249</v>
      </c>
      <c r="H28" s="29"/>
      <c r="I28"/>
      <c r="J28" s="161">
        <v>42147</v>
      </c>
      <c r="K28" s="423" t="s">
        <v>1051</v>
      </c>
      <c r="L28" s="137">
        <v>543.24</v>
      </c>
      <c r="M28" s="29" t="s">
        <v>89</v>
      </c>
      <c r="N28" s="308"/>
      <c r="O28" s="307"/>
    </row>
    <row r="29" spans="1:15" s="56" customFormat="1" ht="12.75" customHeight="1" thickBot="1" x14ac:dyDescent="0.25">
      <c r="B29" s="129">
        <v>42143</v>
      </c>
      <c r="C29" s="190" t="s">
        <v>719</v>
      </c>
      <c r="D29" s="132" t="s">
        <v>1051</v>
      </c>
      <c r="E29" s="136">
        <v>538.95000000000005</v>
      </c>
      <c r="F29" s="29" t="s">
        <v>89</v>
      </c>
      <c r="G29" s="29" t="s">
        <v>249</v>
      </c>
      <c r="H29" s="29"/>
      <c r="I29"/>
      <c r="K29" s="194"/>
      <c r="L29" s="87">
        <f>SUM(L18:L28)</f>
        <v>5662.53</v>
      </c>
      <c r="M29" s="312"/>
      <c r="N29" s="308"/>
      <c r="O29" s="307"/>
    </row>
    <row r="30" spans="1:15" s="56" customFormat="1" ht="12.75" customHeight="1" x14ac:dyDescent="0.2">
      <c r="B30" s="129">
        <v>42143</v>
      </c>
      <c r="C30" s="190" t="s">
        <v>637</v>
      </c>
      <c r="D30" s="132" t="s">
        <v>597</v>
      </c>
      <c r="E30" s="136">
        <v>91.51</v>
      </c>
      <c r="F30" s="29" t="s">
        <v>89</v>
      </c>
      <c r="G30" s="29" t="s">
        <v>249</v>
      </c>
      <c r="H30" s="29"/>
      <c r="I30"/>
      <c r="K30" s="194"/>
      <c r="L30" s="208"/>
      <c r="M30" s="312"/>
      <c r="N30" s="308"/>
      <c r="O30" s="307"/>
    </row>
    <row r="31" spans="1:15" s="56" customFormat="1" ht="12.75" customHeight="1" x14ac:dyDescent="0.2">
      <c r="B31" s="129">
        <v>42056</v>
      </c>
      <c r="C31" s="190" t="s">
        <v>1113</v>
      </c>
      <c r="D31" s="132" t="s">
        <v>906</v>
      </c>
      <c r="E31" s="136">
        <v>866.4</v>
      </c>
      <c r="F31" s="29" t="s">
        <v>89</v>
      </c>
      <c r="G31" s="29" t="s">
        <v>249</v>
      </c>
      <c r="H31" s="29"/>
      <c r="I31"/>
      <c r="K31" s="194"/>
      <c r="L31" s="208"/>
      <c r="M31" s="312"/>
      <c r="N31" s="308"/>
      <c r="O31" s="307"/>
    </row>
    <row r="32" spans="1:15" s="56" customFormat="1" ht="12.75" customHeight="1" x14ac:dyDescent="0.2">
      <c r="B32" s="129">
        <v>42056</v>
      </c>
      <c r="C32" s="190" t="s">
        <v>1113</v>
      </c>
      <c r="D32" s="132" t="s">
        <v>906</v>
      </c>
      <c r="E32" s="136">
        <v>866.4</v>
      </c>
      <c r="F32" s="29" t="s">
        <v>89</v>
      </c>
      <c r="G32" s="29" t="s">
        <v>249</v>
      </c>
      <c r="H32" s="29"/>
      <c r="I32"/>
      <c r="K32" s="194"/>
      <c r="L32" s="208"/>
      <c r="M32" s="312"/>
      <c r="N32" s="308"/>
      <c r="O32" s="307"/>
    </row>
    <row r="33" spans="1:15" s="56" customFormat="1" ht="13.5" customHeight="1" x14ac:dyDescent="0.2">
      <c r="B33" s="129">
        <v>42056</v>
      </c>
      <c r="C33" s="190" t="s">
        <v>1113</v>
      </c>
      <c r="D33" s="132" t="s">
        <v>906</v>
      </c>
      <c r="E33" s="136">
        <v>7354.68</v>
      </c>
      <c r="F33" s="29" t="s">
        <v>89</v>
      </c>
      <c r="G33" s="29" t="s">
        <v>249</v>
      </c>
      <c r="H33" s="29"/>
      <c r="I33"/>
      <c r="K33" s="194"/>
      <c r="L33" s="208"/>
      <c r="M33" s="312"/>
      <c r="N33" s="308"/>
      <c r="O33" s="307"/>
    </row>
    <row r="34" spans="1:15" s="56" customFormat="1" ht="13.5" customHeight="1" x14ac:dyDescent="0.2">
      <c r="B34" s="129">
        <v>42056</v>
      </c>
      <c r="C34" s="190" t="s">
        <v>637</v>
      </c>
      <c r="D34" s="132" t="s">
        <v>1263</v>
      </c>
      <c r="E34" s="136">
        <v>1500</v>
      </c>
      <c r="F34" s="29" t="s">
        <v>89</v>
      </c>
      <c r="G34" s="29" t="s">
        <v>249</v>
      </c>
      <c r="H34" s="29"/>
      <c r="I34"/>
      <c r="K34" s="194"/>
      <c r="L34" s="208"/>
      <c r="M34" s="312"/>
      <c r="N34" s="308"/>
      <c r="O34" s="307"/>
    </row>
    <row r="35" spans="1:15" s="56" customFormat="1" ht="13.5" customHeight="1" x14ac:dyDescent="0.2">
      <c r="B35" s="129">
        <v>42056</v>
      </c>
      <c r="C35" s="190" t="s">
        <v>637</v>
      </c>
      <c r="D35" s="132" t="s">
        <v>528</v>
      </c>
      <c r="E35" s="136">
        <v>2854.4</v>
      </c>
      <c r="F35" s="29"/>
      <c r="G35" s="29" t="s">
        <v>249</v>
      </c>
      <c r="H35" s="29"/>
      <c r="I35"/>
      <c r="K35" s="194"/>
      <c r="L35" s="208"/>
      <c r="M35" s="312"/>
      <c r="N35" s="308"/>
      <c r="O35" s="307"/>
    </row>
    <row r="36" spans="1:15" s="29" customFormat="1" x14ac:dyDescent="0.2">
      <c r="A36" s="56"/>
      <c r="B36" s="129">
        <v>42149</v>
      </c>
      <c r="C36" s="190" t="s">
        <v>719</v>
      </c>
      <c r="D36" s="132" t="s">
        <v>1051</v>
      </c>
      <c r="E36" s="136">
        <v>580.79</v>
      </c>
      <c r="F36" s="29" t="s">
        <v>89</v>
      </c>
      <c r="G36" s="29" t="s">
        <v>249</v>
      </c>
      <c r="I36"/>
      <c r="J36" s="56"/>
      <c r="K36" s="194"/>
      <c r="L36" s="208"/>
      <c r="M36" s="312"/>
      <c r="N36" s="308"/>
      <c r="O36" s="308"/>
    </row>
    <row r="37" spans="1:15" s="29" customFormat="1" x14ac:dyDescent="0.2">
      <c r="A37" s="56"/>
      <c r="B37" s="129">
        <v>42149</v>
      </c>
      <c r="C37" s="190" t="s">
        <v>301</v>
      </c>
      <c r="D37" s="132" t="s">
        <v>1374</v>
      </c>
      <c r="E37" s="136">
        <v>81.290000000000006</v>
      </c>
      <c r="F37" s="29" t="s">
        <v>89</v>
      </c>
      <c r="G37" s="29" t="s">
        <v>249</v>
      </c>
      <c r="I37"/>
      <c r="J37" s="56"/>
      <c r="K37" s="194"/>
      <c r="L37" s="208"/>
      <c r="M37" s="312"/>
      <c r="N37" s="308"/>
      <c r="O37" s="308"/>
    </row>
    <row r="38" spans="1:15" s="29" customFormat="1" x14ac:dyDescent="0.2">
      <c r="A38" s="56"/>
      <c r="B38" s="129">
        <v>42149</v>
      </c>
      <c r="C38" s="190" t="s">
        <v>301</v>
      </c>
      <c r="D38" s="132" t="s">
        <v>810</v>
      </c>
      <c r="E38" s="136">
        <v>722.53</v>
      </c>
      <c r="F38" s="29" t="s">
        <v>89</v>
      </c>
      <c r="G38" s="29" t="s">
        <v>249</v>
      </c>
      <c r="I38"/>
      <c r="J38" s="56"/>
      <c r="K38" s="194"/>
      <c r="L38" s="208"/>
      <c r="M38" s="312"/>
      <c r="N38" s="308"/>
      <c r="O38" s="308"/>
    </row>
    <row r="39" spans="1:15" s="29" customFormat="1" x14ac:dyDescent="0.2">
      <c r="A39" s="56"/>
      <c r="B39" s="129">
        <v>42152</v>
      </c>
      <c r="C39" s="190" t="s">
        <v>719</v>
      </c>
      <c r="D39" s="132" t="s">
        <v>1051</v>
      </c>
      <c r="E39" s="136">
        <v>489.9</v>
      </c>
      <c r="F39" s="29" t="s">
        <v>89</v>
      </c>
      <c r="G39" s="29" t="s">
        <v>249</v>
      </c>
      <c r="I39"/>
      <c r="J39" s="56"/>
      <c r="K39" s="194"/>
      <c r="L39" s="208"/>
      <c r="M39" s="312"/>
      <c r="N39" s="308"/>
      <c r="O39" s="308"/>
    </row>
    <row r="40" spans="1:15" s="29" customFormat="1" x14ac:dyDescent="0.2">
      <c r="A40" s="56"/>
      <c r="B40" s="129">
        <v>42152</v>
      </c>
      <c r="C40" s="190" t="s">
        <v>469</v>
      </c>
      <c r="D40" s="132" t="s">
        <v>901</v>
      </c>
      <c r="E40" s="136">
        <v>612.64</v>
      </c>
      <c r="F40" s="29" t="s">
        <v>89</v>
      </c>
      <c r="G40" s="29" t="s">
        <v>249</v>
      </c>
      <c r="I40"/>
      <c r="J40" s="56"/>
      <c r="K40" s="194"/>
      <c r="L40" s="208"/>
      <c r="M40" s="312"/>
      <c r="N40" s="308"/>
      <c r="O40" s="308"/>
    </row>
    <row r="41" spans="1:15" s="29" customFormat="1" x14ac:dyDescent="0.2">
      <c r="A41" s="56"/>
      <c r="B41" s="129">
        <v>42152</v>
      </c>
      <c r="C41" s="190" t="s">
        <v>719</v>
      </c>
      <c r="D41" s="132" t="s">
        <v>1051</v>
      </c>
      <c r="E41" s="136">
        <v>554.21</v>
      </c>
      <c r="F41" s="29" t="s">
        <v>89</v>
      </c>
      <c r="G41" s="29" t="s">
        <v>249</v>
      </c>
      <c r="I41"/>
      <c r="J41" s="56"/>
      <c r="K41" s="194"/>
      <c r="L41" s="208"/>
      <c r="M41" s="312"/>
      <c r="N41" s="308"/>
      <c r="O41" s="308"/>
    </row>
    <row r="42" spans="1:15" s="29" customFormat="1" x14ac:dyDescent="0.2">
      <c r="A42" s="56"/>
      <c r="B42" s="129">
        <v>42153</v>
      </c>
      <c r="C42" s="190" t="s">
        <v>301</v>
      </c>
      <c r="D42" s="132" t="s">
        <v>293</v>
      </c>
      <c r="E42" s="136">
        <v>1089.8399999999999</v>
      </c>
      <c r="F42" s="29" t="s">
        <v>89</v>
      </c>
      <c r="G42" s="29" t="s">
        <v>249</v>
      </c>
      <c r="I42"/>
      <c r="J42" s="56"/>
      <c r="K42" s="194"/>
      <c r="L42" s="208"/>
      <c r="M42" s="312"/>
      <c r="N42" s="308"/>
      <c r="O42" s="308"/>
    </row>
    <row r="43" spans="1:15" s="29" customFormat="1" x14ac:dyDescent="0.2">
      <c r="A43" s="56"/>
      <c r="B43" s="129">
        <v>42153</v>
      </c>
      <c r="C43" s="190" t="s">
        <v>301</v>
      </c>
      <c r="D43" s="132" t="s">
        <v>227</v>
      </c>
      <c r="E43" s="136">
        <v>1201.56</v>
      </c>
      <c r="F43" s="29" t="s">
        <v>89</v>
      </c>
      <c r="G43" s="29" t="s">
        <v>249</v>
      </c>
      <c r="I43"/>
      <c r="J43" s="56"/>
      <c r="K43" s="194"/>
      <c r="L43" s="208"/>
      <c r="M43" s="312"/>
      <c r="N43" s="308"/>
      <c r="O43" s="308"/>
    </row>
    <row r="44" spans="1:15" s="29" customFormat="1" x14ac:dyDescent="0.2">
      <c r="A44" s="56"/>
      <c r="B44" s="129">
        <v>42153</v>
      </c>
      <c r="C44" s="190" t="s">
        <v>301</v>
      </c>
      <c r="D44" s="132" t="s">
        <v>307</v>
      </c>
      <c r="E44" s="136">
        <v>399</v>
      </c>
      <c r="F44" s="29" t="s">
        <v>89</v>
      </c>
      <c r="G44" s="29" t="s">
        <v>249</v>
      </c>
      <c r="I44"/>
      <c r="J44" s="56"/>
      <c r="K44" s="194"/>
      <c r="L44" s="208"/>
      <c r="M44" s="312"/>
      <c r="N44" s="308"/>
      <c r="O44" s="308"/>
    </row>
    <row r="45" spans="1:15" s="29" customFormat="1" x14ac:dyDescent="0.2">
      <c r="A45" s="56"/>
      <c r="B45" s="129">
        <v>42153</v>
      </c>
      <c r="C45" s="190" t="s">
        <v>301</v>
      </c>
      <c r="D45" s="132" t="s">
        <v>816</v>
      </c>
      <c r="E45" s="136">
        <v>267.62</v>
      </c>
      <c r="F45" s="29" t="s">
        <v>89</v>
      </c>
      <c r="G45" s="29" t="s">
        <v>249</v>
      </c>
      <c r="I45"/>
      <c r="J45" s="56"/>
      <c r="K45" s="194"/>
      <c r="L45" s="208"/>
      <c r="M45" s="312"/>
      <c r="N45" s="308"/>
      <c r="O45" s="308"/>
    </row>
    <row r="46" spans="1:15" s="29" customFormat="1" x14ac:dyDescent="0.2">
      <c r="A46" s="56"/>
      <c r="B46" s="129">
        <v>42153</v>
      </c>
      <c r="C46" s="190" t="s">
        <v>301</v>
      </c>
      <c r="D46" s="132" t="s">
        <v>380</v>
      </c>
      <c r="E46" s="136">
        <v>363.2</v>
      </c>
      <c r="F46" s="29" t="s">
        <v>89</v>
      </c>
      <c r="G46" s="29" t="s">
        <v>249</v>
      </c>
      <c r="I46"/>
      <c r="J46" s="56"/>
      <c r="K46" s="194"/>
      <c r="L46" s="208"/>
      <c r="M46" s="312"/>
      <c r="N46" s="308"/>
      <c r="O46" s="308"/>
    </row>
    <row r="47" spans="1:15" s="29" customFormat="1" x14ac:dyDescent="0.2">
      <c r="A47" s="56"/>
      <c r="B47" s="129">
        <v>42153</v>
      </c>
      <c r="C47" s="190" t="s">
        <v>301</v>
      </c>
      <c r="D47" s="132" t="s">
        <v>347</v>
      </c>
      <c r="E47" s="136">
        <v>2089.0500000000002</v>
      </c>
      <c r="F47" s="29" t="s">
        <v>89</v>
      </c>
      <c r="G47" s="29" t="s">
        <v>249</v>
      </c>
      <c r="I47"/>
      <c r="J47" s="56"/>
      <c r="K47" s="194"/>
      <c r="L47" s="208"/>
      <c r="M47" s="312"/>
      <c r="N47" s="308"/>
      <c r="O47" s="308"/>
    </row>
    <row r="48" spans="1:15" s="29" customFormat="1" x14ac:dyDescent="0.2">
      <c r="A48" s="56"/>
      <c r="B48" s="129">
        <v>42153</v>
      </c>
      <c r="C48" s="190" t="s">
        <v>301</v>
      </c>
      <c r="D48" s="132" t="s">
        <v>810</v>
      </c>
      <c r="E48" s="136">
        <v>152.25</v>
      </c>
      <c r="F48" s="29" t="s">
        <v>89</v>
      </c>
      <c r="G48" s="29" t="s">
        <v>249</v>
      </c>
      <c r="I48"/>
      <c r="J48" s="56"/>
      <c r="K48" s="194"/>
      <c r="L48" s="208"/>
      <c r="M48" s="312"/>
      <c r="N48" s="308"/>
      <c r="O48" s="308"/>
    </row>
    <row r="49" spans="1:15" s="29" customFormat="1" x14ac:dyDescent="0.2">
      <c r="A49" s="56"/>
      <c r="B49" s="129">
        <v>42153</v>
      </c>
      <c r="C49" s="190" t="s">
        <v>1136</v>
      </c>
      <c r="D49" s="132" t="s">
        <v>1533</v>
      </c>
      <c r="E49" s="136">
        <v>5800</v>
      </c>
      <c r="F49" s="29" t="s">
        <v>89</v>
      </c>
      <c r="G49" s="29" t="s">
        <v>249</v>
      </c>
      <c r="I49"/>
      <c r="J49" s="56"/>
      <c r="K49" s="194"/>
      <c r="L49" s="208"/>
      <c r="M49" s="312"/>
      <c r="N49" s="308"/>
      <c r="O49" s="308"/>
    </row>
    <row r="50" spans="1:15" s="29" customFormat="1" ht="13.5" thickBot="1" x14ac:dyDescent="0.25">
      <c r="A50"/>
      <c r="B50" s="161"/>
      <c r="C50" s="187"/>
      <c r="D50" s="133"/>
      <c r="E50" s="137"/>
      <c r="I50"/>
      <c r="J50" s="56"/>
      <c r="K50" s="194"/>
      <c r="L50" s="208"/>
      <c r="M50" s="312"/>
      <c r="N50" s="308"/>
      <c r="O50" s="308"/>
    </row>
    <row r="51" spans="1:15" s="29" customFormat="1" ht="13.5" thickBot="1" x14ac:dyDescent="0.25">
      <c r="A51"/>
      <c r="B51" s="56"/>
      <c r="C51" s="56"/>
      <c r="D51" s="194"/>
      <c r="E51" s="87">
        <f>SUM(E12:E50)</f>
        <v>75958.39</v>
      </c>
      <c r="I51"/>
      <c r="J51"/>
      <c r="K51"/>
      <c r="L51"/>
      <c r="M51" s="312"/>
      <c r="N51" s="308"/>
      <c r="O51" s="308"/>
    </row>
    <row r="52" spans="1:15" s="29" customFormat="1" x14ac:dyDescent="0.2">
      <c r="A52"/>
      <c r="B52" s="56"/>
      <c r="C52" s="56"/>
      <c r="D52" s="194"/>
      <c r="E52" s="208"/>
      <c r="I52"/>
      <c r="J52"/>
      <c r="K52"/>
      <c r="L52"/>
      <c r="M52" s="312"/>
      <c r="N52" s="308"/>
      <c r="O52" s="308"/>
    </row>
    <row r="53" spans="1:15" s="29" customFormat="1" x14ac:dyDescent="0.2">
      <c r="A53"/>
      <c r="B53" s="56"/>
      <c r="C53" s="56"/>
      <c r="D53" s="194"/>
      <c r="E53" s="208"/>
      <c r="I53"/>
      <c r="J53"/>
      <c r="K53"/>
      <c r="L53"/>
      <c r="M53" s="312"/>
      <c r="N53" s="308"/>
      <c r="O53" s="308"/>
    </row>
    <row r="54" spans="1:15" s="29" customFormat="1" x14ac:dyDescent="0.2">
      <c r="A54"/>
      <c r="B54" s="56"/>
      <c r="C54" s="56"/>
      <c r="D54" s="194"/>
      <c r="E54" s="208"/>
      <c r="I54"/>
      <c r="J54"/>
      <c r="K54"/>
      <c r="L54"/>
      <c r="M54" s="312"/>
      <c r="N54" s="308"/>
      <c r="O54" s="308"/>
    </row>
    <row r="55" spans="1:15" s="29" customFormat="1" x14ac:dyDescent="0.2">
      <c r="A55"/>
      <c r="B55" s="56"/>
      <c r="C55" s="56"/>
      <c r="D55" s="194"/>
      <c r="E55" s="208"/>
      <c r="I55"/>
      <c r="J55"/>
      <c r="K55"/>
      <c r="L55"/>
      <c r="M55" s="312"/>
      <c r="N55" s="308"/>
      <c r="O55" s="308"/>
    </row>
    <row r="56" spans="1:15" s="29" customFormat="1" x14ac:dyDescent="0.2">
      <c r="A56"/>
      <c r="B56" s="56"/>
      <c r="C56" s="56"/>
      <c r="D56" s="194"/>
      <c r="E56" s="208"/>
      <c r="I56"/>
      <c r="J56"/>
      <c r="K56"/>
      <c r="L56"/>
      <c r="M56" s="312"/>
      <c r="N56" s="308"/>
      <c r="O56" s="308"/>
    </row>
    <row r="57" spans="1:15" s="29" customFormat="1" x14ac:dyDescent="0.2">
      <c r="A57"/>
      <c r="B57" s="56"/>
      <c r="C57" s="56"/>
      <c r="D57" s="194"/>
      <c r="E57" s="208"/>
      <c r="I57"/>
      <c r="J57"/>
      <c r="K57"/>
      <c r="L57"/>
      <c r="M57" s="312"/>
      <c r="N57" s="308"/>
      <c r="O57" s="308"/>
    </row>
    <row r="58" spans="1:15" s="29" customFormat="1" x14ac:dyDescent="0.2">
      <c r="A58"/>
      <c r="B58" s="56"/>
      <c r="C58" s="56"/>
      <c r="D58" s="194"/>
      <c r="E58" s="208"/>
      <c r="I58"/>
      <c r="J58"/>
      <c r="K58"/>
      <c r="L58"/>
      <c r="M58" s="312"/>
      <c r="N58" s="308"/>
      <c r="O58" s="308"/>
    </row>
    <row r="59" spans="1:15" x14ac:dyDescent="0.2">
      <c r="B59" s="56"/>
      <c r="C59" s="56"/>
      <c r="D59" s="194"/>
      <c r="E59" s="208"/>
    </row>
    <row r="60" spans="1:15" x14ac:dyDescent="0.2">
      <c r="B60" s="56"/>
      <c r="C60" s="56"/>
      <c r="D60" s="194"/>
      <c r="E60" s="208"/>
    </row>
    <row r="61" spans="1:15" x14ac:dyDescent="0.2">
      <c r="B61" s="56"/>
      <c r="C61" s="56"/>
      <c r="D61" s="194"/>
      <c r="E61" s="208"/>
    </row>
    <row r="62" spans="1:15" s="29" customFormat="1" x14ac:dyDescent="0.2">
      <c r="A62"/>
      <c r="B62" s="56"/>
      <c r="C62" s="56"/>
      <c r="D62" s="194"/>
      <c r="E62" s="208"/>
      <c r="I62"/>
      <c r="J62"/>
      <c r="K62"/>
      <c r="L62"/>
      <c r="M62" s="312"/>
      <c r="N62" s="308"/>
      <c r="O62" s="308"/>
    </row>
    <row r="63" spans="1:15" s="29" customFormat="1" x14ac:dyDescent="0.2">
      <c r="A63"/>
      <c r="B63" s="56"/>
      <c r="C63" s="56"/>
      <c r="D63" s="194"/>
      <c r="E63" s="208"/>
      <c r="I63"/>
      <c r="J63"/>
      <c r="K63"/>
      <c r="L63"/>
      <c r="M63" s="312"/>
      <c r="N63" s="308"/>
      <c r="O63" s="308"/>
    </row>
    <row r="64" spans="1:15" s="29" customFormat="1" x14ac:dyDescent="0.2">
      <c r="A64"/>
      <c r="B64" s="56"/>
      <c r="C64" s="56"/>
      <c r="D64" s="194"/>
      <c r="E64" s="208"/>
      <c r="F64"/>
      <c r="I64"/>
      <c r="J64"/>
      <c r="K64"/>
      <c r="L64"/>
      <c r="M64" s="312"/>
      <c r="N64" s="308"/>
      <c r="O64" s="308"/>
    </row>
    <row r="65" spans="1:15" x14ac:dyDescent="0.2">
      <c r="F65"/>
    </row>
    <row r="66" spans="1:15" x14ac:dyDescent="0.2">
      <c r="F66"/>
    </row>
    <row r="67" spans="1:15" x14ac:dyDescent="0.2">
      <c r="F67"/>
    </row>
    <row r="68" spans="1:15" x14ac:dyDescent="0.2">
      <c r="F68"/>
    </row>
    <row r="71" spans="1:15" s="29" customFormat="1" x14ac:dyDescent="0.2">
      <c r="A71"/>
      <c r="B71"/>
      <c r="C71"/>
      <c r="D71" s="195"/>
      <c r="E71" s="197"/>
      <c r="I71"/>
      <c r="J71"/>
      <c r="K71"/>
      <c r="L71"/>
      <c r="M71" s="312"/>
      <c r="N71" s="308"/>
      <c r="O71" s="308"/>
    </row>
  </sheetData>
  <mergeCells count="5">
    <mergeCell ref="A1:L1"/>
    <mergeCell ref="A3:D3"/>
    <mergeCell ref="K12:K13"/>
    <mergeCell ref="L12:L13"/>
    <mergeCell ref="A10:D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/>
  <dimension ref="A1:O73"/>
  <sheetViews>
    <sheetView topLeftCell="A16" zoomScaleNormal="100" workbookViewId="0">
      <selection activeCell="K24" sqref="K2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4" width="17.5703125" style="308" customWidth="1"/>
    <col min="15" max="15" width="3.140625" style="308" customWidth="1"/>
  </cols>
  <sheetData>
    <row r="1" spans="1:15" s="1" customFormat="1" ht="24" customHeight="1" x14ac:dyDescent="0.2">
      <c r="A1" s="880" t="s">
        <v>1585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38"/>
      <c r="G2" s="438"/>
      <c r="H2" s="438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129"/>
      <c r="C5" s="190" t="s">
        <v>598</v>
      </c>
      <c r="D5" s="132" t="s">
        <v>1550</v>
      </c>
      <c r="E5" s="136"/>
      <c r="F5" s="29"/>
      <c r="G5" s="29"/>
      <c r="H5" s="29"/>
      <c r="J5" s="129">
        <v>42173</v>
      </c>
      <c r="K5" s="132" t="s">
        <v>6</v>
      </c>
      <c r="L5" s="136">
        <v>15604.32</v>
      </c>
      <c r="M5" s="308" t="s">
        <v>249</v>
      </c>
      <c r="N5" s="307"/>
      <c r="O5" s="307"/>
    </row>
    <row r="6" spans="1:15" s="29" customFormat="1" ht="12.75" customHeight="1" x14ac:dyDescent="0.2">
      <c r="A6"/>
      <c r="B6" s="129"/>
      <c r="C6" s="190" t="s">
        <v>1559</v>
      </c>
      <c r="D6" s="132" t="s">
        <v>800</v>
      </c>
      <c r="E6" s="136"/>
      <c r="F6" s="27"/>
      <c r="I6" s="56"/>
      <c r="J6" s="129">
        <v>42177</v>
      </c>
      <c r="K6" s="132" t="s">
        <v>346</v>
      </c>
      <c r="L6" s="136">
        <v>8612.7000000000007</v>
      </c>
      <c r="M6" s="308" t="s">
        <v>249</v>
      </c>
      <c r="N6" s="308"/>
      <c r="O6" s="308"/>
    </row>
    <row r="7" spans="1:15" s="29" customFormat="1" ht="12.75" customHeight="1" thickBot="1" x14ac:dyDescent="0.25">
      <c r="A7"/>
      <c r="B7" s="161"/>
      <c r="C7" s="187"/>
      <c r="D7" s="133"/>
      <c r="E7" s="137"/>
      <c r="I7" s="56"/>
      <c r="J7" s="161"/>
      <c r="K7" s="133"/>
      <c r="L7" s="137"/>
      <c r="M7" s="307"/>
      <c r="N7" s="308"/>
      <c r="O7" s="308"/>
    </row>
    <row r="8" spans="1:15" s="29" customFormat="1" ht="12.75" customHeight="1" thickBot="1" x14ac:dyDescent="0.25">
      <c r="A8"/>
      <c r="B8" s="56"/>
      <c r="C8" s="56"/>
      <c r="D8" s="194"/>
      <c r="E8" s="87">
        <f>SUM(E5:E7)</f>
        <v>0</v>
      </c>
      <c r="I8" s="56"/>
      <c r="J8" s="56"/>
      <c r="K8" s="194"/>
      <c r="L8" s="87">
        <f>SUM(L5:L7)</f>
        <v>24217.02</v>
      </c>
      <c r="M8" s="307"/>
      <c r="N8" s="308"/>
      <c r="O8" s="308"/>
    </row>
    <row r="9" spans="1:15" s="29" customFormat="1" ht="12.75" customHeight="1" thickBot="1" x14ac:dyDescent="0.25">
      <c r="A9"/>
      <c r="B9" s="56"/>
      <c r="C9" s="56"/>
      <c r="D9" s="194"/>
      <c r="E9" s="208"/>
      <c r="I9" s="56"/>
      <c r="J9" s="299"/>
      <c r="K9" s="155"/>
      <c r="L9" s="301"/>
      <c r="M9" s="307"/>
      <c r="N9" s="307"/>
      <c r="O9" s="308"/>
    </row>
    <row r="10" spans="1:15" s="29" customFormat="1" ht="12.75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158"/>
      <c r="K10" s="885" t="s">
        <v>1087</v>
      </c>
      <c r="L10" s="881">
        <f>E8+L8+E55+L19</f>
        <v>124161.72999999998</v>
      </c>
      <c r="M10" s="307"/>
      <c r="N10" s="307"/>
      <c r="O10" s="308"/>
    </row>
    <row r="11" spans="1:15" s="29" customFormat="1" ht="12.75" customHeight="1" thickBot="1" x14ac:dyDescent="0.25">
      <c r="A11" s="3"/>
      <c r="B11" s="10" t="s">
        <v>297</v>
      </c>
      <c r="C11" s="181" t="s">
        <v>296</v>
      </c>
      <c r="D11" s="11" t="s">
        <v>298</v>
      </c>
      <c r="E11" s="176" t="s">
        <v>299</v>
      </c>
      <c r="F11" s="27"/>
      <c r="G11" s="116"/>
      <c r="H11" s="116"/>
      <c r="I11" s="56"/>
      <c r="J11" s="393"/>
      <c r="K11" s="885"/>
      <c r="L11" s="882"/>
      <c r="M11" s="307"/>
      <c r="N11" s="307"/>
      <c r="O11" s="308"/>
    </row>
    <row r="12" spans="1:15" s="29" customFormat="1" ht="12.75" customHeight="1" x14ac:dyDescent="0.2">
      <c r="A12" s="56"/>
      <c r="B12" s="129">
        <v>42156</v>
      </c>
      <c r="C12" s="190" t="s">
        <v>469</v>
      </c>
      <c r="D12" s="132" t="s">
        <v>901</v>
      </c>
      <c r="E12" s="136">
        <v>679.63</v>
      </c>
      <c r="F12" s="29" t="s">
        <v>89</v>
      </c>
      <c r="G12" s="27" t="s">
        <v>249</v>
      </c>
      <c r="H12" s="27"/>
      <c r="I12" s="3"/>
      <c r="J12" s="393"/>
      <c r="K12" s="398"/>
      <c r="L12" s="336"/>
      <c r="M12" s="307"/>
      <c r="N12" s="307"/>
      <c r="O12" s="308"/>
    </row>
    <row r="13" spans="1:15" s="29" customFormat="1" ht="12.75" customHeight="1" thickBot="1" x14ac:dyDescent="0.25">
      <c r="A13" s="56"/>
      <c r="B13" s="129">
        <v>42157</v>
      </c>
      <c r="C13" s="190" t="s">
        <v>301</v>
      </c>
      <c r="D13" s="132" t="s">
        <v>1586</v>
      </c>
      <c r="E13" s="136">
        <v>495.9</v>
      </c>
      <c r="G13" s="29" t="s">
        <v>249</v>
      </c>
      <c r="I13" s="294" t="s">
        <v>1376</v>
      </c>
      <c r="J13" s="294"/>
      <c r="K13" s="294"/>
      <c r="L13" s="288"/>
      <c r="M13" s="307"/>
      <c r="N13" s="307"/>
      <c r="O13" s="308"/>
    </row>
    <row r="14" spans="1:15" s="111" customFormat="1" ht="12.6" customHeight="1" thickBot="1" x14ac:dyDescent="0.25">
      <c r="A14" s="56"/>
      <c r="B14" s="129">
        <v>42158</v>
      </c>
      <c r="C14" s="190" t="s">
        <v>719</v>
      </c>
      <c r="D14" s="132" t="s">
        <v>1051</v>
      </c>
      <c r="E14" s="136">
        <v>661.72</v>
      </c>
      <c r="F14" s="29" t="s">
        <v>89</v>
      </c>
      <c r="G14" s="29" t="s">
        <v>249</v>
      </c>
      <c r="H14" s="29"/>
      <c r="I14" s="3"/>
      <c r="J14" s="10" t="s">
        <v>297</v>
      </c>
      <c r="K14" s="11" t="s">
        <v>298</v>
      </c>
      <c r="L14" s="176" t="s">
        <v>299</v>
      </c>
      <c r="M14" s="307"/>
      <c r="N14" s="307"/>
      <c r="O14" s="306"/>
    </row>
    <row r="15" spans="1:15" s="111" customFormat="1" ht="12.6" customHeight="1" x14ac:dyDescent="0.2">
      <c r="A15" s="56"/>
      <c r="B15" s="129">
        <v>42159</v>
      </c>
      <c r="C15" s="190" t="s">
        <v>469</v>
      </c>
      <c r="D15" s="132" t="s">
        <v>1081</v>
      </c>
      <c r="E15" s="136">
        <v>559.99</v>
      </c>
      <c r="F15" s="29" t="s">
        <v>89</v>
      </c>
      <c r="G15" s="29" t="s">
        <v>249</v>
      </c>
      <c r="H15" s="29"/>
      <c r="I15" s="3"/>
      <c r="J15" s="101">
        <v>42163</v>
      </c>
      <c r="K15" s="205" t="s">
        <v>1587</v>
      </c>
      <c r="L15" s="422">
        <v>21074.38</v>
      </c>
      <c r="M15" s="307" t="s">
        <v>249</v>
      </c>
      <c r="N15" s="307"/>
      <c r="O15" s="306"/>
    </row>
    <row r="16" spans="1:15" s="111" customFormat="1" ht="12.6" customHeight="1" x14ac:dyDescent="0.2">
      <c r="A16" s="56"/>
      <c r="B16" s="129">
        <v>42159</v>
      </c>
      <c r="C16" s="190" t="s">
        <v>719</v>
      </c>
      <c r="D16" s="132" t="s">
        <v>1051</v>
      </c>
      <c r="E16" s="136">
        <v>677.54</v>
      </c>
      <c r="F16" s="29" t="s">
        <v>89</v>
      </c>
      <c r="G16" s="29" t="s">
        <v>249</v>
      </c>
      <c r="H16" s="29"/>
      <c r="I16" s="3"/>
      <c r="J16" s="164">
        <v>42166</v>
      </c>
      <c r="K16" s="131" t="s">
        <v>1594</v>
      </c>
      <c r="L16" s="169">
        <v>3606.12</v>
      </c>
      <c r="M16" s="307"/>
      <c r="N16" s="307"/>
      <c r="O16" s="306"/>
    </row>
    <row r="17" spans="1:15" s="111" customFormat="1" ht="12.6" customHeight="1" x14ac:dyDescent="0.2">
      <c r="A17" s="56"/>
      <c r="B17" s="129">
        <v>42160</v>
      </c>
      <c r="C17" s="190" t="s">
        <v>722</v>
      </c>
      <c r="D17" s="132" t="s">
        <v>1338</v>
      </c>
      <c r="E17" s="136">
        <v>329.96</v>
      </c>
      <c r="F17" s="29" t="s">
        <v>89</v>
      </c>
      <c r="G17" s="29" t="s">
        <v>249</v>
      </c>
      <c r="H17" s="29"/>
      <c r="I17" s="3"/>
      <c r="J17" s="109">
        <v>42166</v>
      </c>
      <c r="K17" s="123" t="s">
        <v>1595</v>
      </c>
      <c r="L17" s="169">
        <v>4219.76</v>
      </c>
      <c r="M17" s="307" t="s">
        <v>249</v>
      </c>
      <c r="N17" s="307"/>
      <c r="O17" s="306"/>
    </row>
    <row r="18" spans="1:15" s="111" customFormat="1" ht="12.6" customHeight="1" thickBot="1" x14ac:dyDescent="0.25">
      <c r="A18" s="56"/>
      <c r="B18" s="129">
        <v>42160</v>
      </c>
      <c r="C18" s="190" t="s">
        <v>722</v>
      </c>
      <c r="D18" s="132" t="s">
        <v>1081</v>
      </c>
      <c r="E18" s="136">
        <v>610.69000000000005</v>
      </c>
      <c r="F18" s="29" t="s">
        <v>89</v>
      </c>
      <c r="G18" s="29" t="s">
        <v>249</v>
      </c>
      <c r="H18" s="29"/>
      <c r="I18" s="56"/>
      <c r="J18" s="161"/>
      <c r="K18" s="423"/>
      <c r="L18" s="137"/>
      <c r="M18" s="29"/>
      <c r="N18" s="307"/>
      <c r="O18" s="306"/>
    </row>
    <row r="19" spans="1:15" s="111" customFormat="1" ht="12.6" customHeight="1" thickBot="1" x14ac:dyDescent="0.25">
      <c r="A19" s="56"/>
      <c r="B19" s="129">
        <v>42160</v>
      </c>
      <c r="C19" s="190" t="s">
        <v>722</v>
      </c>
      <c r="D19" s="132" t="s">
        <v>424</v>
      </c>
      <c r="E19" s="136">
        <v>234.72</v>
      </c>
      <c r="F19" s="29" t="s">
        <v>89</v>
      </c>
      <c r="G19" s="29" t="s">
        <v>249</v>
      </c>
      <c r="H19" s="29"/>
      <c r="I19"/>
      <c r="J19" s="56"/>
      <c r="K19" s="194"/>
      <c r="L19" s="87">
        <f>SUM(L15:L18)</f>
        <v>28900.260000000002</v>
      </c>
      <c r="M19" s="29"/>
      <c r="N19" s="307"/>
      <c r="O19" s="306"/>
    </row>
    <row r="20" spans="1:15" s="111" customFormat="1" ht="12.6" customHeight="1" x14ac:dyDescent="0.2">
      <c r="A20" s="56"/>
      <c r="B20" s="129">
        <v>42160</v>
      </c>
      <c r="C20" s="190" t="s">
        <v>722</v>
      </c>
      <c r="D20" s="132" t="s">
        <v>1023</v>
      </c>
      <c r="E20" s="136">
        <v>215.6</v>
      </c>
      <c r="F20" s="29" t="s">
        <v>89</v>
      </c>
      <c r="G20" s="29" t="s">
        <v>249</v>
      </c>
      <c r="H20" s="29"/>
      <c r="I20"/>
      <c r="J20" s="56"/>
      <c r="K20" s="194"/>
      <c r="L20" s="208"/>
      <c r="M20" s="29"/>
      <c r="N20" s="307"/>
      <c r="O20" s="306"/>
    </row>
    <row r="21" spans="1:15" s="111" customFormat="1" ht="12.6" customHeight="1" x14ac:dyDescent="0.2">
      <c r="A21" s="56"/>
      <c r="B21" s="129">
        <v>42161</v>
      </c>
      <c r="C21" s="190" t="s">
        <v>719</v>
      </c>
      <c r="D21" s="132" t="s">
        <v>1051</v>
      </c>
      <c r="E21" s="136">
        <v>534.4</v>
      </c>
      <c r="F21" s="29" t="s">
        <v>89</v>
      </c>
      <c r="G21" s="29" t="s">
        <v>249</v>
      </c>
      <c r="H21" s="29"/>
      <c r="I21"/>
      <c r="J21" s="56"/>
      <c r="K21" s="194"/>
      <c r="L21" s="208"/>
      <c r="M21" s="29"/>
      <c r="N21" s="310"/>
      <c r="O21" s="306"/>
    </row>
    <row r="22" spans="1:15" s="111" customFormat="1" ht="12.6" customHeight="1" thickBot="1" x14ac:dyDescent="0.25">
      <c r="A22" s="56"/>
      <c r="B22" s="129">
        <v>42163</v>
      </c>
      <c r="C22" s="190" t="s">
        <v>1136</v>
      </c>
      <c r="D22" s="132" t="s">
        <v>861</v>
      </c>
      <c r="E22" s="136">
        <v>27164.48</v>
      </c>
      <c r="F22" s="29" t="s">
        <v>89</v>
      </c>
      <c r="G22" s="29" t="s">
        <v>249</v>
      </c>
      <c r="H22" s="29"/>
      <c r="I22" s="294" t="s">
        <v>1570</v>
      </c>
      <c r="J22" s="294"/>
      <c r="K22" s="294"/>
      <c r="L22" s="288"/>
      <c r="M22" s="312"/>
      <c r="N22" s="307"/>
      <c r="O22" s="306"/>
    </row>
    <row r="23" spans="1:15" s="3" customFormat="1" ht="12.75" customHeight="1" thickBot="1" x14ac:dyDescent="0.25">
      <c r="A23" s="56"/>
      <c r="B23" s="129">
        <v>42164</v>
      </c>
      <c r="C23" s="190" t="s">
        <v>469</v>
      </c>
      <c r="D23" s="132" t="s">
        <v>1023</v>
      </c>
      <c r="E23" s="136">
        <v>123.1</v>
      </c>
      <c r="F23" s="29" t="s">
        <v>89</v>
      </c>
      <c r="G23" s="29" t="s">
        <v>249</v>
      </c>
      <c r="H23" s="29"/>
      <c r="J23" s="10" t="s">
        <v>297</v>
      </c>
      <c r="K23" s="11" t="s">
        <v>298</v>
      </c>
      <c r="L23" s="176" t="s">
        <v>299</v>
      </c>
      <c r="M23" s="312"/>
      <c r="N23" s="308"/>
      <c r="O23" s="426"/>
    </row>
    <row r="24" spans="1:15" s="3" customFormat="1" ht="12.75" customHeight="1" x14ac:dyDescent="0.2">
      <c r="A24" s="56"/>
      <c r="B24" s="129">
        <v>42164</v>
      </c>
      <c r="C24" s="190" t="s">
        <v>469</v>
      </c>
      <c r="D24" s="132" t="s">
        <v>424</v>
      </c>
      <c r="E24" s="136">
        <v>655.6</v>
      </c>
      <c r="F24" s="29" t="s">
        <v>89</v>
      </c>
      <c r="G24" s="29" t="s">
        <v>249</v>
      </c>
      <c r="H24" s="29"/>
      <c r="J24" s="369">
        <v>42164</v>
      </c>
      <c r="K24" s="370" t="s">
        <v>1600</v>
      </c>
      <c r="L24" s="422">
        <v>897.5</v>
      </c>
      <c r="M24" s="308" t="s">
        <v>89</v>
      </c>
      <c r="N24" s="308"/>
      <c r="O24" s="426"/>
    </row>
    <row r="25" spans="1:15" s="56" customFormat="1" ht="12.75" customHeight="1" x14ac:dyDescent="0.2">
      <c r="B25" s="129">
        <v>42165</v>
      </c>
      <c r="C25" s="190" t="s">
        <v>719</v>
      </c>
      <c r="D25" s="132" t="s">
        <v>1588</v>
      </c>
      <c r="E25" s="136">
        <v>665.39</v>
      </c>
      <c r="F25" s="29" t="s">
        <v>89</v>
      </c>
      <c r="G25" s="29" t="s">
        <v>249</v>
      </c>
      <c r="H25" s="29"/>
      <c r="I25"/>
      <c r="J25" s="109">
        <v>42172</v>
      </c>
      <c r="K25" s="123" t="s">
        <v>1346</v>
      </c>
      <c r="L25" s="169">
        <v>262.25</v>
      </c>
      <c r="M25" s="308" t="s">
        <v>89</v>
      </c>
      <c r="N25" s="308"/>
      <c r="O25" s="307"/>
    </row>
    <row r="26" spans="1:15" s="56" customFormat="1" ht="12.75" customHeight="1" x14ac:dyDescent="0.2">
      <c r="B26" s="129">
        <v>42165</v>
      </c>
      <c r="C26" s="190" t="s">
        <v>722</v>
      </c>
      <c r="D26" s="132" t="s">
        <v>1589</v>
      </c>
      <c r="E26" s="136">
        <v>480</v>
      </c>
      <c r="F26" s="29" t="s">
        <v>89</v>
      </c>
      <c r="G26" s="29" t="s">
        <v>249</v>
      </c>
      <c r="H26" s="29"/>
      <c r="I26"/>
      <c r="J26" s="109">
        <v>42172</v>
      </c>
      <c r="K26" s="131" t="s">
        <v>1051</v>
      </c>
      <c r="L26" s="134">
        <v>695.07</v>
      </c>
      <c r="M26" s="308" t="s">
        <v>89</v>
      </c>
      <c r="N26" s="308"/>
      <c r="O26" s="307"/>
    </row>
    <row r="27" spans="1:15" s="56" customFormat="1" ht="12.75" customHeight="1" x14ac:dyDescent="0.2">
      <c r="B27" s="129">
        <v>42166</v>
      </c>
      <c r="C27" s="190" t="s">
        <v>637</v>
      </c>
      <c r="D27" s="132" t="s">
        <v>597</v>
      </c>
      <c r="E27" s="136">
        <v>91.5</v>
      </c>
      <c r="F27" s="29" t="s">
        <v>89</v>
      </c>
      <c r="G27" s="29" t="s">
        <v>249</v>
      </c>
      <c r="H27" s="29"/>
      <c r="I27"/>
      <c r="J27" s="109">
        <v>42173</v>
      </c>
      <c r="K27" s="123" t="s">
        <v>1575</v>
      </c>
      <c r="L27" s="169">
        <v>572.5</v>
      </c>
      <c r="M27" s="308" t="s">
        <v>89</v>
      </c>
      <c r="N27" s="308"/>
      <c r="O27" s="307"/>
    </row>
    <row r="28" spans="1:15" s="56" customFormat="1" ht="12.75" customHeight="1" x14ac:dyDescent="0.2">
      <c r="B28" s="129">
        <v>42166</v>
      </c>
      <c r="C28" s="190" t="s">
        <v>301</v>
      </c>
      <c r="D28" s="132" t="s">
        <v>1590</v>
      </c>
      <c r="E28" s="136">
        <v>877</v>
      </c>
      <c r="F28" s="29" t="s">
        <v>89</v>
      </c>
      <c r="G28" s="29" t="s">
        <v>249</v>
      </c>
      <c r="H28" s="29"/>
      <c r="I28"/>
      <c r="J28" s="164">
        <v>42174</v>
      </c>
      <c r="K28" s="131" t="s">
        <v>1597</v>
      </c>
      <c r="L28" s="134">
        <v>500</v>
      </c>
      <c r="M28" s="308"/>
      <c r="N28" s="308"/>
      <c r="O28" s="307"/>
    </row>
    <row r="29" spans="1:15" s="56" customFormat="1" ht="12.75" customHeight="1" x14ac:dyDescent="0.2">
      <c r="B29" s="129">
        <v>42166</v>
      </c>
      <c r="C29" s="190" t="s">
        <v>1136</v>
      </c>
      <c r="D29" s="132" t="s">
        <v>1591</v>
      </c>
      <c r="E29" s="136">
        <v>3143.89</v>
      </c>
      <c r="F29" s="29" t="s">
        <v>89</v>
      </c>
      <c r="G29" s="29" t="s">
        <v>249</v>
      </c>
      <c r="H29" s="29"/>
      <c r="I29"/>
      <c r="J29" s="109">
        <v>42177</v>
      </c>
      <c r="K29" s="123" t="s">
        <v>1601</v>
      </c>
      <c r="L29" s="169">
        <v>490</v>
      </c>
      <c r="M29" s="308" t="s">
        <v>89</v>
      </c>
      <c r="N29" s="308"/>
      <c r="O29" s="307"/>
    </row>
    <row r="30" spans="1:15" s="56" customFormat="1" ht="12.75" customHeight="1" thickBot="1" x14ac:dyDescent="0.25">
      <c r="B30" s="129">
        <v>42166</v>
      </c>
      <c r="C30" s="190" t="s">
        <v>637</v>
      </c>
      <c r="D30" s="132" t="s">
        <v>1592</v>
      </c>
      <c r="E30" s="136">
        <v>2751.9</v>
      </c>
      <c r="F30" s="29" t="s">
        <v>89</v>
      </c>
      <c r="G30" s="29" t="s">
        <v>249</v>
      </c>
      <c r="H30" s="29"/>
      <c r="I30"/>
      <c r="J30" s="280">
        <v>42178</v>
      </c>
      <c r="K30" s="423" t="s">
        <v>632</v>
      </c>
      <c r="L30" s="432">
        <v>400</v>
      </c>
      <c r="M30" s="308" t="s">
        <v>89</v>
      </c>
      <c r="N30" s="308"/>
      <c r="O30" s="307"/>
    </row>
    <row r="31" spans="1:15" s="29" customFormat="1" ht="13.5" thickBot="1" x14ac:dyDescent="0.25">
      <c r="A31" s="56"/>
      <c r="B31" s="129">
        <v>42166</v>
      </c>
      <c r="C31" s="190" t="s">
        <v>637</v>
      </c>
      <c r="D31" s="132" t="s">
        <v>1593</v>
      </c>
      <c r="E31" s="136">
        <v>4988.84</v>
      </c>
      <c r="F31" s="29" t="s">
        <v>89</v>
      </c>
      <c r="G31" s="29" t="s">
        <v>249</v>
      </c>
      <c r="I31"/>
      <c r="J31" s="56"/>
      <c r="K31" s="194"/>
      <c r="L31" s="87">
        <f>SUM(L24:L30)</f>
        <v>3817.32</v>
      </c>
      <c r="M31" s="312"/>
      <c r="N31" s="308"/>
      <c r="O31" s="308"/>
    </row>
    <row r="32" spans="1:15" s="29" customFormat="1" x14ac:dyDescent="0.2">
      <c r="A32" s="56"/>
      <c r="B32" s="129">
        <v>42166</v>
      </c>
      <c r="C32" s="190" t="s">
        <v>637</v>
      </c>
      <c r="D32" s="132" t="s">
        <v>597</v>
      </c>
      <c r="E32" s="136">
        <v>315.10000000000002</v>
      </c>
      <c r="F32" s="29" t="s">
        <v>89</v>
      </c>
      <c r="G32" s="29" t="s">
        <v>249</v>
      </c>
      <c r="I32"/>
      <c r="J32" s="56"/>
      <c r="K32" s="194"/>
      <c r="L32" s="208"/>
      <c r="M32" s="312"/>
      <c r="N32" s="308"/>
      <c r="O32" s="308"/>
    </row>
    <row r="33" spans="1:15" s="29" customFormat="1" x14ac:dyDescent="0.2">
      <c r="A33" s="56"/>
      <c r="B33" s="129">
        <v>42167</v>
      </c>
      <c r="C33" s="190" t="s">
        <v>719</v>
      </c>
      <c r="D33" s="132" t="s">
        <v>1051</v>
      </c>
      <c r="E33" s="136">
        <v>725.71</v>
      </c>
      <c r="F33" s="29" t="s">
        <v>89</v>
      </c>
      <c r="G33" s="29" t="s">
        <v>249</v>
      </c>
      <c r="I33"/>
      <c r="J33" s="56"/>
      <c r="K33" s="194"/>
      <c r="L33" s="208"/>
      <c r="M33" s="312"/>
      <c r="N33" s="308"/>
      <c r="O33" s="308"/>
    </row>
    <row r="34" spans="1:15" s="29" customFormat="1" x14ac:dyDescent="0.2">
      <c r="A34" s="56"/>
      <c r="B34" s="129">
        <v>42169</v>
      </c>
      <c r="C34" s="190" t="s">
        <v>719</v>
      </c>
      <c r="D34" s="132" t="s">
        <v>1596</v>
      </c>
      <c r="E34" s="136">
        <v>783.42</v>
      </c>
      <c r="F34" s="29" t="s">
        <v>89</v>
      </c>
      <c r="G34" s="29" t="s">
        <v>249</v>
      </c>
      <c r="I34"/>
      <c r="J34" s="56"/>
      <c r="K34" s="194"/>
      <c r="L34" s="208"/>
      <c r="M34" s="312"/>
      <c r="N34" s="308"/>
      <c r="O34" s="308"/>
    </row>
    <row r="35" spans="1:15" s="29" customFormat="1" x14ac:dyDescent="0.2">
      <c r="A35" s="56"/>
      <c r="B35" s="129">
        <v>42172</v>
      </c>
      <c r="C35" s="190" t="s">
        <v>469</v>
      </c>
      <c r="D35" s="132" t="s">
        <v>424</v>
      </c>
      <c r="E35" s="136">
        <v>258.02</v>
      </c>
      <c r="F35" s="29" t="s">
        <v>89</v>
      </c>
      <c r="G35" s="29" t="s">
        <v>249</v>
      </c>
      <c r="I35"/>
      <c r="J35" s="56"/>
      <c r="K35" s="194"/>
      <c r="L35" s="208"/>
      <c r="M35" s="312"/>
      <c r="N35" s="308"/>
      <c r="O35" s="308"/>
    </row>
    <row r="36" spans="1:15" s="29" customFormat="1" x14ac:dyDescent="0.2">
      <c r="A36" s="56"/>
      <c r="B36" s="129">
        <v>42173</v>
      </c>
      <c r="C36" s="190" t="s">
        <v>301</v>
      </c>
      <c r="D36" s="132" t="s">
        <v>227</v>
      </c>
      <c r="E36" s="136">
        <v>1140</v>
      </c>
      <c r="F36" s="29" t="s">
        <v>89</v>
      </c>
      <c r="G36" s="29" t="s">
        <v>249</v>
      </c>
      <c r="I36"/>
      <c r="J36" s="56"/>
      <c r="K36" s="194"/>
      <c r="L36" s="208"/>
      <c r="M36" s="312"/>
      <c r="N36" s="308"/>
      <c r="O36" s="308"/>
    </row>
    <row r="37" spans="1:15" s="29" customFormat="1" x14ac:dyDescent="0.2">
      <c r="A37" s="56"/>
      <c r="B37" s="129">
        <v>42174</v>
      </c>
      <c r="C37" s="190" t="s">
        <v>719</v>
      </c>
      <c r="D37" s="132" t="s">
        <v>1155</v>
      </c>
      <c r="E37" s="136">
        <v>559.69000000000005</v>
      </c>
      <c r="F37" s="29" t="s">
        <v>89</v>
      </c>
      <c r="G37" s="29" t="s">
        <v>249</v>
      </c>
      <c r="I37"/>
      <c r="J37" s="56"/>
      <c r="K37" s="194"/>
      <c r="L37" s="208"/>
      <c r="M37" s="312"/>
      <c r="N37" s="308"/>
      <c r="O37" s="308"/>
    </row>
    <row r="38" spans="1:15" s="29" customFormat="1" x14ac:dyDescent="0.2">
      <c r="A38" s="56"/>
      <c r="B38" s="129">
        <v>42174</v>
      </c>
      <c r="C38" s="190" t="s">
        <v>397</v>
      </c>
      <c r="D38" s="132" t="s">
        <v>1597</v>
      </c>
      <c r="E38" s="136">
        <v>500</v>
      </c>
      <c r="F38" s="29" t="s">
        <v>89</v>
      </c>
      <c r="I38"/>
      <c r="J38" s="56"/>
      <c r="K38" s="194"/>
      <c r="L38" s="208"/>
      <c r="M38" s="312"/>
      <c r="N38" s="308"/>
      <c r="O38" s="308"/>
    </row>
    <row r="39" spans="1:15" s="29" customFormat="1" x14ac:dyDescent="0.2">
      <c r="A39" s="56"/>
      <c r="B39" s="129">
        <v>42177</v>
      </c>
      <c r="C39" s="190" t="s">
        <v>469</v>
      </c>
      <c r="D39" s="132" t="s">
        <v>1081</v>
      </c>
      <c r="E39" s="136">
        <v>671.72</v>
      </c>
      <c r="F39" s="29" t="s">
        <v>89</v>
      </c>
      <c r="G39" s="29" t="s">
        <v>249</v>
      </c>
      <c r="I39"/>
      <c r="J39" s="56"/>
      <c r="K39" s="194"/>
      <c r="L39" s="208"/>
      <c r="M39" s="312"/>
      <c r="N39" s="308"/>
      <c r="O39" s="308"/>
    </row>
    <row r="40" spans="1:15" s="29" customFormat="1" x14ac:dyDescent="0.2">
      <c r="A40" s="56"/>
      <c r="B40" s="129">
        <v>42177</v>
      </c>
      <c r="C40" s="190" t="s">
        <v>469</v>
      </c>
      <c r="D40" s="132" t="s">
        <v>1023</v>
      </c>
      <c r="E40" s="136">
        <v>100.29</v>
      </c>
      <c r="F40" s="29" t="s">
        <v>89</v>
      </c>
      <c r="G40" s="29" t="s">
        <v>249</v>
      </c>
      <c r="I40"/>
      <c r="J40" s="56"/>
      <c r="K40" s="194"/>
      <c r="L40" s="208"/>
      <c r="M40" s="312"/>
      <c r="N40" s="308"/>
      <c r="O40" s="308"/>
    </row>
    <row r="41" spans="1:15" s="29" customFormat="1" x14ac:dyDescent="0.2">
      <c r="A41" s="56"/>
      <c r="B41" s="129">
        <v>42177</v>
      </c>
      <c r="C41" s="190" t="s">
        <v>469</v>
      </c>
      <c r="D41" s="132" t="s">
        <v>377</v>
      </c>
      <c r="E41" s="136">
        <v>550</v>
      </c>
      <c r="F41" s="29" t="s">
        <v>89</v>
      </c>
      <c r="G41" s="29" t="s">
        <v>249</v>
      </c>
      <c r="I41"/>
      <c r="J41" s="56"/>
      <c r="K41" s="194"/>
      <c r="L41" s="208"/>
      <c r="M41" s="312"/>
      <c r="N41" s="308"/>
      <c r="O41" s="308"/>
    </row>
    <row r="42" spans="1:15" s="29" customFormat="1" x14ac:dyDescent="0.2">
      <c r="A42" s="56"/>
      <c r="B42" s="129">
        <v>42177</v>
      </c>
      <c r="C42" s="190" t="s">
        <v>469</v>
      </c>
      <c r="D42" s="132" t="s">
        <v>377</v>
      </c>
      <c r="E42" s="136">
        <v>450</v>
      </c>
      <c r="F42" s="29" t="s">
        <v>89</v>
      </c>
      <c r="G42" s="29" t="s">
        <v>249</v>
      </c>
      <c r="I42"/>
      <c r="J42"/>
      <c r="K42"/>
      <c r="L42"/>
      <c r="M42" s="312"/>
      <c r="N42" s="308"/>
      <c r="O42" s="308"/>
    </row>
    <row r="43" spans="1:15" s="29" customFormat="1" x14ac:dyDescent="0.2">
      <c r="A43" s="56"/>
      <c r="B43" s="129">
        <v>42177</v>
      </c>
      <c r="C43" s="190" t="s">
        <v>469</v>
      </c>
      <c r="D43" s="132" t="s">
        <v>377</v>
      </c>
      <c r="E43" s="136">
        <v>1395</v>
      </c>
      <c r="F43" s="29" t="s">
        <v>89</v>
      </c>
      <c r="G43" s="29" t="s">
        <v>249</v>
      </c>
      <c r="I43"/>
      <c r="J43"/>
      <c r="K43"/>
      <c r="L43"/>
      <c r="M43" s="312"/>
      <c r="N43" s="308"/>
      <c r="O43" s="308"/>
    </row>
    <row r="44" spans="1:15" s="29" customFormat="1" x14ac:dyDescent="0.2">
      <c r="A44" s="56"/>
      <c r="B44" s="129">
        <v>42177</v>
      </c>
      <c r="C44" s="190" t="s">
        <v>637</v>
      </c>
      <c r="D44" s="132" t="s">
        <v>597</v>
      </c>
      <c r="E44" s="136">
        <v>567.35</v>
      </c>
      <c r="F44" s="29" t="s">
        <v>89</v>
      </c>
      <c r="G44" s="29" t="s">
        <v>249</v>
      </c>
      <c r="I44"/>
      <c r="J44"/>
      <c r="K44"/>
      <c r="L44"/>
      <c r="M44" s="312"/>
      <c r="N44" s="308"/>
      <c r="O44" s="308"/>
    </row>
    <row r="45" spans="1:15" s="29" customFormat="1" x14ac:dyDescent="0.2">
      <c r="A45" s="56"/>
      <c r="B45" s="129">
        <v>42177</v>
      </c>
      <c r="C45" s="190" t="s">
        <v>637</v>
      </c>
      <c r="D45" s="132" t="s">
        <v>1598</v>
      </c>
      <c r="E45" s="136">
        <v>1794.71</v>
      </c>
      <c r="F45" s="29" t="s">
        <v>89</v>
      </c>
      <c r="G45" s="29" t="s">
        <v>249</v>
      </c>
      <c r="I45"/>
      <c r="J45"/>
      <c r="K45"/>
      <c r="L45"/>
      <c r="M45" s="312"/>
      <c r="N45" s="308"/>
      <c r="O45" s="308"/>
    </row>
    <row r="46" spans="1:15" s="29" customFormat="1" x14ac:dyDescent="0.2">
      <c r="A46" s="56"/>
      <c r="B46" s="129">
        <v>42177</v>
      </c>
      <c r="C46" s="190" t="s">
        <v>637</v>
      </c>
      <c r="D46" s="132" t="s">
        <v>960</v>
      </c>
      <c r="E46" s="136">
        <v>669.9</v>
      </c>
      <c r="F46" s="29" t="s">
        <v>89</v>
      </c>
      <c r="G46" s="29" t="s">
        <v>249</v>
      </c>
      <c r="I46"/>
      <c r="J46"/>
      <c r="K46"/>
      <c r="L46"/>
      <c r="M46" s="312"/>
      <c r="N46" s="308"/>
      <c r="O46" s="308"/>
    </row>
    <row r="47" spans="1:15" s="29" customFormat="1" x14ac:dyDescent="0.2">
      <c r="A47" s="56"/>
      <c r="B47" s="129">
        <v>42178</v>
      </c>
      <c r="C47" s="190" t="s">
        <v>719</v>
      </c>
      <c r="D47" s="132" t="s">
        <v>1051</v>
      </c>
      <c r="E47" s="136">
        <v>1207.71</v>
      </c>
      <c r="F47" s="29" t="s">
        <v>89</v>
      </c>
      <c r="G47" s="29" t="s">
        <v>249</v>
      </c>
      <c r="I47"/>
      <c r="J47"/>
      <c r="K47"/>
      <c r="L47"/>
      <c r="M47" s="312"/>
      <c r="N47" s="308"/>
      <c r="O47" s="308"/>
    </row>
    <row r="48" spans="1:15" s="29" customFormat="1" x14ac:dyDescent="0.2">
      <c r="A48" s="56"/>
      <c r="B48" s="129">
        <v>42178</v>
      </c>
      <c r="C48" s="190" t="s">
        <v>469</v>
      </c>
      <c r="D48" s="132" t="s">
        <v>424</v>
      </c>
      <c r="E48" s="136">
        <v>125.92</v>
      </c>
      <c r="F48" s="29" t="s">
        <v>89</v>
      </c>
      <c r="G48" s="29" t="s">
        <v>249</v>
      </c>
      <c r="I48"/>
      <c r="J48"/>
      <c r="K48"/>
      <c r="L48"/>
      <c r="M48" s="312"/>
      <c r="N48" s="308"/>
      <c r="O48" s="308"/>
    </row>
    <row r="49" spans="1:15" s="29" customFormat="1" x14ac:dyDescent="0.2">
      <c r="A49" s="56"/>
      <c r="B49" s="129">
        <v>42178</v>
      </c>
      <c r="C49" s="190" t="s">
        <v>742</v>
      </c>
      <c r="D49" s="132" t="s">
        <v>1599</v>
      </c>
      <c r="E49" s="136">
        <v>754.5</v>
      </c>
      <c r="F49" s="29" t="s">
        <v>89</v>
      </c>
      <c r="G49" s="29" t="s">
        <v>249</v>
      </c>
      <c r="I49"/>
      <c r="J49"/>
      <c r="K49"/>
      <c r="L49"/>
      <c r="M49" s="312"/>
      <c r="N49" s="308"/>
      <c r="O49" s="308"/>
    </row>
    <row r="50" spans="1:15" s="29" customFormat="1" x14ac:dyDescent="0.2">
      <c r="A50" s="56"/>
      <c r="B50" s="129">
        <v>42179</v>
      </c>
      <c r="C50" s="190" t="s">
        <v>301</v>
      </c>
      <c r="D50" s="132" t="s">
        <v>1430</v>
      </c>
      <c r="E50" s="136">
        <v>10534.08</v>
      </c>
      <c r="F50" s="29" t="s">
        <v>89</v>
      </c>
      <c r="G50" s="29" t="s">
        <v>249</v>
      </c>
      <c r="I50"/>
      <c r="J50"/>
      <c r="K50"/>
      <c r="L50"/>
      <c r="M50" s="312"/>
      <c r="N50" s="308"/>
      <c r="O50" s="308"/>
    </row>
    <row r="51" spans="1:15" s="29" customFormat="1" x14ac:dyDescent="0.2">
      <c r="A51" s="56"/>
      <c r="B51" s="129">
        <v>42180</v>
      </c>
      <c r="C51" s="190" t="s">
        <v>301</v>
      </c>
      <c r="D51" s="132" t="s">
        <v>1424</v>
      </c>
      <c r="E51" s="136">
        <v>611.95000000000005</v>
      </c>
      <c r="F51" s="29" t="s">
        <v>89</v>
      </c>
      <c r="G51" s="29" t="s">
        <v>249</v>
      </c>
      <c r="I51"/>
      <c r="J51"/>
      <c r="K51"/>
      <c r="L51"/>
      <c r="M51" s="312"/>
      <c r="N51" s="308"/>
      <c r="O51" s="308"/>
    </row>
    <row r="52" spans="1:15" s="29" customFormat="1" x14ac:dyDescent="0.2">
      <c r="A52" s="56"/>
      <c r="B52" s="129">
        <v>42182</v>
      </c>
      <c r="C52" s="190" t="s">
        <v>719</v>
      </c>
      <c r="D52" s="132" t="s">
        <v>1051</v>
      </c>
      <c r="E52" s="136">
        <v>668</v>
      </c>
      <c r="F52" s="29" t="s">
        <v>89</v>
      </c>
      <c r="G52" s="29" t="s">
        <v>249</v>
      </c>
      <c r="I52"/>
      <c r="J52"/>
      <c r="K52"/>
      <c r="L52"/>
      <c r="M52" s="312"/>
      <c r="N52" s="308"/>
      <c r="O52" s="308"/>
    </row>
    <row r="53" spans="1:15" s="29" customFormat="1" x14ac:dyDescent="0.2">
      <c r="A53" s="56"/>
      <c r="B53" s="129">
        <v>42184</v>
      </c>
      <c r="C53" s="190" t="s">
        <v>719</v>
      </c>
      <c r="D53" s="132" t="s">
        <v>1051</v>
      </c>
      <c r="E53" s="136">
        <v>719.53</v>
      </c>
      <c r="F53" s="29" t="s">
        <v>89</v>
      </c>
      <c r="G53" s="29" t="s">
        <v>249</v>
      </c>
      <c r="I53"/>
      <c r="J53"/>
      <c r="K53"/>
      <c r="L53"/>
      <c r="M53" s="312"/>
      <c r="N53" s="308"/>
      <c r="O53" s="308"/>
    </row>
    <row r="54" spans="1:15" s="29" customFormat="1" ht="13.5" thickBot="1" x14ac:dyDescent="0.25">
      <c r="A54"/>
      <c r="B54" s="161"/>
      <c r="C54" s="187"/>
      <c r="D54" s="133"/>
      <c r="E54" s="137"/>
      <c r="I54"/>
      <c r="J54"/>
      <c r="K54"/>
      <c r="L54"/>
      <c r="M54" s="312"/>
      <c r="N54" s="308"/>
      <c r="O54" s="308"/>
    </row>
    <row r="55" spans="1:15" s="29" customFormat="1" ht="13.5" thickBot="1" x14ac:dyDescent="0.25">
      <c r="A55"/>
      <c r="B55" s="56"/>
      <c r="C55" s="56"/>
      <c r="D55" s="194"/>
      <c r="E55" s="87">
        <f>SUM(E12:E54)</f>
        <v>71044.449999999983</v>
      </c>
      <c r="I55"/>
      <c r="J55"/>
      <c r="K55"/>
      <c r="L55"/>
      <c r="M55" s="312"/>
      <c r="N55" s="308"/>
      <c r="O55" s="308"/>
    </row>
    <row r="56" spans="1:15" s="29" customFormat="1" x14ac:dyDescent="0.2">
      <c r="A56"/>
      <c r="B56" s="56"/>
      <c r="C56" s="56"/>
      <c r="D56" s="194"/>
      <c r="E56" s="208"/>
      <c r="I56"/>
      <c r="J56"/>
      <c r="K56"/>
      <c r="L56"/>
      <c r="M56" s="312"/>
      <c r="N56" s="308"/>
      <c r="O56" s="308"/>
    </row>
    <row r="57" spans="1:15" s="29" customFormat="1" x14ac:dyDescent="0.2">
      <c r="A57"/>
      <c r="B57" s="56"/>
      <c r="C57" s="56"/>
      <c r="D57" s="194"/>
      <c r="E57" s="208"/>
      <c r="I57"/>
      <c r="J57"/>
      <c r="K57"/>
      <c r="L57"/>
      <c r="M57" s="312"/>
      <c r="N57" s="308"/>
      <c r="O57" s="308"/>
    </row>
    <row r="58" spans="1:15" s="29" customFormat="1" x14ac:dyDescent="0.2">
      <c r="A58"/>
      <c r="B58" s="56"/>
      <c r="C58" s="56"/>
      <c r="D58" s="194"/>
      <c r="E58" s="208"/>
      <c r="I58"/>
      <c r="J58"/>
      <c r="K58"/>
      <c r="L58"/>
      <c r="M58" s="312"/>
      <c r="N58" s="308"/>
      <c r="O58" s="308"/>
    </row>
    <row r="59" spans="1:15" s="29" customFormat="1" x14ac:dyDescent="0.2">
      <c r="A59"/>
      <c r="B59" s="56"/>
      <c r="C59" s="56"/>
      <c r="D59" s="194"/>
      <c r="E59" s="208"/>
      <c r="I59"/>
      <c r="J59"/>
      <c r="K59"/>
      <c r="L59"/>
      <c r="M59" s="312"/>
      <c r="N59" s="308"/>
      <c r="O59" s="308"/>
    </row>
    <row r="60" spans="1:15" s="29" customFormat="1" x14ac:dyDescent="0.2">
      <c r="A60"/>
      <c r="B60" s="56"/>
      <c r="C60" s="56"/>
      <c r="D60" s="194"/>
      <c r="E60" s="208"/>
      <c r="I60"/>
      <c r="J60"/>
      <c r="K60"/>
      <c r="L60"/>
      <c r="M60" s="312"/>
      <c r="N60" s="308"/>
      <c r="O60" s="308"/>
    </row>
    <row r="61" spans="1:15" x14ac:dyDescent="0.2">
      <c r="B61" s="56"/>
      <c r="C61" s="56"/>
      <c r="D61" s="194"/>
      <c r="E61" s="208"/>
    </row>
    <row r="62" spans="1:15" x14ac:dyDescent="0.2">
      <c r="B62" s="56"/>
      <c r="C62" s="56"/>
      <c r="D62" s="194"/>
      <c r="E62" s="208"/>
    </row>
    <row r="63" spans="1:15" x14ac:dyDescent="0.2">
      <c r="B63" s="56"/>
      <c r="C63" s="56"/>
      <c r="D63" s="194"/>
      <c r="E63" s="208"/>
    </row>
    <row r="64" spans="1:15" s="29" customFormat="1" x14ac:dyDescent="0.2">
      <c r="A64"/>
      <c r="B64" s="56"/>
      <c r="C64" s="56"/>
      <c r="D64" s="194"/>
      <c r="E64" s="208"/>
      <c r="I64"/>
      <c r="J64"/>
      <c r="K64"/>
      <c r="L64"/>
      <c r="M64" s="312"/>
      <c r="N64" s="308"/>
      <c r="O64" s="308"/>
    </row>
    <row r="65" spans="1:15" s="29" customFormat="1" x14ac:dyDescent="0.2">
      <c r="A65"/>
      <c r="B65" s="56"/>
      <c r="C65" s="56"/>
      <c r="D65" s="194"/>
      <c r="E65" s="208"/>
      <c r="I65"/>
      <c r="J65"/>
      <c r="K65"/>
      <c r="L65"/>
      <c r="M65" s="312"/>
      <c r="N65" s="308"/>
      <c r="O65" s="308"/>
    </row>
    <row r="66" spans="1:15" s="29" customFormat="1" x14ac:dyDescent="0.2">
      <c r="A66"/>
      <c r="B66" s="56"/>
      <c r="C66" s="56"/>
      <c r="D66" s="194"/>
      <c r="E66" s="208"/>
      <c r="I66"/>
      <c r="J66"/>
      <c r="K66"/>
      <c r="L66"/>
      <c r="M66" s="312"/>
      <c r="N66" s="308"/>
      <c r="O66" s="308"/>
    </row>
    <row r="67" spans="1:15" x14ac:dyDescent="0.2">
      <c r="B67" s="56"/>
      <c r="C67" s="56"/>
      <c r="D67" s="194"/>
      <c r="E67" s="208"/>
    </row>
    <row r="68" spans="1:15" x14ac:dyDescent="0.2">
      <c r="B68" s="56"/>
      <c r="C68" s="56"/>
      <c r="D68" s="194"/>
      <c r="E68" s="208"/>
      <c r="F68"/>
    </row>
    <row r="69" spans="1:15" x14ac:dyDescent="0.2">
      <c r="F69"/>
    </row>
    <row r="70" spans="1:15" x14ac:dyDescent="0.2">
      <c r="F70"/>
    </row>
    <row r="71" spans="1:15" x14ac:dyDescent="0.2">
      <c r="F71"/>
    </row>
    <row r="72" spans="1:15" x14ac:dyDescent="0.2">
      <c r="F72"/>
    </row>
    <row r="73" spans="1:15" s="29" customFormat="1" x14ac:dyDescent="0.2">
      <c r="A73"/>
      <c r="B73"/>
      <c r="C73"/>
      <c r="D73" s="195"/>
      <c r="E73" s="197"/>
      <c r="I73"/>
      <c r="J73"/>
      <c r="K73"/>
      <c r="L73"/>
      <c r="M73" s="312"/>
      <c r="N73" s="308"/>
      <c r="O73" s="308"/>
    </row>
  </sheetData>
  <mergeCells count="5">
    <mergeCell ref="A1:L1"/>
    <mergeCell ref="A3:D3"/>
    <mergeCell ref="K10:K11"/>
    <mergeCell ref="L10:L11"/>
    <mergeCell ref="A10:D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O88"/>
  <sheetViews>
    <sheetView zoomScaleNormal="100" workbookViewId="0">
      <selection activeCell="C41" sqref="C4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5" width="3.140625" style="308" customWidth="1"/>
  </cols>
  <sheetData>
    <row r="1" spans="1:15" s="1" customFormat="1" ht="24" customHeight="1" x14ac:dyDescent="0.2">
      <c r="A1" s="880" t="s">
        <v>1606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39"/>
      <c r="G2" s="439"/>
      <c r="H2" s="439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194"/>
      <c r="O4" s="194"/>
    </row>
    <row r="5" spans="1:15" s="56" customFormat="1" x14ac:dyDescent="0.2">
      <c r="B5" s="129">
        <v>42187</v>
      </c>
      <c r="C5" s="190" t="s">
        <v>598</v>
      </c>
      <c r="D5" s="132" t="s">
        <v>1550</v>
      </c>
      <c r="E5" s="136">
        <v>200.3</v>
      </c>
      <c r="F5" s="29" t="s">
        <v>89</v>
      </c>
      <c r="G5" s="29" t="s">
        <v>249</v>
      </c>
      <c r="H5" s="29"/>
      <c r="J5" s="129">
        <v>42187</v>
      </c>
      <c r="K5" s="132" t="s">
        <v>168</v>
      </c>
      <c r="L5" s="136">
        <v>684</v>
      </c>
      <c r="M5" s="308" t="s">
        <v>249</v>
      </c>
      <c r="N5" s="194"/>
      <c r="O5" s="194"/>
    </row>
    <row r="6" spans="1:15" s="29" customFormat="1" ht="12.75" customHeight="1" x14ac:dyDescent="0.2">
      <c r="A6"/>
      <c r="B6" s="129">
        <v>42188</v>
      </c>
      <c r="C6" s="190" t="s">
        <v>1559</v>
      </c>
      <c r="D6" s="132" t="s">
        <v>800</v>
      </c>
      <c r="E6" s="136">
        <v>6351.37</v>
      </c>
      <c r="F6" s="27" t="s">
        <v>89</v>
      </c>
      <c r="G6" s="29" t="s">
        <v>249</v>
      </c>
      <c r="I6" s="56"/>
      <c r="J6" s="129">
        <v>42187</v>
      </c>
      <c r="K6" s="132" t="s">
        <v>1064</v>
      </c>
      <c r="L6" s="136">
        <v>1969.92</v>
      </c>
      <c r="M6" s="308" t="s">
        <v>249</v>
      </c>
      <c r="N6" s="231"/>
      <c r="O6" s="231"/>
    </row>
    <row r="7" spans="1:15" s="29" customFormat="1" ht="12.75" customHeight="1" x14ac:dyDescent="0.2">
      <c r="A7"/>
      <c r="B7" s="129">
        <v>42188</v>
      </c>
      <c r="C7" s="190" t="s">
        <v>1559</v>
      </c>
      <c r="D7" s="132" t="s">
        <v>1041</v>
      </c>
      <c r="E7" s="136">
        <v>3545.44</v>
      </c>
      <c r="F7" s="27" t="s">
        <v>89</v>
      </c>
      <c r="G7" s="29" t="s">
        <v>249</v>
      </c>
      <c r="I7" s="56"/>
      <c r="J7" s="129">
        <v>42194</v>
      </c>
      <c r="K7" s="132" t="s">
        <v>1494</v>
      </c>
      <c r="L7" s="136">
        <v>10662.42</v>
      </c>
      <c r="M7" s="308" t="s">
        <v>249</v>
      </c>
      <c r="N7" s="231"/>
      <c r="O7" s="231"/>
    </row>
    <row r="8" spans="1:15" s="29" customFormat="1" ht="12.75" customHeight="1" thickBot="1" x14ac:dyDescent="0.25">
      <c r="A8"/>
      <c r="B8" s="161">
        <v>42216</v>
      </c>
      <c r="C8" s="187" t="s">
        <v>598</v>
      </c>
      <c r="D8" s="133" t="s">
        <v>1550</v>
      </c>
      <c r="E8" s="137">
        <v>139.94999999999999</v>
      </c>
      <c r="F8" s="29" t="s">
        <v>89</v>
      </c>
      <c r="G8" s="29" t="s">
        <v>249</v>
      </c>
      <c r="I8" s="56"/>
      <c r="J8" s="129">
        <v>42206</v>
      </c>
      <c r="K8" s="132" t="s">
        <v>6</v>
      </c>
      <c r="L8" s="136">
        <v>6703.2</v>
      </c>
      <c r="M8" s="307" t="s">
        <v>249</v>
      </c>
      <c r="N8" s="231" t="s">
        <v>1637</v>
      </c>
      <c r="O8" s="231"/>
    </row>
    <row r="9" spans="1:15" s="29" customFormat="1" ht="12.75" customHeight="1" thickBot="1" x14ac:dyDescent="0.25">
      <c r="A9"/>
      <c r="B9" s="56"/>
      <c r="C9" s="56"/>
      <c r="D9" s="194"/>
      <c r="E9" s="87">
        <f>SUM(E5:E8)</f>
        <v>10237.060000000001</v>
      </c>
      <c r="I9" s="56"/>
      <c r="J9" s="129">
        <v>42207</v>
      </c>
      <c r="K9" s="132" t="s">
        <v>50</v>
      </c>
      <c r="L9" s="136">
        <v>1792.08</v>
      </c>
      <c r="M9" s="307" t="s">
        <v>249</v>
      </c>
      <c r="N9" s="231"/>
      <c r="O9" s="231"/>
    </row>
    <row r="10" spans="1:15" s="29" customFormat="1" ht="12.75" customHeight="1" x14ac:dyDescent="0.2">
      <c r="A10"/>
      <c r="B10" s="56"/>
      <c r="C10" s="56"/>
      <c r="D10" s="194"/>
      <c r="E10" s="208"/>
      <c r="I10" s="56"/>
      <c r="J10" s="109">
        <v>42213</v>
      </c>
      <c r="K10" s="123" t="s">
        <v>6</v>
      </c>
      <c r="L10" s="124">
        <v>6721.44</v>
      </c>
      <c r="M10" s="307" t="s">
        <v>249</v>
      </c>
      <c r="N10" s="194" t="s">
        <v>1636</v>
      </c>
      <c r="O10" s="231"/>
    </row>
    <row r="11" spans="1:15" s="29" customFormat="1" ht="12.75" customHeight="1" thickBot="1" x14ac:dyDescent="0.25">
      <c r="A11" s="875" t="s">
        <v>1058</v>
      </c>
      <c r="B11" s="875"/>
      <c r="C11" s="875"/>
      <c r="D11" s="875"/>
      <c r="E11" s="288" t="s">
        <v>1500</v>
      </c>
      <c r="F11" s="116"/>
      <c r="I11" s="56"/>
      <c r="J11" s="109">
        <v>42216</v>
      </c>
      <c r="K11" s="131" t="s">
        <v>927</v>
      </c>
      <c r="L11" s="135">
        <v>4376.28</v>
      </c>
      <c r="M11" s="307" t="s">
        <v>249</v>
      </c>
      <c r="N11" s="194"/>
      <c r="O11" s="231"/>
    </row>
    <row r="12" spans="1:15" s="29" customFormat="1" ht="12.75" customHeight="1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116"/>
      <c r="H12" s="116"/>
      <c r="I12" s="56"/>
      <c r="J12" s="164">
        <v>42216</v>
      </c>
      <c r="K12" s="132" t="s">
        <v>932</v>
      </c>
      <c r="L12" s="136">
        <v>230.62</v>
      </c>
      <c r="M12" s="307" t="s">
        <v>249</v>
      </c>
      <c r="N12" s="194"/>
      <c r="O12" s="231"/>
    </row>
    <row r="13" spans="1:15" s="29" customFormat="1" ht="12.75" customHeight="1" thickBot="1" x14ac:dyDescent="0.25">
      <c r="A13" s="56"/>
      <c r="B13" s="129">
        <v>42187</v>
      </c>
      <c r="C13" s="190" t="s">
        <v>719</v>
      </c>
      <c r="D13" s="132" t="s">
        <v>1051</v>
      </c>
      <c r="E13" s="136">
        <v>690.47</v>
      </c>
      <c r="F13" s="29" t="s">
        <v>89</v>
      </c>
      <c r="G13" s="27" t="s">
        <v>249</v>
      </c>
      <c r="H13" s="27"/>
      <c r="I13" s="56"/>
      <c r="J13" s="161"/>
      <c r="K13" s="133"/>
      <c r="L13" s="137"/>
      <c r="M13" s="307"/>
      <c r="N13" s="194"/>
      <c r="O13" s="231"/>
    </row>
    <row r="14" spans="1:15" s="29" customFormat="1" ht="12.75" customHeight="1" thickBot="1" x14ac:dyDescent="0.25">
      <c r="A14" s="56"/>
      <c r="B14" s="129">
        <v>42187</v>
      </c>
      <c r="C14" s="190" t="s">
        <v>637</v>
      </c>
      <c r="D14" s="132" t="s">
        <v>968</v>
      </c>
      <c r="E14" s="136">
        <v>394.2</v>
      </c>
      <c r="F14" s="29" t="s">
        <v>89</v>
      </c>
      <c r="G14" s="29" t="s">
        <v>249</v>
      </c>
      <c r="I14" s="56"/>
      <c r="J14" s="56"/>
      <c r="K14" s="194"/>
      <c r="L14" s="87">
        <f>SUM(L5:L13)</f>
        <v>33139.960000000006</v>
      </c>
      <c r="M14" s="307"/>
      <c r="N14" s="307"/>
      <c r="O14" s="308"/>
    </row>
    <row r="15" spans="1:15" s="111" customFormat="1" ht="12.6" customHeight="1" thickBot="1" x14ac:dyDescent="0.25">
      <c r="A15" s="56"/>
      <c r="B15" s="129">
        <v>42187</v>
      </c>
      <c r="C15" s="190" t="s">
        <v>301</v>
      </c>
      <c r="D15" s="132" t="s">
        <v>222</v>
      </c>
      <c r="E15" s="136">
        <v>408.35</v>
      </c>
      <c r="F15" s="29" t="s">
        <v>89</v>
      </c>
      <c r="G15" s="29" t="s">
        <v>249</v>
      </c>
      <c r="H15" s="29"/>
      <c r="I15" s="56"/>
      <c r="J15" s="299"/>
      <c r="K15" s="155"/>
      <c r="L15" s="301"/>
      <c r="M15" s="307"/>
      <c r="N15" s="307"/>
      <c r="O15" s="306"/>
    </row>
    <row r="16" spans="1:15" s="111" customFormat="1" ht="12.6" customHeight="1" x14ac:dyDescent="0.2">
      <c r="A16" s="56"/>
      <c r="B16" s="129">
        <v>42187</v>
      </c>
      <c r="C16" s="190" t="s">
        <v>301</v>
      </c>
      <c r="D16" s="132" t="s">
        <v>1487</v>
      </c>
      <c r="E16" s="136">
        <v>433.2</v>
      </c>
      <c r="F16" s="29" t="s">
        <v>89</v>
      </c>
      <c r="G16" s="29" t="s">
        <v>249</v>
      </c>
      <c r="H16" s="29"/>
      <c r="I16" s="56"/>
      <c r="J16" s="158"/>
      <c r="K16" s="885" t="s">
        <v>1087</v>
      </c>
      <c r="L16" s="881">
        <f>E9+L14+E70+L42</f>
        <v>220944.72</v>
      </c>
      <c r="M16" s="307"/>
      <c r="N16" s="307"/>
      <c r="O16" s="306"/>
    </row>
    <row r="17" spans="1:15" s="111" customFormat="1" ht="12.6" customHeight="1" thickBot="1" x14ac:dyDescent="0.25">
      <c r="A17" s="56"/>
      <c r="B17" s="129">
        <v>42187</v>
      </c>
      <c r="C17" s="190" t="s">
        <v>1136</v>
      </c>
      <c r="D17" s="132" t="s">
        <v>861</v>
      </c>
      <c r="E17" s="136">
        <v>19589.88</v>
      </c>
      <c r="F17" s="29" t="s">
        <v>89</v>
      </c>
      <c r="G17" s="29" t="s">
        <v>249</v>
      </c>
      <c r="H17" s="29"/>
      <c r="I17" s="56"/>
      <c r="J17" s="393"/>
      <c r="K17" s="885"/>
      <c r="L17" s="882"/>
      <c r="M17" s="307"/>
      <c r="N17" s="307"/>
      <c r="O17" s="306"/>
    </row>
    <row r="18" spans="1:15" s="111" customFormat="1" ht="12.6" customHeight="1" x14ac:dyDescent="0.2">
      <c r="A18" s="56"/>
      <c r="B18" s="129">
        <v>42188</v>
      </c>
      <c r="C18" s="190" t="s">
        <v>469</v>
      </c>
      <c r="D18" s="132" t="s">
        <v>424</v>
      </c>
      <c r="E18" s="136">
        <v>720.71</v>
      </c>
      <c r="F18" s="29" t="s">
        <v>89</v>
      </c>
      <c r="G18" s="29" t="s">
        <v>249</v>
      </c>
      <c r="H18" s="29"/>
      <c r="I18" s="3"/>
      <c r="J18" s="393"/>
      <c r="K18" s="398"/>
      <c r="L18" s="336"/>
      <c r="M18" s="307"/>
      <c r="N18" s="307"/>
      <c r="O18" s="306"/>
    </row>
    <row r="19" spans="1:15" s="111" customFormat="1" ht="12.6" customHeight="1" thickBot="1" x14ac:dyDescent="0.25">
      <c r="A19" s="56"/>
      <c r="B19" s="129">
        <v>42188</v>
      </c>
      <c r="C19" s="190" t="s">
        <v>637</v>
      </c>
      <c r="D19" s="132" t="s">
        <v>1263</v>
      </c>
      <c r="E19" s="136">
        <v>1500</v>
      </c>
      <c r="F19" s="29" t="s">
        <v>89</v>
      </c>
      <c r="G19" s="29" t="s">
        <v>249</v>
      </c>
      <c r="H19" s="29"/>
      <c r="I19" s="294" t="s">
        <v>1624</v>
      </c>
      <c r="J19" s="294"/>
      <c r="K19" s="294"/>
      <c r="L19" s="288"/>
      <c r="M19" s="307"/>
      <c r="N19" s="307"/>
      <c r="O19" s="306"/>
    </row>
    <row r="20" spans="1:15" s="111" customFormat="1" ht="12.6" customHeight="1" thickBot="1" x14ac:dyDescent="0.25">
      <c r="A20" s="56"/>
      <c r="B20" s="129">
        <v>42188</v>
      </c>
      <c r="C20" s="190" t="s">
        <v>637</v>
      </c>
      <c r="D20" s="132" t="s">
        <v>597</v>
      </c>
      <c r="E20" s="136">
        <v>759.1</v>
      </c>
      <c r="F20" s="29" t="s">
        <v>89</v>
      </c>
      <c r="G20" s="29" t="s">
        <v>249</v>
      </c>
      <c r="H20" s="29"/>
      <c r="I20" s="3"/>
      <c r="J20" s="10" t="s">
        <v>297</v>
      </c>
      <c r="K20" s="11" t="s">
        <v>298</v>
      </c>
      <c r="L20" s="176" t="s">
        <v>299</v>
      </c>
      <c r="M20" s="307"/>
      <c r="N20" s="307"/>
      <c r="O20" s="306"/>
    </row>
    <row r="21" spans="1:15" s="111" customFormat="1" ht="12.6" customHeight="1" x14ac:dyDescent="0.2">
      <c r="A21" s="56"/>
      <c r="B21" s="129">
        <v>42191</v>
      </c>
      <c r="C21" s="190" t="s">
        <v>1607</v>
      </c>
      <c r="D21" s="132" t="s">
        <v>1608</v>
      </c>
      <c r="E21" s="136">
        <v>10000</v>
      </c>
      <c r="F21" s="29" t="s">
        <v>89</v>
      </c>
      <c r="G21" s="29" t="s">
        <v>249</v>
      </c>
      <c r="H21" s="29"/>
      <c r="I21" s="3"/>
      <c r="J21" s="101">
        <v>42215</v>
      </c>
      <c r="K21" s="205" t="s">
        <v>1531</v>
      </c>
      <c r="L21" s="422">
        <v>2753.1</v>
      </c>
      <c r="M21" s="56"/>
      <c r="N21" s="307"/>
      <c r="O21" s="306"/>
    </row>
    <row r="22" spans="1:15" s="111" customFormat="1" ht="12.6" customHeight="1" x14ac:dyDescent="0.2">
      <c r="A22" s="56"/>
      <c r="B22" s="129">
        <v>42191</v>
      </c>
      <c r="C22" s="190" t="s">
        <v>719</v>
      </c>
      <c r="D22" s="132" t="s">
        <v>1051</v>
      </c>
      <c r="E22" s="136">
        <v>556.75</v>
      </c>
      <c r="F22" s="29" t="s">
        <v>89</v>
      </c>
      <c r="G22" s="29" t="s">
        <v>249</v>
      </c>
      <c r="H22" s="29"/>
      <c r="I22" s="3"/>
      <c r="J22" s="164">
        <v>42216</v>
      </c>
      <c r="K22" s="131" t="s">
        <v>1625</v>
      </c>
      <c r="L22" s="169"/>
      <c r="M22" s="29"/>
      <c r="N22" s="310"/>
      <c r="O22" s="306"/>
    </row>
    <row r="23" spans="1:15" s="111" customFormat="1" ht="12.6" customHeight="1" x14ac:dyDescent="0.2">
      <c r="A23" s="56"/>
      <c r="B23" s="129">
        <v>42191</v>
      </c>
      <c r="C23" s="190" t="s">
        <v>469</v>
      </c>
      <c r="D23" s="132" t="s">
        <v>424</v>
      </c>
      <c r="E23" s="136">
        <v>269.85000000000002</v>
      </c>
      <c r="F23" s="29" t="s">
        <v>89</v>
      </c>
      <c r="G23" s="29" t="s">
        <v>249</v>
      </c>
      <c r="H23" s="29"/>
      <c r="I23" s="3"/>
      <c r="J23" s="109"/>
      <c r="K23" s="123"/>
      <c r="L23" s="169"/>
      <c r="M23" s="29"/>
      <c r="N23" s="307"/>
      <c r="O23" s="306"/>
    </row>
    <row r="24" spans="1:15" s="3" customFormat="1" ht="12.75" customHeight="1" thickBot="1" x14ac:dyDescent="0.25">
      <c r="A24" s="56"/>
      <c r="B24" s="129">
        <v>42192</v>
      </c>
      <c r="C24" s="190" t="s">
        <v>301</v>
      </c>
      <c r="D24" s="132" t="s">
        <v>1609</v>
      </c>
      <c r="E24" s="136">
        <v>950</v>
      </c>
      <c r="F24" s="29" t="s">
        <v>89</v>
      </c>
      <c r="G24" s="29" t="s">
        <v>249</v>
      </c>
      <c r="H24" s="29"/>
      <c r="I24" s="56"/>
      <c r="J24" s="161"/>
      <c r="K24" s="423"/>
      <c r="L24" s="137"/>
      <c r="M24" s="29"/>
      <c r="N24" s="308"/>
      <c r="O24" s="426"/>
    </row>
    <row r="25" spans="1:15" s="3" customFormat="1" ht="12.75" customHeight="1" thickBot="1" x14ac:dyDescent="0.25">
      <c r="A25" s="56"/>
      <c r="B25" s="129">
        <v>42192</v>
      </c>
      <c r="C25" s="190" t="s">
        <v>719</v>
      </c>
      <c r="D25" s="132" t="s">
        <v>1051</v>
      </c>
      <c r="E25" s="136">
        <v>559.51</v>
      </c>
      <c r="F25" s="29" t="s">
        <v>89</v>
      </c>
      <c r="G25" s="29" t="s">
        <v>249</v>
      </c>
      <c r="H25" s="29"/>
      <c r="I25"/>
      <c r="J25" s="56"/>
      <c r="K25" s="194"/>
      <c r="L25" s="87">
        <f>SUM(L21:L24)</f>
        <v>2753.1</v>
      </c>
      <c r="M25" s="29"/>
      <c r="N25" s="308"/>
      <c r="O25" s="426"/>
    </row>
    <row r="26" spans="1:15" s="3" customFormat="1" ht="12.75" customHeight="1" x14ac:dyDescent="0.2">
      <c r="A26" s="56"/>
      <c r="B26" s="129">
        <v>42193</v>
      </c>
      <c r="C26" s="190" t="s">
        <v>301</v>
      </c>
      <c r="D26" s="132" t="s">
        <v>1330</v>
      </c>
      <c r="E26" s="136">
        <v>218.1</v>
      </c>
      <c r="F26" s="29" t="s">
        <v>89</v>
      </c>
      <c r="G26" s="29" t="s">
        <v>249</v>
      </c>
      <c r="H26" s="29"/>
      <c r="I26"/>
      <c r="J26" s="56"/>
      <c r="K26" s="194"/>
      <c r="L26" s="208"/>
      <c r="M26" s="312"/>
      <c r="N26" s="308"/>
      <c r="O26" s="426"/>
    </row>
    <row r="27" spans="1:15" s="56" customFormat="1" ht="12.75" customHeight="1" thickBot="1" x14ac:dyDescent="0.25">
      <c r="B27" s="129">
        <v>42194</v>
      </c>
      <c r="C27" s="190" t="s">
        <v>1136</v>
      </c>
      <c r="D27" s="132" t="s">
        <v>861</v>
      </c>
      <c r="E27" s="136">
        <v>10000</v>
      </c>
      <c r="F27" s="29" t="s">
        <v>89</v>
      </c>
      <c r="G27" s="29" t="s">
        <v>249</v>
      </c>
      <c r="H27" s="29"/>
      <c r="I27" s="294" t="s">
        <v>1570</v>
      </c>
      <c r="J27" s="294"/>
      <c r="K27" s="294"/>
      <c r="L27" s="288"/>
      <c r="M27" s="312"/>
      <c r="N27" s="308"/>
      <c r="O27" s="307"/>
    </row>
    <row r="28" spans="1:15" s="56" customFormat="1" ht="12.75" customHeight="1" thickBot="1" x14ac:dyDescent="0.25">
      <c r="B28" s="129">
        <v>42194</v>
      </c>
      <c r="C28" s="190" t="s">
        <v>637</v>
      </c>
      <c r="D28" s="132" t="s">
        <v>132</v>
      </c>
      <c r="E28" s="136">
        <v>851.4</v>
      </c>
      <c r="F28" s="29" t="s">
        <v>89</v>
      </c>
      <c r="G28" s="29" t="s">
        <v>249</v>
      </c>
      <c r="H28" s="29"/>
      <c r="I28" s="3"/>
      <c r="J28" s="10" t="s">
        <v>297</v>
      </c>
      <c r="K28" s="11" t="s">
        <v>298</v>
      </c>
      <c r="L28" s="176" t="s">
        <v>299</v>
      </c>
      <c r="M28" s="308"/>
      <c r="N28" s="308"/>
      <c r="O28" s="307"/>
    </row>
    <row r="29" spans="1:15" s="56" customFormat="1" ht="12.75" customHeight="1" x14ac:dyDescent="0.2">
      <c r="B29" s="129">
        <v>42194</v>
      </c>
      <c r="C29" s="190" t="s">
        <v>1540</v>
      </c>
      <c r="D29" s="132" t="s">
        <v>1610</v>
      </c>
      <c r="E29" s="136">
        <v>409.97</v>
      </c>
      <c r="F29" s="29" t="s">
        <v>89</v>
      </c>
      <c r="G29" s="29" t="s">
        <v>249</v>
      </c>
      <c r="H29" s="29"/>
      <c r="I29" s="3"/>
      <c r="J29" s="369">
        <v>42181</v>
      </c>
      <c r="K29" s="370" t="s">
        <v>1051</v>
      </c>
      <c r="L29" s="422">
        <v>691</v>
      </c>
      <c r="M29" s="308" t="s">
        <v>89</v>
      </c>
      <c r="N29" s="308"/>
      <c r="O29" s="307"/>
    </row>
    <row r="30" spans="1:15" s="56" customFormat="1" ht="12.75" customHeight="1" x14ac:dyDescent="0.2">
      <c r="B30" s="129">
        <v>42195</v>
      </c>
      <c r="C30" s="190" t="s">
        <v>301</v>
      </c>
      <c r="D30" s="132" t="s">
        <v>1611</v>
      </c>
      <c r="E30" s="136">
        <v>793.73</v>
      </c>
      <c r="F30" s="29" t="s">
        <v>89</v>
      </c>
      <c r="G30" s="29" t="s">
        <v>249</v>
      </c>
      <c r="H30" s="29"/>
      <c r="I30"/>
      <c r="J30" s="109">
        <v>42184</v>
      </c>
      <c r="K30" s="123" t="s">
        <v>424</v>
      </c>
      <c r="L30" s="169">
        <v>927</v>
      </c>
      <c r="M30" s="308" t="s">
        <v>89</v>
      </c>
      <c r="N30" s="308"/>
      <c r="O30" s="307"/>
    </row>
    <row r="31" spans="1:15" s="56" customFormat="1" ht="12.75" customHeight="1" x14ac:dyDescent="0.2">
      <c r="B31" s="129">
        <v>42195</v>
      </c>
      <c r="C31" s="190" t="s">
        <v>1136</v>
      </c>
      <c r="D31" s="132" t="s">
        <v>1533</v>
      </c>
      <c r="E31" s="136">
        <v>5600</v>
      </c>
      <c r="F31" s="29" t="s">
        <v>89</v>
      </c>
      <c r="G31" s="29" t="s">
        <v>249</v>
      </c>
      <c r="H31" s="29"/>
      <c r="I31"/>
      <c r="J31" s="109">
        <v>42187</v>
      </c>
      <c r="K31" s="131" t="s">
        <v>1355</v>
      </c>
      <c r="L31" s="134">
        <v>215.01</v>
      </c>
      <c r="M31" s="308"/>
      <c r="N31" s="308"/>
      <c r="O31" s="307"/>
    </row>
    <row r="32" spans="1:15" s="56" customFormat="1" ht="12.75" customHeight="1" x14ac:dyDescent="0.2">
      <c r="B32" s="129">
        <v>42195</v>
      </c>
      <c r="C32" s="190" t="s">
        <v>301</v>
      </c>
      <c r="D32" s="132" t="s">
        <v>1487</v>
      </c>
      <c r="E32" s="136">
        <v>5963.34</v>
      </c>
      <c r="F32" s="29" t="s">
        <v>89</v>
      </c>
      <c r="G32" s="29" t="s">
        <v>249</v>
      </c>
      <c r="H32" s="29"/>
      <c r="I32"/>
      <c r="J32" s="109">
        <v>42189</v>
      </c>
      <c r="K32" s="123" t="s">
        <v>597</v>
      </c>
      <c r="L32" s="169">
        <v>811.6</v>
      </c>
      <c r="M32" s="308" t="s">
        <v>89</v>
      </c>
      <c r="N32" s="308"/>
      <c r="O32" s="307"/>
    </row>
    <row r="33" spans="1:15" s="29" customFormat="1" x14ac:dyDescent="0.2">
      <c r="A33" s="56"/>
      <c r="B33" s="129">
        <v>42198</v>
      </c>
      <c r="C33" s="190" t="s">
        <v>719</v>
      </c>
      <c r="D33" s="132" t="s">
        <v>1051</v>
      </c>
      <c r="E33" s="136">
        <v>603.79999999999995</v>
      </c>
      <c r="F33" s="29" t="s">
        <v>89</v>
      </c>
      <c r="G33" s="29" t="s">
        <v>249</v>
      </c>
      <c r="I33"/>
      <c r="J33" s="164">
        <v>42196</v>
      </c>
      <c r="K33" s="131" t="s">
        <v>9</v>
      </c>
      <c r="L33" s="134">
        <v>228.9</v>
      </c>
      <c r="M33" s="308" t="s">
        <v>89</v>
      </c>
      <c r="N33" s="308"/>
      <c r="O33" s="308"/>
    </row>
    <row r="34" spans="1:15" s="29" customFormat="1" x14ac:dyDescent="0.2">
      <c r="A34" s="56"/>
      <c r="B34" s="129">
        <v>42198</v>
      </c>
      <c r="C34" s="190" t="s">
        <v>719</v>
      </c>
      <c r="D34" s="132" t="s">
        <v>1051</v>
      </c>
      <c r="E34" s="136">
        <v>692.08</v>
      </c>
      <c r="F34" s="29" t="s">
        <v>89</v>
      </c>
      <c r="G34" s="29" t="s">
        <v>249</v>
      </c>
      <c r="I34"/>
      <c r="J34" s="109">
        <v>42199</v>
      </c>
      <c r="K34" s="123" t="s">
        <v>1605</v>
      </c>
      <c r="L34" s="169">
        <v>893.95</v>
      </c>
      <c r="M34" s="308" t="s">
        <v>89</v>
      </c>
      <c r="N34" s="308"/>
      <c r="O34" s="308"/>
    </row>
    <row r="35" spans="1:15" s="29" customFormat="1" x14ac:dyDescent="0.2">
      <c r="A35" s="56"/>
      <c r="B35" s="129">
        <v>42199</v>
      </c>
      <c r="C35" s="190" t="s">
        <v>469</v>
      </c>
      <c r="D35" s="132" t="s">
        <v>1023</v>
      </c>
      <c r="E35" s="136">
        <v>281.29000000000002</v>
      </c>
      <c r="F35" s="29" t="s">
        <v>89</v>
      </c>
      <c r="G35" s="29" t="s">
        <v>249</v>
      </c>
      <c r="I35"/>
      <c r="J35" s="164">
        <v>42199</v>
      </c>
      <c r="K35" s="131" t="s">
        <v>1622</v>
      </c>
      <c r="L35" s="134">
        <v>333</v>
      </c>
      <c r="M35" s="308" t="s">
        <v>89</v>
      </c>
      <c r="N35" s="308"/>
      <c r="O35" s="308"/>
    </row>
    <row r="36" spans="1:15" s="29" customFormat="1" x14ac:dyDescent="0.2">
      <c r="A36" s="56"/>
      <c r="B36" s="129">
        <v>42199</v>
      </c>
      <c r="C36" s="190" t="s">
        <v>469</v>
      </c>
      <c r="D36" s="132" t="s">
        <v>424</v>
      </c>
      <c r="E36" s="136">
        <v>562.35</v>
      </c>
      <c r="F36" s="29" t="s">
        <v>89</v>
      </c>
      <c r="G36" s="29" t="s">
        <v>249</v>
      </c>
      <c r="I36"/>
      <c r="J36" s="109">
        <v>42200</v>
      </c>
      <c r="K36" s="123" t="s">
        <v>1575</v>
      </c>
      <c r="L36" s="169">
        <v>732.5</v>
      </c>
      <c r="M36" s="308" t="s">
        <v>89</v>
      </c>
      <c r="N36" s="308"/>
      <c r="O36" s="308"/>
    </row>
    <row r="37" spans="1:15" s="29" customFormat="1" x14ac:dyDescent="0.2">
      <c r="A37" s="56"/>
      <c r="B37" s="129">
        <v>42199</v>
      </c>
      <c r="C37" s="190" t="s">
        <v>637</v>
      </c>
      <c r="D37" s="132" t="s">
        <v>597</v>
      </c>
      <c r="E37" s="136">
        <v>422.3</v>
      </c>
      <c r="F37" s="29" t="s">
        <v>89</v>
      </c>
      <c r="G37" s="29" t="s">
        <v>249</v>
      </c>
      <c r="I37"/>
      <c r="J37" s="164">
        <v>42201</v>
      </c>
      <c r="K37" s="131" t="s">
        <v>1051</v>
      </c>
      <c r="L37" s="134">
        <v>784.84</v>
      </c>
      <c r="M37" s="308" t="s">
        <v>89</v>
      </c>
      <c r="N37" s="308"/>
      <c r="O37" s="308"/>
    </row>
    <row r="38" spans="1:15" s="29" customFormat="1" x14ac:dyDescent="0.2">
      <c r="A38" s="56"/>
      <c r="B38" s="129">
        <v>42199</v>
      </c>
      <c r="C38" s="190" t="s">
        <v>1612</v>
      </c>
      <c r="D38" s="132" t="s">
        <v>1613</v>
      </c>
      <c r="E38" s="136">
        <v>9500</v>
      </c>
      <c r="F38" s="29" t="s">
        <v>89</v>
      </c>
      <c r="G38" s="29" t="s">
        <v>249</v>
      </c>
      <c r="I38"/>
      <c r="J38" s="109">
        <v>42206</v>
      </c>
      <c r="K38" s="123" t="s">
        <v>1623</v>
      </c>
      <c r="L38" s="169">
        <v>400</v>
      </c>
      <c r="M38" s="308" t="s">
        <v>89</v>
      </c>
      <c r="N38" s="308"/>
      <c r="O38" s="308"/>
    </row>
    <row r="39" spans="1:15" s="29" customFormat="1" x14ac:dyDescent="0.2">
      <c r="A39" s="56"/>
      <c r="B39" s="129">
        <v>42200</v>
      </c>
      <c r="C39" s="190" t="s">
        <v>1612</v>
      </c>
      <c r="D39" s="132" t="s">
        <v>1613</v>
      </c>
      <c r="E39" s="136">
        <v>1330</v>
      </c>
      <c r="F39" s="29" t="s">
        <v>89</v>
      </c>
      <c r="G39" s="29" t="s">
        <v>249</v>
      </c>
      <c r="I39"/>
      <c r="J39" s="164">
        <v>42209</v>
      </c>
      <c r="K39" s="131" t="s">
        <v>21</v>
      </c>
      <c r="L39" s="134">
        <v>2600</v>
      </c>
      <c r="M39" s="308" t="s">
        <v>89</v>
      </c>
      <c r="N39" s="308"/>
      <c r="O39" s="308"/>
    </row>
    <row r="40" spans="1:15" s="29" customFormat="1" x14ac:dyDescent="0.2">
      <c r="A40" s="56"/>
      <c r="B40" s="129">
        <v>42200</v>
      </c>
      <c r="C40" s="190" t="s">
        <v>719</v>
      </c>
      <c r="D40" s="132" t="s">
        <v>1051</v>
      </c>
      <c r="E40" s="136">
        <v>393.7</v>
      </c>
      <c r="F40" s="29" t="s">
        <v>89</v>
      </c>
      <c r="G40" s="29" t="s">
        <v>249</v>
      </c>
      <c r="I40"/>
      <c r="J40" s="109">
        <v>42209</v>
      </c>
      <c r="K40" s="123" t="s">
        <v>1051</v>
      </c>
      <c r="L40" s="169">
        <v>515.11</v>
      </c>
      <c r="M40" s="308" t="s">
        <v>89</v>
      </c>
      <c r="N40" s="308"/>
      <c r="O40" s="308"/>
    </row>
    <row r="41" spans="1:15" s="29" customFormat="1" ht="13.5" thickBot="1" x14ac:dyDescent="0.25">
      <c r="A41" s="56"/>
      <c r="B41" s="129">
        <v>42200</v>
      </c>
      <c r="C41" s="190" t="s">
        <v>1612</v>
      </c>
      <c r="D41" s="132" t="s">
        <v>1614</v>
      </c>
      <c r="E41" s="136">
        <v>5211.68</v>
      </c>
      <c r="F41" s="29" t="s">
        <v>89</v>
      </c>
      <c r="G41" s="29" t="s">
        <v>249</v>
      </c>
      <c r="I41"/>
      <c r="J41" s="280">
        <v>42210</v>
      </c>
      <c r="K41" s="423" t="s">
        <v>849</v>
      </c>
      <c r="L41" s="432">
        <v>720</v>
      </c>
      <c r="M41" s="312" t="s">
        <v>89</v>
      </c>
      <c r="N41" s="308"/>
      <c r="O41" s="308"/>
    </row>
    <row r="42" spans="1:15" s="29" customFormat="1" ht="13.5" thickBot="1" x14ac:dyDescent="0.25">
      <c r="A42" s="56"/>
      <c r="B42" s="129">
        <v>42200</v>
      </c>
      <c r="C42" s="190" t="s">
        <v>722</v>
      </c>
      <c r="D42" s="132" t="s">
        <v>1615</v>
      </c>
      <c r="E42" s="136">
        <v>300</v>
      </c>
      <c r="F42" s="29" t="s">
        <v>89</v>
      </c>
      <c r="G42" s="29" t="s">
        <v>249</v>
      </c>
      <c r="I42"/>
      <c r="J42" s="56"/>
      <c r="K42" s="194"/>
      <c r="L42" s="87">
        <f>SUM(L29:L41)</f>
        <v>9852.91</v>
      </c>
      <c r="M42" s="312"/>
      <c r="N42" s="308"/>
      <c r="O42" s="308"/>
    </row>
    <row r="43" spans="1:15" s="29" customFormat="1" x14ac:dyDescent="0.2">
      <c r="A43" s="56"/>
      <c r="B43" s="129">
        <v>42200</v>
      </c>
      <c r="C43" s="190" t="s">
        <v>637</v>
      </c>
      <c r="D43" s="132" t="s">
        <v>1616</v>
      </c>
      <c r="E43" s="136">
        <v>551.39</v>
      </c>
      <c r="F43" s="29" t="s">
        <v>89</v>
      </c>
      <c r="G43" s="29" t="s">
        <v>249</v>
      </c>
      <c r="I43"/>
      <c r="J43" s="56"/>
      <c r="K43" s="194"/>
      <c r="L43" s="208"/>
      <c r="M43" s="312"/>
      <c r="N43" s="308"/>
      <c r="O43" s="308"/>
    </row>
    <row r="44" spans="1:15" s="29" customFormat="1" x14ac:dyDescent="0.2">
      <c r="A44" s="56"/>
      <c r="B44" s="129">
        <v>42201</v>
      </c>
      <c r="C44" s="190" t="s">
        <v>719</v>
      </c>
      <c r="D44" s="132" t="s">
        <v>1051</v>
      </c>
      <c r="E44" s="136">
        <v>600.91999999999996</v>
      </c>
      <c r="F44" s="29" t="s">
        <v>89</v>
      </c>
      <c r="G44" s="29" t="s">
        <v>249</v>
      </c>
      <c r="I44"/>
      <c r="J44"/>
      <c r="K44"/>
      <c r="L44"/>
      <c r="M44" s="312"/>
      <c r="N44" s="308"/>
      <c r="O44" s="308"/>
    </row>
    <row r="45" spans="1:15" s="29" customFormat="1" x14ac:dyDescent="0.2">
      <c r="A45" s="56"/>
      <c r="B45" s="129">
        <v>42201</v>
      </c>
      <c r="C45" s="190" t="s">
        <v>719</v>
      </c>
      <c r="D45" s="132" t="s">
        <v>1051</v>
      </c>
      <c r="E45" s="136">
        <v>428.12</v>
      </c>
      <c r="F45" s="29" t="s">
        <v>89</v>
      </c>
      <c r="G45" s="29" t="s">
        <v>249</v>
      </c>
      <c r="I45"/>
      <c r="J45"/>
      <c r="K45"/>
      <c r="L45"/>
      <c r="M45" s="312"/>
      <c r="N45" s="308"/>
      <c r="O45" s="308"/>
    </row>
    <row r="46" spans="1:15" s="29" customFormat="1" x14ac:dyDescent="0.2">
      <c r="A46" s="56"/>
      <c r="B46" s="129">
        <v>42201</v>
      </c>
      <c r="C46" s="190" t="s">
        <v>1136</v>
      </c>
      <c r="D46" s="132" t="s">
        <v>1483</v>
      </c>
      <c r="E46" s="136">
        <v>32039.88</v>
      </c>
      <c r="F46" s="29" t="s">
        <v>89</v>
      </c>
      <c r="G46" s="29" t="s">
        <v>249</v>
      </c>
      <c r="I46"/>
      <c r="J46"/>
      <c r="K46"/>
      <c r="L46"/>
      <c r="M46" s="312"/>
      <c r="N46" s="308"/>
      <c r="O46" s="308"/>
    </row>
    <row r="47" spans="1:15" s="29" customFormat="1" x14ac:dyDescent="0.2">
      <c r="A47" s="56"/>
      <c r="B47" s="129">
        <v>42202</v>
      </c>
      <c r="C47" s="190" t="s">
        <v>1607</v>
      </c>
      <c r="D47" s="132" t="s">
        <v>1608</v>
      </c>
      <c r="E47" s="136">
        <v>30000</v>
      </c>
      <c r="G47" s="29" t="s">
        <v>249</v>
      </c>
      <c r="I47"/>
      <c r="J47"/>
      <c r="K47"/>
      <c r="L47"/>
      <c r="M47" s="312"/>
      <c r="N47" s="308"/>
      <c r="O47" s="308"/>
    </row>
    <row r="48" spans="1:15" s="29" customFormat="1" x14ac:dyDescent="0.2">
      <c r="A48" s="56"/>
      <c r="B48" s="129">
        <v>42202</v>
      </c>
      <c r="C48" s="190" t="s">
        <v>719</v>
      </c>
      <c r="D48" s="132" t="s">
        <v>1051</v>
      </c>
      <c r="E48" s="136">
        <v>1405.94</v>
      </c>
      <c r="F48" s="29" t="s">
        <v>89</v>
      </c>
      <c r="G48" s="29" t="s">
        <v>249</v>
      </c>
      <c r="I48"/>
      <c r="J48" s="266"/>
      <c r="K48"/>
      <c r="L48"/>
      <c r="M48" s="312"/>
      <c r="N48" s="308"/>
      <c r="O48" s="308"/>
    </row>
    <row r="49" spans="1:15" s="29" customFormat="1" x14ac:dyDescent="0.2">
      <c r="A49" s="56"/>
      <c r="B49" s="129">
        <v>42202</v>
      </c>
      <c r="C49" s="190" t="s">
        <v>301</v>
      </c>
      <c r="D49" s="132" t="s">
        <v>1617</v>
      </c>
      <c r="E49" s="136">
        <v>307.8</v>
      </c>
      <c r="F49" s="29" t="s">
        <v>89</v>
      </c>
      <c r="G49" s="29" t="s">
        <v>249</v>
      </c>
      <c r="I49"/>
      <c r="J49"/>
      <c r="K49"/>
      <c r="L49"/>
      <c r="M49" s="312"/>
      <c r="N49" s="308"/>
      <c r="O49" s="308"/>
    </row>
    <row r="50" spans="1:15" s="29" customFormat="1" x14ac:dyDescent="0.2">
      <c r="A50" s="56"/>
      <c r="B50" s="129">
        <v>42144</v>
      </c>
      <c r="C50" s="190" t="s">
        <v>719</v>
      </c>
      <c r="D50" s="132" t="s">
        <v>1051</v>
      </c>
      <c r="E50" s="136">
        <v>602.04999999999995</v>
      </c>
      <c r="F50" s="29" t="s">
        <v>89</v>
      </c>
      <c r="G50" s="29" t="s">
        <v>249</v>
      </c>
      <c r="I50"/>
      <c r="J50"/>
      <c r="K50"/>
      <c r="L50"/>
      <c r="M50" s="312"/>
      <c r="N50" s="308"/>
      <c r="O50" s="308"/>
    </row>
    <row r="51" spans="1:15" s="29" customFormat="1" x14ac:dyDescent="0.2">
      <c r="A51" s="56"/>
      <c r="B51" s="129">
        <v>42144</v>
      </c>
      <c r="C51" s="190" t="s">
        <v>301</v>
      </c>
      <c r="D51" s="132" t="s">
        <v>1618</v>
      </c>
      <c r="E51" s="136">
        <v>1157.4100000000001</v>
      </c>
      <c r="F51" s="29" t="s">
        <v>89</v>
      </c>
      <c r="G51" s="29" t="s">
        <v>249</v>
      </c>
      <c r="I51"/>
      <c r="J51"/>
      <c r="K51"/>
      <c r="L51"/>
      <c r="M51" s="312"/>
      <c r="N51" s="308"/>
      <c r="O51" s="308"/>
    </row>
    <row r="52" spans="1:15" s="29" customFormat="1" x14ac:dyDescent="0.2">
      <c r="A52" s="56"/>
      <c r="B52" s="129">
        <v>42144</v>
      </c>
      <c r="C52" s="190" t="s">
        <v>719</v>
      </c>
      <c r="D52" s="132" t="s">
        <v>1051</v>
      </c>
      <c r="E52" s="136">
        <v>569.66</v>
      </c>
      <c r="F52" s="29" t="s">
        <v>89</v>
      </c>
      <c r="G52" s="29" t="s">
        <v>249</v>
      </c>
      <c r="I52"/>
      <c r="J52"/>
      <c r="K52"/>
      <c r="L52"/>
      <c r="M52" s="312"/>
      <c r="N52" s="308"/>
      <c r="O52" s="308"/>
    </row>
    <row r="53" spans="1:15" s="29" customFormat="1" x14ac:dyDescent="0.2">
      <c r="A53" s="56"/>
      <c r="B53" s="129">
        <v>42206</v>
      </c>
      <c r="C53" s="190" t="s">
        <v>1540</v>
      </c>
      <c r="D53" s="132" t="s">
        <v>1282</v>
      </c>
      <c r="E53" s="136">
        <v>2008.68</v>
      </c>
      <c r="F53" s="29" t="s">
        <v>89</v>
      </c>
      <c r="G53" s="29" t="s">
        <v>249</v>
      </c>
      <c r="I53"/>
      <c r="J53"/>
      <c r="K53"/>
      <c r="L53"/>
      <c r="M53" s="312"/>
      <c r="N53" s="308"/>
      <c r="O53" s="308"/>
    </row>
    <row r="54" spans="1:15" s="29" customFormat="1" x14ac:dyDescent="0.2">
      <c r="A54" s="56"/>
      <c r="B54" s="129">
        <v>42206</v>
      </c>
      <c r="C54" s="190" t="s">
        <v>469</v>
      </c>
      <c r="D54" s="132" t="s">
        <v>1081</v>
      </c>
      <c r="E54" s="136">
        <v>1504.47</v>
      </c>
      <c r="F54" s="29" t="s">
        <v>89</v>
      </c>
      <c r="G54" s="29" t="s">
        <v>249</v>
      </c>
      <c r="I54"/>
      <c r="J54"/>
      <c r="K54"/>
      <c r="L54"/>
      <c r="M54" s="312"/>
      <c r="N54" s="308"/>
      <c r="O54" s="308"/>
    </row>
    <row r="55" spans="1:15" s="29" customFormat="1" x14ac:dyDescent="0.2">
      <c r="A55" s="56"/>
      <c r="B55" s="129">
        <v>42206</v>
      </c>
      <c r="C55" s="190" t="s">
        <v>301</v>
      </c>
      <c r="D55" s="132" t="s">
        <v>1619</v>
      </c>
      <c r="E55" s="136">
        <v>1018.57</v>
      </c>
      <c r="F55" s="29" t="s">
        <v>89</v>
      </c>
      <c r="G55" s="29" t="s">
        <v>249</v>
      </c>
      <c r="I55"/>
      <c r="J55"/>
      <c r="K55"/>
      <c r="L55"/>
      <c r="M55" s="312"/>
      <c r="N55" s="308"/>
      <c r="O55" s="308"/>
    </row>
    <row r="56" spans="1:15" s="29" customFormat="1" x14ac:dyDescent="0.2">
      <c r="A56" s="56"/>
      <c r="B56" s="129">
        <v>42206</v>
      </c>
      <c r="C56" s="190" t="s">
        <v>719</v>
      </c>
      <c r="D56" s="132" t="s">
        <v>1051</v>
      </c>
      <c r="E56" s="136">
        <v>708.45</v>
      </c>
      <c r="F56" s="29" t="s">
        <v>89</v>
      </c>
      <c r="G56" s="29" t="s">
        <v>249</v>
      </c>
      <c r="I56"/>
      <c r="J56"/>
      <c r="K56"/>
      <c r="L56"/>
      <c r="M56" s="312"/>
      <c r="N56" s="308"/>
      <c r="O56" s="308"/>
    </row>
    <row r="57" spans="1:15" s="29" customFormat="1" x14ac:dyDescent="0.2">
      <c r="A57" s="56"/>
      <c r="B57" s="129">
        <v>42207</v>
      </c>
      <c r="C57" s="190" t="s">
        <v>301</v>
      </c>
      <c r="D57" s="132" t="s">
        <v>1620</v>
      </c>
      <c r="E57" s="136">
        <v>1388.1</v>
      </c>
      <c r="F57" s="29" t="s">
        <v>89</v>
      </c>
      <c r="G57" s="29" t="s">
        <v>249</v>
      </c>
      <c r="I57"/>
      <c r="J57"/>
      <c r="K57"/>
      <c r="L57"/>
      <c r="M57" s="312"/>
      <c r="N57" s="308"/>
      <c r="O57" s="308"/>
    </row>
    <row r="58" spans="1:15" s="29" customFormat="1" x14ac:dyDescent="0.2">
      <c r="A58" s="56"/>
      <c r="B58" s="129">
        <v>42207</v>
      </c>
      <c r="C58" s="190" t="s">
        <v>722</v>
      </c>
      <c r="D58" s="132" t="s">
        <v>1621</v>
      </c>
      <c r="E58" s="136">
        <v>160</v>
      </c>
      <c r="F58" s="29" t="s">
        <v>89</v>
      </c>
      <c r="G58" s="29" t="s">
        <v>249</v>
      </c>
      <c r="I58"/>
      <c r="J58"/>
      <c r="K58"/>
      <c r="L58"/>
      <c r="M58" s="312"/>
      <c r="N58" s="308"/>
      <c r="O58" s="308"/>
    </row>
    <row r="59" spans="1:15" s="29" customFormat="1" x14ac:dyDescent="0.2">
      <c r="A59" s="56"/>
      <c r="B59" s="129">
        <v>42208</v>
      </c>
      <c r="C59" s="190" t="s">
        <v>397</v>
      </c>
      <c r="D59" s="132" t="s">
        <v>699</v>
      </c>
      <c r="E59" s="136">
        <v>3100</v>
      </c>
      <c r="F59" s="29" t="s">
        <v>89</v>
      </c>
      <c r="G59" s="29" t="s">
        <v>249</v>
      </c>
      <c r="I59"/>
      <c r="J59"/>
      <c r="K59"/>
      <c r="L59"/>
      <c r="M59" s="312"/>
      <c r="N59" s="308"/>
      <c r="O59" s="308"/>
    </row>
    <row r="60" spans="1:15" s="29" customFormat="1" x14ac:dyDescent="0.2">
      <c r="A60" s="56"/>
      <c r="B60" s="129">
        <v>42213</v>
      </c>
      <c r="C60" s="190" t="s">
        <v>301</v>
      </c>
      <c r="D60" s="132" t="s">
        <v>307</v>
      </c>
      <c r="E60" s="136">
        <v>3420</v>
      </c>
      <c r="F60" s="29" t="s">
        <v>89</v>
      </c>
      <c r="G60" s="29" t="s">
        <v>249</v>
      </c>
      <c r="I60"/>
      <c r="J60"/>
      <c r="K60"/>
      <c r="L60"/>
      <c r="M60" s="312"/>
      <c r="N60" s="308"/>
      <c r="O60" s="308"/>
    </row>
    <row r="61" spans="1:15" s="29" customFormat="1" x14ac:dyDescent="0.2">
      <c r="A61" s="56"/>
      <c r="B61" s="129">
        <v>42214</v>
      </c>
      <c r="C61" s="190" t="s">
        <v>301</v>
      </c>
      <c r="D61" s="132" t="s">
        <v>1355</v>
      </c>
      <c r="E61" s="136">
        <v>588.78</v>
      </c>
      <c r="F61" s="29" t="s">
        <v>89</v>
      </c>
      <c r="G61" s="29" t="s">
        <v>249</v>
      </c>
      <c r="I61"/>
      <c r="J61"/>
      <c r="K61"/>
      <c r="L61"/>
      <c r="M61" s="312"/>
      <c r="N61" s="308"/>
      <c r="O61" s="308"/>
    </row>
    <row r="62" spans="1:15" s="29" customFormat="1" x14ac:dyDescent="0.2">
      <c r="A62" s="56"/>
      <c r="B62" s="129">
        <v>42214</v>
      </c>
      <c r="C62" s="190" t="s">
        <v>469</v>
      </c>
      <c r="D62" s="132" t="s">
        <v>424</v>
      </c>
      <c r="E62" s="136">
        <v>452.96</v>
      </c>
      <c r="F62" s="29" t="s">
        <v>89</v>
      </c>
      <c r="G62" s="29" t="s">
        <v>249</v>
      </c>
      <c r="I62"/>
      <c r="J62"/>
      <c r="K62"/>
      <c r="L62"/>
      <c r="M62" s="312"/>
      <c r="N62" s="308"/>
      <c r="O62" s="308"/>
    </row>
    <row r="63" spans="1:15" s="29" customFormat="1" x14ac:dyDescent="0.2">
      <c r="A63" s="56"/>
      <c r="B63" s="129">
        <v>42214</v>
      </c>
      <c r="C63" s="190" t="s">
        <v>719</v>
      </c>
      <c r="D63" s="132" t="s">
        <v>1051</v>
      </c>
      <c r="E63" s="136">
        <v>671.84</v>
      </c>
      <c r="F63" s="29" t="s">
        <v>89</v>
      </c>
      <c r="G63" s="29" t="s">
        <v>249</v>
      </c>
      <c r="I63"/>
      <c r="J63"/>
      <c r="K63"/>
      <c r="L63"/>
      <c r="M63" s="312"/>
      <c r="N63" s="308"/>
      <c r="O63" s="308"/>
    </row>
    <row r="64" spans="1:15" s="29" customFormat="1" x14ac:dyDescent="0.2">
      <c r="A64" s="56"/>
      <c r="B64" s="129">
        <v>42215</v>
      </c>
      <c r="C64" s="190" t="s">
        <v>301</v>
      </c>
      <c r="D64" s="132" t="s">
        <v>821</v>
      </c>
      <c r="E64" s="136">
        <v>1369.5</v>
      </c>
      <c r="F64" s="29" t="s">
        <v>89</v>
      </c>
      <c r="G64" s="29" t="s">
        <v>249</v>
      </c>
      <c r="I64"/>
      <c r="J64"/>
      <c r="K64"/>
      <c r="L64"/>
      <c r="M64" s="312"/>
      <c r="N64" s="308"/>
      <c r="O64" s="308"/>
    </row>
    <row r="65" spans="1:15" s="29" customFormat="1" x14ac:dyDescent="0.2">
      <c r="A65" s="56"/>
      <c r="B65" s="129">
        <v>42216</v>
      </c>
      <c r="C65" s="190" t="s">
        <v>469</v>
      </c>
      <c r="D65" s="132" t="s">
        <v>1023</v>
      </c>
      <c r="E65" s="136">
        <v>160.05000000000001</v>
      </c>
      <c r="F65" s="29" t="s">
        <v>89</v>
      </c>
      <c r="G65" s="29" t="s">
        <v>249</v>
      </c>
      <c r="I65"/>
      <c r="J65"/>
      <c r="K65"/>
      <c r="L65"/>
      <c r="M65" s="312"/>
      <c r="N65" s="308"/>
      <c r="O65" s="308"/>
    </row>
    <row r="66" spans="1:15" s="29" customFormat="1" x14ac:dyDescent="0.2">
      <c r="A66" s="56"/>
      <c r="B66" s="129">
        <v>42216</v>
      </c>
      <c r="C66" s="190" t="s">
        <v>719</v>
      </c>
      <c r="D66" s="132" t="s">
        <v>1051</v>
      </c>
      <c r="E66" s="136">
        <v>448.46</v>
      </c>
      <c r="F66" s="29" t="s">
        <v>89</v>
      </c>
      <c r="G66" s="29" t="s">
        <v>249</v>
      </c>
      <c r="I66"/>
      <c r="J66" s="266">
        <f>E67+E64+E61+E57+E49+E30+L31</f>
        <v>6342.1400000000012</v>
      </c>
      <c r="K66"/>
      <c r="L66"/>
      <c r="M66" s="312"/>
      <c r="N66" s="308"/>
      <c r="O66" s="308"/>
    </row>
    <row r="67" spans="1:15" s="29" customFormat="1" x14ac:dyDescent="0.2">
      <c r="A67" s="56"/>
      <c r="B67" s="129">
        <v>42216</v>
      </c>
      <c r="C67" s="190" t="s">
        <v>301</v>
      </c>
      <c r="D67" s="132" t="s">
        <v>227</v>
      </c>
      <c r="E67" s="136">
        <v>1679.22</v>
      </c>
      <c r="F67" s="29" t="s">
        <v>89</v>
      </c>
      <c r="G67" s="29" t="s">
        <v>249</v>
      </c>
      <c r="I67"/>
      <c r="J67"/>
      <c r="K67"/>
      <c r="L67"/>
      <c r="M67" s="312"/>
      <c r="N67" s="308"/>
      <c r="O67" s="308"/>
    </row>
    <row r="68" spans="1:15" s="29" customFormat="1" x14ac:dyDescent="0.2">
      <c r="A68" s="56"/>
      <c r="B68" s="129">
        <v>42216</v>
      </c>
      <c r="C68" s="190" t="s">
        <v>301</v>
      </c>
      <c r="D68" s="132" t="s">
        <v>383</v>
      </c>
      <c r="E68" s="136">
        <v>1406.78</v>
      </c>
      <c r="F68" s="29" t="s">
        <v>89</v>
      </c>
      <c r="G68" s="29" t="s">
        <v>249</v>
      </c>
      <c r="I68"/>
      <c r="J68" s="266">
        <f>(J66+'Aug ''15'!J69+'Sep ''15'!J63+'Oct ''15'!J96+'Nov ''15'!J53+'Dec ''15'!J44)/6</f>
        <v>14939.479999999998</v>
      </c>
      <c r="K68"/>
      <c r="L68"/>
      <c r="M68" s="312"/>
      <c r="N68" s="308"/>
      <c r="O68" s="308"/>
    </row>
    <row r="69" spans="1:15" s="29" customFormat="1" ht="13.5" thickBot="1" x14ac:dyDescent="0.25">
      <c r="A69"/>
      <c r="B69" s="161"/>
      <c r="C69" s="187"/>
      <c r="D69" s="133"/>
      <c r="E69" s="137"/>
      <c r="I69"/>
      <c r="J69"/>
      <c r="K69"/>
      <c r="L69"/>
      <c r="M69" s="312"/>
      <c r="N69" s="308"/>
      <c r="O69" s="308"/>
    </row>
    <row r="70" spans="1:15" s="29" customFormat="1" ht="13.5" thickBot="1" x14ac:dyDescent="0.25">
      <c r="A70"/>
      <c r="B70" s="56"/>
      <c r="C70" s="56"/>
      <c r="D70" s="194"/>
      <c r="E70" s="87">
        <f>SUM(E13:E69)</f>
        <v>167714.78999999998</v>
      </c>
      <c r="I70"/>
      <c r="J70"/>
      <c r="K70"/>
      <c r="L70"/>
      <c r="M70" s="312"/>
      <c r="N70" s="308"/>
      <c r="O70" s="308"/>
    </row>
    <row r="71" spans="1:15" s="29" customFormat="1" x14ac:dyDescent="0.2">
      <c r="A71"/>
      <c r="B71" s="56"/>
      <c r="C71" s="56"/>
      <c r="D71" s="194"/>
      <c r="E71" s="208"/>
      <c r="I71"/>
      <c r="J71"/>
      <c r="K71"/>
      <c r="L71"/>
      <c r="M71" s="312"/>
      <c r="N71" s="308"/>
      <c r="O71" s="308"/>
    </row>
    <row r="72" spans="1:15" s="29" customFormat="1" x14ac:dyDescent="0.2">
      <c r="A72"/>
      <c r="B72" s="56"/>
      <c r="C72" s="56"/>
      <c r="D72" s="194"/>
      <c r="E72" s="208"/>
      <c r="I72"/>
      <c r="J72"/>
      <c r="K72"/>
      <c r="L72"/>
      <c r="M72" s="312"/>
      <c r="N72" s="308"/>
      <c r="O72" s="308"/>
    </row>
    <row r="73" spans="1:15" s="29" customFormat="1" x14ac:dyDescent="0.2">
      <c r="A73"/>
      <c r="B73" s="56"/>
      <c r="C73" s="56"/>
      <c r="D73" s="194"/>
      <c r="E73" s="208"/>
      <c r="I73"/>
      <c r="J73"/>
      <c r="K73"/>
      <c r="L73"/>
      <c r="M73" s="312"/>
      <c r="N73" s="308"/>
      <c r="O73" s="308"/>
    </row>
    <row r="74" spans="1:15" s="29" customFormat="1" x14ac:dyDescent="0.2">
      <c r="A74"/>
      <c r="B74" s="56"/>
      <c r="C74" s="56"/>
      <c r="D74" s="194"/>
      <c r="E74" s="208"/>
      <c r="I74"/>
      <c r="J74"/>
      <c r="K74"/>
      <c r="L74"/>
      <c r="M74" s="312"/>
      <c r="N74" s="308"/>
      <c r="O74" s="308"/>
    </row>
    <row r="75" spans="1:15" s="29" customFormat="1" x14ac:dyDescent="0.2">
      <c r="A75"/>
      <c r="B75" s="56"/>
      <c r="C75" s="56"/>
      <c r="D75" s="194"/>
      <c r="E75" s="208"/>
      <c r="I75"/>
      <c r="J75"/>
      <c r="K75"/>
      <c r="L75"/>
      <c r="M75" s="312"/>
      <c r="N75" s="308"/>
      <c r="O75" s="308"/>
    </row>
    <row r="76" spans="1:15" x14ac:dyDescent="0.2">
      <c r="B76" s="56"/>
      <c r="C76" s="56"/>
      <c r="D76" s="194"/>
      <c r="E76" s="208"/>
    </row>
    <row r="77" spans="1:15" x14ac:dyDescent="0.2">
      <c r="B77" s="56"/>
      <c r="C77" s="56"/>
      <c r="D77" s="194"/>
      <c r="E77" s="208"/>
    </row>
    <row r="78" spans="1:15" x14ac:dyDescent="0.2">
      <c r="B78" s="56"/>
      <c r="C78" s="56"/>
      <c r="D78" s="194"/>
      <c r="E78" s="208"/>
    </row>
    <row r="79" spans="1:15" s="29" customFormat="1" x14ac:dyDescent="0.2">
      <c r="A79"/>
      <c r="B79" s="56"/>
      <c r="C79" s="56"/>
      <c r="D79" s="194"/>
      <c r="E79" s="208"/>
      <c r="I79"/>
      <c r="J79"/>
      <c r="K79"/>
      <c r="L79"/>
      <c r="M79" s="312"/>
      <c r="N79" s="308"/>
      <c r="O79" s="308"/>
    </row>
    <row r="80" spans="1:15" s="29" customFormat="1" x14ac:dyDescent="0.2">
      <c r="A80"/>
      <c r="B80" s="56"/>
      <c r="C80" s="56"/>
      <c r="D80" s="194"/>
      <c r="E80" s="208"/>
      <c r="I80"/>
      <c r="J80"/>
      <c r="K80"/>
      <c r="L80"/>
      <c r="M80" s="312"/>
      <c r="N80" s="308"/>
      <c r="O80" s="308"/>
    </row>
    <row r="81" spans="1:15" s="29" customFormat="1" x14ac:dyDescent="0.2">
      <c r="A81"/>
      <c r="B81" s="56"/>
      <c r="C81" s="56"/>
      <c r="D81" s="194"/>
      <c r="E81" s="208"/>
      <c r="I81"/>
      <c r="J81"/>
      <c r="K81"/>
      <c r="L81"/>
      <c r="M81" s="312"/>
      <c r="N81" s="308"/>
      <c r="O81" s="308"/>
    </row>
    <row r="82" spans="1:15" x14ac:dyDescent="0.2">
      <c r="B82" s="56"/>
      <c r="C82" s="56"/>
      <c r="D82" s="194"/>
      <c r="E82" s="208"/>
    </row>
    <row r="83" spans="1:15" x14ac:dyDescent="0.2">
      <c r="B83" s="56"/>
      <c r="C83" s="56"/>
      <c r="D83" s="194"/>
      <c r="E83" s="208"/>
      <c r="F83"/>
    </row>
    <row r="84" spans="1:15" x14ac:dyDescent="0.2">
      <c r="F84"/>
    </row>
    <row r="85" spans="1:15" x14ac:dyDescent="0.2">
      <c r="F85"/>
    </row>
    <row r="86" spans="1:15" x14ac:dyDescent="0.2">
      <c r="F86"/>
    </row>
    <row r="87" spans="1:15" x14ac:dyDescent="0.2">
      <c r="F87"/>
    </row>
    <row r="88" spans="1:15" s="29" customFormat="1" x14ac:dyDescent="0.2">
      <c r="A88"/>
      <c r="B88"/>
      <c r="C88"/>
      <c r="D88" s="195"/>
      <c r="E88" s="197"/>
      <c r="I88"/>
      <c r="J88"/>
      <c r="K88"/>
      <c r="L88"/>
      <c r="M88" s="312"/>
      <c r="N88" s="308"/>
      <c r="O88" s="308"/>
    </row>
  </sheetData>
  <mergeCells count="5">
    <mergeCell ref="A1:L1"/>
    <mergeCell ref="A3:D3"/>
    <mergeCell ref="A11:D11"/>
    <mergeCell ref="K16:K17"/>
    <mergeCell ref="L16:L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/>
  <dimension ref="A1:O88"/>
  <sheetViews>
    <sheetView zoomScaleNormal="100" workbookViewId="0">
      <selection activeCell="C34" sqref="C3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5" width="3.140625" style="308" customWidth="1"/>
  </cols>
  <sheetData>
    <row r="1" spans="1:15" s="1" customFormat="1" ht="24" customHeight="1" x14ac:dyDescent="0.2">
      <c r="A1" s="880" t="s">
        <v>1626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40"/>
      <c r="G2" s="440"/>
      <c r="H2" s="440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ht="13.5" thickBot="1" x14ac:dyDescent="0.25">
      <c r="A5"/>
      <c r="B5" s="161"/>
      <c r="C5" s="187"/>
      <c r="D5" s="133"/>
      <c r="E5" s="137"/>
      <c r="F5" s="29"/>
      <c r="G5" s="29"/>
      <c r="H5" s="29"/>
      <c r="J5" s="129">
        <v>42229</v>
      </c>
      <c r="K5" s="132" t="s">
        <v>1318</v>
      </c>
      <c r="L5" s="136">
        <v>2291.9699999999998</v>
      </c>
      <c r="M5" s="308" t="s">
        <v>249</v>
      </c>
      <c r="N5" s="307"/>
      <c r="O5" s="307"/>
    </row>
    <row r="6" spans="1:15" s="29" customFormat="1" ht="12.75" customHeight="1" thickBot="1" x14ac:dyDescent="0.25">
      <c r="A6"/>
      <c r="B6" s="56"/>
      <c r="C6" s="56"/>
      <c r="D6" s="194"/>
      <c r="E6" s="87">
        <f>SUM(E5:E5)</f>
        <v>0</v>
      </c>
      <c r="I6" s="56"/>
      <c r="J6" s="129">
        <v>42235</v>
      </c>
      <c r="K6" s="132" t="s">
        <v>1494</v>
      </c>
      <c r="L6" s="136">
        <v>10214.4</v>
      </c>
      <c r="M6" s="308" t="s">
        <v>249</v>
      </c>
      <c r="N6" s="308"/>
      <c r="O6" s="308"/>
    </row>
    <row r="7" spans="1:15" s="29" customFormat="1" ht="12.75" customHeight="1" x14ac:dyDescent="0.2">
      <c r="A7"/>
      <c r="B7" s="56"/>
      <c r="C7" s="56"/>
      <c r="D7" s="194"/>
      <c r="E7" s="208"/>
      <c r="I7" s="56"/>
      <c r="J7" s="129">
        <v>42236</v>
      </c>
      <c r="K7" s="123" t="s">
        <v>6</v>
      </c>
      <c r="L7" s="124">
        <v>30000</v>
      </c>
      <c r="M7" s="308" t="s">
        <v>249</v>
      </c>
      <c r="N7" s="308"/>
      <c r="O7" s="308"/>
    </row>
    <row r="8" spans="1:15" s="29" customFormat="1" ht="12.75" customHeight="1" thickBot="1" x14ac:dyDescent="0.25">
      <c r="A8" s="875" t="s">
        <v>1058</v>
      </c>
      <c r="B8" s="875"/>
      <c r="C8" s="875"/>
      <c r="D8" s="875"/>
      <c r="E8" s="288" t="s">
        <v>1500</v>
      </c>
      <c r="F8" s="116"/>
      <c r="I8" s="56"/>
      <c r="J8" s="109">
        <v>42237</v>
      </c>
      <c r="K8" s="123" t="s">
        <v>6</v>
      </c>
      <c r="L8" s="135">
        <v>6663.54</v>
      </c>
      <c r="M8" s="307" t="s">
        <v>249</v>
      </c>
      <c r="N8" s="308"/>
      <c r="O8" s="308"/>
    </row>
    <row r="9" spans="1:15" s="29" customFormat="1" ht="12.75" customHeight="1" thickBot="1" x14ac:dyDescent="0.25">
      <c r="A9" s="3"/>
      <c r="B9" s="10" t="s">
        <v>297</v>
      </c>
      <c r="C9" s="181" t="s">
        <v>296</v>
      </c>
      <c r="D9" s="11" t="s">
        <v>298</v>
      </c>
      <c r="E9" s="176" t="s">
        <v>299</v>
      </c>
      <c r="F9" s="27"/>
      <c r="G9" s="116"/>
      <c r="I9" s="56"/>
      <c r="J9" s="164">
        <v>42247</v>
      </c>
      <c r="K9" s="132" t="s">
        <v>1064</v>
      </c>
      <c r="L9" s="136">
        <v>6771.6</v>
      </c>
      <c r="M9" s="307" t="s">
        <v>249</v>
      </c>
      <c r="N9" s="308"/>
      <c r="O9" s="308"/>
    </row>
    <row r="10" spans="1:15" s="29" customFormat="1" ht="12.75" customHeight="1" thickBot="1" x14ac:dyDescent="0.25">
      <c r="A10" s="56"/>
      <c r="B10" s="129">
        <v>42217</v>
      </c>
      <c r="C10" s="190" t="s">
        <v>722</v>
      </c>
      <c r="D10" s="132" t="s">
        <v>1241</v>
      </c>
      <c r="E10" s="136">
        <v>1150</v>
      </c>
      <c r="F10" s="29" t="s">
        <v>89</v>
      </c>
      <c r="G10" s="27" t="s">
        <v>249</v>
      </c>
      <c r="I10" s="56"/>
      <c r="J10" s="161">
        <v>42247</v>
      </c>
      <c r="K10" s="133" t="s">
        <v>50</v>
      </c>
      <c r="L10" s="137">
        <v>2635.08</v>
      </c>
      <c r="M10" s="307" t="s">
        <v>249</v>
      </c>
      <c r="N10" s="307"/>
      <c r="O10" s="308"/>
    </row>
    <row r="11" spans="1:15" s="29" customFormat="1" ht="12.75" customHeight="1" thickBot="1" x14ac:dyDescent="0.25">
      <c r="A11" s="56"/>
      <c r="B11" s="129">
        <v>42220</v>
      </c>
      <c r="C11" s="190" t="s">
        <v>469</v>
      </c>
      <c r="D11" s="132" t="s">
        <v>1627</v>
      </c>
      <c r="E11" s="136">
        <v>535</v>
      </c>
      <c r="F11" s="29" t="s">
        <v>89</v>
      </c>
      <c r="G11" s="29" t="s">
        <v>249</v>
      </c>
      <c r="I11" s="56"/>
      <c r="J11" s="56"/>
      <c r="K11" s="194"/>
      <c r="L11" s="87">
        <f>SUM(L5:L10)</f>
        <v>58576.59</v>
      </c>
      <c r="M11" s="307"/>
      <c r="N11" s="307"/>
      <c r="O11" s="308"/>
    </row>
    <row r="12" spans="1:15" s="29" customFormat="1" ht="12.75" customHeight="1" thickBot="1" x14ac:dyDescent="0.25">
      <c r="A12" s="56"/>
      <c r="B12" s="129">
        <v>42221</v>
      </c>
      <c r="C12" s="190" t="s">
        <v>719</v>
      </c>
      <c r="D12" s="132" t="s">
        <v>1051</v>
      </c>
      <c r="E12" s="136">
        <v>482.13</v>
      </c>
      <c r="F12" s="29" t="s">
        <v>89</v>
      </c>
      <c r="G12" s="29" t="s">
        <v>249</v>
      </c>
      <c r="H12" s="116"/>
      <c r="I12" s="56"/>
      <c r="J12" s="299"/>
      <c r="K12" s="155"/>
      <c r="L12" s="301"/>
      <c r="M12" s="307"/>
      <c r="N12" s="307"/>
      <c r="O12" s="308"/>
    </row>
    <row r="13" spans="1:15" s="29" customFormat="1" ht="12.75" customHeight="1" x14ac:dyDescent="0.2">
      <c r="A13" s="56"/>
      <c r="B13" s="129">
        <v>42221</v>
      </c>
      <c r="C13" s="190" t="s">
        <v>301</v>
      </c>
      <c r="D13" s="132" t="s">
        <v>1628</v>
      </c>
      <c r="E13" s="136">
        <v>6836.8</v>
      </c>
      <c r="F13" s="29" t="s">
        <v>89</v>
      </c>
      <c r="G13" s="29" t="s">
        <v>249</v>
      </c>
      <c r="H13" s="27"/>
      <c r="I13" s="56"/>
      <c r="J13" s="158"/>
      <c r="K13" s="885" t="s">
        <v>1087</v>
      </c>
      <c r="L13" s="881">
        <f>E6+L11+E71+L58+L22+L31</f>
        <v>340078.66000000003</v>
      </c>
      <c r="M13" s="307"/>
      <c r="N13" s="307"/>
      <c r="O13" s="308"/>
    </row>
    <row r="14" spans="1:15" s="29" customFormat="1" ht="12.75" customHeight="1" thickBot="1" x14ac:dyDescent="0.25">
      <c r="A14" s="56"/>
      <c r="B14" s="129">
        <v>42221</v>
      </c>
      <c r="C14" s="190" t="s">
        <v>719</v>
      </c>
      <c r="D14" s="132" t="s">
        <v>1629</v>
      </c>
      <c r="E14" s="136">
        <v>566.36</v>
      </c>
      <c r="F14" s="29" t="s">
        <v>89</v>
      </c>
      <c r="G14" s="29" t="s">
        <v>249</v>
      </c>
      <c r="I14" s="56"/>
      <c r="J14" s="393"/>
      <c r="K14" s="885"/>
      <c r="L14" s="882"/>
      <c r="M14" s="307"/>
      <c r="N14" s="307"/>
      <c r="O14" s="308"/>
    </row>
    <row r="15" spans="1:15" s="111" customFormat="1" ht="12.6" customHeight="1" x14ac:dyDescent="0.2">
      <c r="A15" s="56"/>
      <c r="B15" s="129">
        <v>42222</v>
      </c>
      <c r="C15" s="190" t="s">
        <v>1136</v>
      </c>
      <c r="D15" s="132" t="s">
        <v>861</v>
      </c>
      <c r="E15" s="136">
        <v>26073.05</v>
      </c>
      <c r="F15" s="29" t="s">
        <v>89</v>
      </c>
      <c r="G15" s="29" t="s">
        <v>249</v>
      </c>
      <c r="H15" s="29"/>
      <c r="I15" s="3"/>
      <c r="J15" s="393"/>
      <c r="K15" s="398"/>
      <c r="L15" s="336"/>
      <c r="M15" s="307"/>
      <c r="N15" s="307"/>
      <c r="O15" s="306"/>
    </row>
    <row r="16" spans="1:15" s="111" customFormat="1" ht="12.6" customHeight="1" thickBot="1" x14ac:dyDescent="0.25">
      <c r="A16" s="56"/>
      <c r="B16" s="129">
        <v>42222</v>
      </c>
      <c r="C16" s="190" t="s">
        <v>301</v>
      </c>
      <c r="D16" s="132" t="s">
        <v>816</v>
      </c>
      <c r="E16" s="136">
        <v>1773.09</v>
      </c>
      <c r="F16" s="29" t="s">
        <v>89</v>
      </c>
      <c r="G16" s="29" t="s">
        <v>249</v>
      </c>
      <c r="H16" s="29"/>
      <c r="I16" s="294" t="s">
        <v>1376</v>
      </c>
      <c r="J16" s="294"/>
      <c r="K16" s="294"/>
      <c r="L16" s="288"/>
      <c r="M16" s="307"/>
      <c r="N16" s="307"/>
      <c r="O16" s="306"/>
    </row>
    <row r="17" spans="1:15" s="111" customFormat="1" ht="12.6" customHeight="1" thickBot="1" x14ac:dyDescent="0.25">
      <c r="A17" s="56"/>
      <c r="B17" s="129">
        <v>42222</v>
      </c>
      <c r="C17" s="190" t="s">
        <v>301</v>
      </c>
      <c r="D17" s="132" t="s">
        <v>1487</v>
      </c>
      <c r="E17" s="136">
        <v>4878</v>
      </c>
      <c r="F17" s="29" t="s">
        <v>89</v>
      </c>
      <c r="G17" s="29" t="s">
        <v>249</v>
      </c>
      <c r="H17" s="29"/>
      <c r="I17" s="3"/>
      <c r="J17" s="10" t="s">
        <v>297</v>
      </c>
      <c r="K17" s="11" t="s">
        <v>298</v>
      </c>
      <c r="L17" s="176" t="s">
        <v>299</v>
      </c>
      <c r="M17" s="307"/>
      <c r="N17" s="307"/>
      <c r="O17" s="306"/>
    </row>
    <row r="18" spans="1:15" s="111" customFormat="1" ht="12.6" customHeight="1" x14ac:dyDescent="0.2">
      <c r="A18" s="56"/>
      <c r="B18" s="129">
        <v>42222</v>
      </c>
      <c r="C18" s="190" t="s">
        <v>719</v>
      </c>
      <c r="D18" s="132" t="s">
        <v>1051</v>
      </c>
      <c r="E18" s="136">
        <v>691.22</v>
      </c>
      <c r="F18" s="29" t="s">
        <v>89</v>
      </c>
      <c r="G18" s="29" t="s">
        <v>249</v>
      </c>
      <c r="H18" s="29"/>
      <c r="I18" s="3"/>
      <c r="J18" s="369">
        <v>42227</v>
      </c>
      <c r="K18" s="370" t="s">
        <v>1633</v>
      </c>
      <c r="L18" s="422">
        <v>16616.919999999998</v>
      </c>
      <c r="M18" s="29" t="s">
        <v>249</v>
      </c>
      <c r="N18" s="307"/>
      <c r="O18" s="306"/>
    </row>
    <row r="19" spans="1:15" s="111" customFormat="1" ht="12.6" customHeight="1" x14ac:dyDescent="0.2">
      <c r="A19" s="56"/>
      <c r="B19" s="129">
        <v>42222</v>
      </c>
      <c r="C19" s="190" t="s">
        <v>674</v>
      </c>
      <c r="D19" s="132" t="s">
        <v>1630</v>
      </c>
      <c r="E19" s="136">
        <v>2875.61</v>
      </c>
      <c r="F19" s="29" t="s">
        <v>89</v>
      </c>
      <c r="G19" s="29" t="s">
        <v>249</v>
      </c>
      <c r="H19" s="29"/>
      <c r="I19" s="3"/>
      <c r="J19" s="109">
        <v>42227</v>
      </c>
      <c r="K19" s="123" t="s">
        <v>1634</v>
      </c>
      <c r="L19" s="169">
        <v>3747.96</v>
      </c>
      <c r="M19" s="29" t="s">
        <v>249</v>
      </c>
      <c r="N19" s="307"/>
      <c r="O19" s="306"/>
    </row>
    <row r="20" spans="1:15" s="111" customFormat="1" ht="12.6" customHeight="1" x14ac:dyDescent="0.2">
      <c r="A20" s="56"/>
      <c r="B20" s="129">
        <v>42223</v>
      </c>
      <c r="C20" s="190" t="s">
        <v>469</v>
      </c>
      <c r="D20" s="132" t="s">
        <v>424</v>
      </c>
      <c r="E20" s="136">
        <v>824.09</v>
      </c>
      <c r="F20" s="29" t="s">
        <v>89</v>
      </c>
      <c r="G20" s="29" t="s">
        <v>249</v>
      </c>
      <c r="H20" s="29"/>
      <c r="I20" s="3"/>
      <c r="J20" s="164">
        <v>42227</v>
      </c>
      <c r="K20" s="123" t="s">
        <v>1635</v>
      </c>
      <c r="L20" s="172">
        <v>5341.47</v>
      </c>
      <c r="M20" s="29" t="s">
        <v>249</v>
      </c>
      <c r="N20" s="307"/>
      <c r="O20" s="306"/>
    </row>
    <row r="21" spans="1:15" s="111" customFormat="1" ht="12.6" customHeight="1" thickBot="1" x14ac:dyDescent="0.25">
      <c r="A21" s="56"/>
      <c r="B21" s="129">
        <v>42223</v>
      </c>
      <c r="C21" s="190" t="s">
        <v>301</v>
      </c>
      <c r="D21" s="132" t="s">
        <v>1631</v>
      </c>
      <c r="E21" s="136">
        <v>8461.61</v>
      </c>
      <c r="F21" s="29" t="s">
        <v>89</v>
      </c>
      <c r="G21" s="29" t="s">
        <v>249</v>
      </c>
      <c r="H21" s="29"/>
      <c r="I21" s="56"/>
      <c r="J21" s="161"/>
      <c r="K21" s="423"/>
      <c r="L21" s="137"/>
      <c r="M21" s="29"/>
      <c r="N21" s="307"/>
      <c r="O21" s="306"/>
    </row>
    <row r="22" spans="1:15" s="111" customFormat="1" ht="12.6" customHeight="1" thickBot="1" x14ac:dyDescent="0.25">
      <c r="A22" s="56"/>
      <c r="B22" s="129">
        <v>42223</v>
      </c>
      <c r="C22" s="190" t="s">
        <v>301</v>
      </c>
      <c r="D22" s="132" t="s">
        <v>1632</v>
      </c>
      <c r="E22" s="136">
        <v>265.62</v>
      </c>
      <c r="F22" s="29" t="s">
        <v>89</v>
      </c>
      <c r="G22" s="29" t="s">
        <v>249</v>
      </c>
      <c r="H22" s="29"/>
      <c r="I22"/>
      <c r="J22" s="56"/>
      <c r="K22" s="194"/>
      <c r="L22" s="87">
        <f>SUM(L18:L21)</f>
        <v>25706.35</v>
      </c>
      <c r="M22" s="29"/>
      <c r="N22" s="307"/>
      <c r="O22" s="306"/>
    </row>
    <row r="23" spans="1:15" s="111" customFormat="1" ht="12.6" customHeight="1" x14ac:dyDescent="0.2">
      <c r="A23" s="56"/>
      <c r="B23" s="129">
        <v>42224</v>
      </c>
      <c r="C23" s="190" t="s">
        <v>719</v>
      </c>
      <c r="D23" s="132" t="s">
        <v>1466</v>
      </c>
      <c r="E23" s="136">
        <v>565.4</v>
      </c>
      <c r="F23" s="29" t="s">
        <v>89</v>
      </c>
      <c r="G23" s="29" t="s">
        <v>249</v>
      </c>
      <c r="H23" s="29"/>
      <c r="I23"/>
      <c r="J23" s="56"/>
      <c r="K23" s="194"/>
      <c r="L23" s="208"/>
      <c r="M23" s="312"/>
      <c r="N23" s="310"/>
      <c r="O23" s="306"/>
    </row>
    <row r="24" spans="1:15" s="111" customFormat="1" ht="12.6" customHeight="1" thickBot="1" x14ac:dyDescent="0.25">
      <c r="A24" s="56"/>
      <c r="B24" s="129">
        <v>42227</v>
      </c>
      <c r="C24" s="190" t="s">
        <v>719</v>
      </c>
      <c r="D24" s="132" t="s">
        <v>1051</v>
      </c>
      <c r="E24" s="136">
        <v>334.62</v>
      </c>
      <c r="F24" s="29" t="s">
        <v>89</v>
      </c>
      <c r="G24" s="29" t="s">
        <v>249</v>
      </c>
      <c r="H24" s="29"/>
      <c r="I24" s="294" t="s">
        <v>1624</v>
      </c>
      <c r="J24" s="294"/>
      <c r="K24" s="294"/>
      <c r="L24" s="288"/>
      <c r="M24" s="312"/>
      <c r="N24" s="307"/>
      <c r="O24" s="306"/>
    </row>
    <row r="25" spans="1:15" s="3" customFormat="1" ht="12.75" customHeight="1" thickBot="1" x14ac:dyDescent="0.25">
      <c r="A25" s="56"/>
      <c r="B25" s="129">
        <v>42227</v>
      </c>
      <c r="C25" s="190" t="s">
        <v>469</v>
      </c>
      <c r="D25" s="132" t="s">
        <v>424</v>
      </c>
      <c r="E25" s="136">
        <v>458.15</v>
      </c>
      <c r="F25" s="29" t="s">
        <v>89</v>
      </c>
      <c r="G25" s="29" t="s">
        <v>249</v>
      </c>
      <c r="H25" s="29"/>
      <c r="J25" s="10" t="s">
        <v>297</v>
      </c>
      <c r="K25" s="11" t="s">
        <v>298</v>
      </c>
      <c r="L25" s="176" t="s">
        <v>299</v>
      </c>
      <c r="M25" s="308"/>
      <c r="N25" s="308"/>
      <c r="O25" s="426"/>
    </row>
    <row r="26" spans="1:15" s="3" customFormat="1" ht="12.75" customHeight="1" x14ac:dyDescent="0.2">
      <c r="A26" s="56"/>
      <c r="B26" s="129">
        <v>42227</v>
      </c>
      <c r="C26" s="190" t="s">
        <v>674</v>
      </c>
      <c r="D26" s="132" t="s">
        <v>1463</v>
      </c>
      <c r="E26" s="136">
        <v>982.24</v>
      </c>
      <c r="F26" s="29" t="s">
        <v>89</v>
      </c>
      <c r="G26" s="29" t="s">
        <v>249</v>
      </c>
      <c r="H26" s="29"/>
      <c r="J26" s="369">
        <v>42217</v>
      </c>
      <c r="K26" s="370" t="s">
        <v>1625</v>
      </c>
      <c r="L26" s="422">
        <v>64668.87</v>
      </c>
      <c r="M26" s="308" t="s">
        <v>89</v>
      </c>
      <c r="N26" s="308"/>
      <c r="O26" s="426"/>
    </row>
    <row r="27" spans="1:15" s="3" customFormat="1" ht="12.75" customHeight="1" x14ac:dyDescent="0.2">
      <c r="A27" s="56"/>
      <c r="B27" s="129">
        <v>42227</v>
      </c>
      <c r="C27" s="190" t="s">
        <v>637</v>
      </c>
      <c r="D27" s="132" t="s">
        <v>1263</v>
      </c>
      <c r="E27" s="136">
        <v>1650.2</v>
      </c>
      <c r="F27" s="29" t="s">
        <v>89</v>
      </c>
      <c r="G27" s="29" t="s">
        <v>249</v>
      </c>
      <c r="H27" s="29"/>
      <c r="J27" s="109">
        <v>42221</v>
      </c>
      <c r="K27" s="123" t="s">
        <v>1625</v>
      </c>
      <c r="L27" s="169">
        <v>16807.86</v>
      </c>
      <c r="M27" s="308" t="s">
        <v>89</v>
      </c>
      <c r="N27" s="308"/>
      <c r="O27" s="426"/>
    </row>
    <row r="28" spans="1:15" s="56" customFormat="1" ht="12.75" customHeight="1" x14ac:dyDescent="0.2">
      <c r="B28" s="129">
        <v>42229</v>
      </c>
      <c r="C28" s="190" t="s">
        <v>301</v>
      </c>
      <c r="D28" s="132" t="s">
        <v>1475</v>
      </c>
      <c r="E28" s="136">
        <v>2158.02</v>
      </c>
      <c r="F28" s="29"/>
      <c r="G28" s="29" t="s">
        <v>249</v>
      </c>
      <c r="H28" s="29"/>
      <c r="I28" s="3"/>
      <c r="J28" s="164">
        <v>42222</v>
      </c>
      <c r="K28" s="131" t="s">
        <v>1531</v>
      </c>
      <c r="L28" s="172">
        <v>2753.1</v>
      </c>
      <c r="M28" s="308" t="s">
        <v>89</v>
      </c>
      <c r="N28" s="308"/>
      <c r="O28" s="307"/>
    </row>
    <row r="29" spans="1:15" s="56" customFormat="1" ht="12.75" customHeight="1" x14ac:dyDescent="0.2">
      <c r="B29" s="129">
        <v>42229</v>
      </c>
      <c r="C29" s="190" t="s">
        <v>397</v>
      </c>
      <c r="D29" s="132" t="s">
        <v>665</v>
      </c>
      <c r="E29" s="136">
        <v>690.95</v>
      </c>
      <c r="F29" s="29" t="s">
        <v>89</v>
      </c>
      <c r="G29" s="29" t="s">
        <v>249</v>
      </c>
      <c r="H29" s="29"/>
      <c r="I29" s="3"/>
      <c r="J29" s="109"/>
      <c r="K29" s="123"/>
      <c r="L29" s="169"/>
      <c r="M29" s="308"/>
      <c r="N29" s="308"/>
      <c r="O29" s="307"/>
    </row>
    <row r="30" spans="1:15" s="56" customFormat="1" ht="12.75" customHeight="1" thickBot="1" x14ac:dyDescent="0.25">
      <c r="B30" s="129">
        <v>42229</v>
      </c>
      <c r="C30" s="190" t="s">
        <v>301</v>
      </c>
      <c r="D30" s="132" t="s">
        <v>227</v>
      </c>
      <c r="E30" s="136">
        <v>1845.55</v>
      </c>
      <c r="F30" s="29" t="s">
        <v>89</v>
      </c>
      <c r="G30" s="29" t="s">
        <v>249</v>
      </c>
      <c r="H30" s="29"/>
      <c r="J30" s="161"/>
      <c r="K30" s="423"/>
      <c r="L30" s="137"/>
      <c r="M30" s="308"/>
      <c r="N30" s="308"/>
      <c r="O30" s="307"/>
    </row>
    <row r="31" spans="1:15" s="56" customFormat="1" ht="12.75" customHeight="1" thickBot="1" x14ac:dyDescent="0.25">
      <c r="B31" s="129">
        <v>42229</v>
      </c>
      <c r="C31" s="190" t="s">
        <v>719</v>
      </c>
      <c r="D31" s="132" t="s">
        <v>1051</v>
      </c>
      <c r="E31" s="136">
        <v>583.44000000000005</v>
      </c>
      <c r="F31" s="29" t="s">
        <v>89</v>
      </c>
      <c r="G31" s="29" t="s">
        <v>249</v>
      </c>
      <c r="H31" s="29"/>
      <c r="I31"/>
      <c r="K31" s="194"/>
      <c r="L31" s="87">
        <f>SUM(L26:L30)</f>
        <v>84229.830000000016</v>
      </c>
      <c r="M31" s="308"/>
      <c r="N31" s="308"/>
      <c r="O31" s="307"/>
    </row>
    <row r="32" spans="1:15" s="56" customFormat="1" ht="12.75" customHeight="1" x14ac:dyDescent="0.2">
      <c r="B32" s="129">
        <v>42233</v>
      </c>
      <c r="C32" s="190" t="s">
        <v>719</v>
      </c>
      <c r="D32" s="132" t="s">
        <v>1051</v>
      </c>
      <c r="E32" s="136">
        <v>537.29999999999995</v>
      </c>
      <c r="F32" s="29" t="s">
        <v>89</v>
      </c>
      <c r="G32" s="29" t="s">
        <v>249</v>
      </c>
      <c r="H32" s="29"/>
      <c r="I32"/>
      <c r="K32" s="194"/>
      <c r="L32" s="208"/>
      <c r="M32" s="308"/>
      <c r="N32" s="308"/>
      <c r="O32" s="307"/>
    </row>
    <row r="33" spans="1:15" s="56" customFormat="1" ht="12.75" customHeight="1" thickBot="1" x14ac:dyDescent="0.25">
      <c r="B33" s="129">
        <v>42233</v>
      </c>
      <c r="C33" s="190" t="s">
        <v>469</v>
      </c>
      <c r="D33" s="132" t="s">
        <v>424</v>
      </c>
      <c r="E33" s="136">
        <v>641.05999999999995</v>
      </c>
      <c r="F33" s="29" t="s">
        <v>89</v>
      </c>
      <c r="G33" s="29" t="s">
        <v>249</v>
      </c>
      <c r="H33" s="29"/>
      <c r="I33" s="294" t="s">
        <v>1570</v>
      </c>
      <c r="J33" s="294"/>
      <c r="K33" s="294"/>
      <c r="L33" s="288"/>
      <c r="M33" s="308"/>
      <c r="N33" s="308"/>
      <c r="O33" s="307"/>
    </row>
    <row r="34" spans="1:15" s="29" customFormat="1" ht="13.5" thickBot="1" x14ac:dyDescent="0.25">
      <c r="A34" s="56"/>
      <c r="B34" s="129">
        <v>42233</v>
      </c>
      <c r="C34" s="190" t="s">
        <v>674</v>
      </c>
      <c r="D34" s="132" t="s">
        <v>730</v>
      </c>
      <c r="E34" s="136">
        <v>303.8</v>
      </c>
      <c r="F34" s="29" t="s">
        <v>89</v>
      </c>
      <c r="G34" s="29" t="s">
        <v>249</v>
      </c>
      <c r="I34" s="3"/>
      <c r="J34" s="10" t="s">
        <v>297</v>
      </c>
      <c r="K34" s="11" t="s">
        <v>298</v>
      </c>
      <c r="L34" s="176" t="s">
        <v>299</v>
      </c>
      <c r="M34" s="308"/>
      <c r="N34" s="308"/>
      <c r="O34" s="308"/>
    </row>
    <row r="35" spans="1:15" s="29" customFormat="1" x14ac:dyDescent="0.2">
      <c r="A35" s="56"/>
      <c r="B35" s="129">
        <v>42234</v>
      </c>
      <c r="C35" s="190" t="s">
        <v>637</v>
      </c>
      <c r="D35" s="132" t="s">
        <v>1627</v>
      </c>
      <c r="E35" s="136">
        <v>600</v>
      </c>
      <c r="F35" s="29" t="s">
        <v>89</v>
      </c>
      <c r="G35" s="29" t="s">
        <v>249</v>
      </c>
      <c r="I35" s="3"/>
      <c r="J35" s="101">
        <v>42208</v>
      </c>
      <c r="K35" s="370" t="s">
        <v>1051</v>
      </c>
      <c r="L35" s="422">
        <v>851.11</v>
      </c>
      <c r="M35" s="308" t="s">
        <v>89</v>
      </c>
      <c r="N35" s="308"/>
      <c r="O35" s="308"/>
    </row>
    <row r="36" spans="1:15" s="29" customFormat="1" x14ac:dyDescent="0.2">
      <c r="A36" s="56"/>
      <c r="B36" s="129">
        <v>42235</v>
      </c>
      <c r="C36" s="190" t="s">
        <v>719</v>
      </c>
      <c r="D36" s="132" t="s">
        <v>1051</v>
      </c>
      <c r="E36" s="136">
        <v>650.01</v>
      </c>
      <c r="F36" s="29" t="s">
        <v>89</v>
      </c>
      <c r="G36" s="29" t="s">
        <v>249</v>
      </c>
      <c r="I36"/>
      <c r="J36" s="109">
        <v>42214</v>
      </c>
      <c r="K36" s="123" t="s">
        <v>1051</v>
      </c>
      <c r="L36" s="169">
        <v>966.11</v>
      </c>
      <c r="M36" s="308" t="s">
        <v>89</v>
      </c>
      <c r="N36" s="308"/>
      <c r="O36" s="308"/>
    </row>
    <row r="37" spans="1:15" s="29" customFormat="1" x14ac:dyDescent="0.2">
      <c r="A37" s="56"/>
      <c r="B37" s="129">
        <v>42235</v>
      </c>
      <c r="C37" s="190" t="s">
        <v>301</v>
      </c>
      <c r="D37" s="132" t="s">
        <v>1255</v>
      </c>
      <c r="E37" s="136">
        <v>8392.7000000000007</v>
      </c>
      <c r="F37" s="29" t="s">
        <v>89</v>
      </c>
      <c r="G37" s="29" t="s">
        <v>249</v>
      </c>
      <c r="I37"/>
      <c r="J37" s="109">
        <v>42220</v>
      </c>
      <c r="K37" s="131" t="s">
        <v>931</v>
      </c>
      <c r="L37" s="134">
        <v>455.9</v>
      </c>
      <c r="M37" s="308" t="s">
        <v>89</v>
      </c>
      <c r="N37" s="308"/>
      <c r="O37" s="308"/>
    </row>
    <row r="38" spans="1:15" s="29" customFormat="1" x14ac:dyDescent="0.2">
      <c r="A38" s="56"/>
      <c r="B38" s="129">
        <v>42235</v>
      </c>
      <c r="C38" s="190" t="s">
        <v>637</v>
      </c>
      <c r="D38" s="132" t="s">
        <v>597</v>
      </c>
      <c r="E38" s="136">
        <v>105.4</v>
      </c>
      <c r="F38" s="29" t="s">
        <v>89</v>
      </c>
      <c r="G38" s="29" t="s">
        <v>249</v>
      </c>
      <c r="I38"/>
      <c r="J38" s="109">
        <v>42221</v>
      </c>
      <c r="K38" s="123" t="s">
        <v>1355</v>
      </c>
      <c r="L38" s="169">
        <v>240.35</v>
      </c>
      <c r="M38" s="308" t="s">
        <v>89</v>
      </c>
      <c r="N38" s="308"/>
      <c r="O38" s="308"/>
    </row>
    <row r="39" spans="1:15" s="29" customFormat="1" x14ac:dyDescent="0.2">
      <c r="A39" s="56"/>
      <c r="B39" s="129">
        <v>42235</v>
      </c>
      <c r="C39" s="190" t="s">
        <v>637</v>
      </c>
      <c r="D39" s="132" t="s">
        <v>1638</v>
      </c>
      <c r="E39" s="136">
        <v>408.08</v>
      </c>
      <c r="F39" s="29" t="s">
        <v>89</v>
      </c>
      <c r="G39" s="29" t="s">
        <v>249</v>
      </c>
      <c r="I39"/>
      <c r="J39" s="109">
        <v>42221</v>
      </c>
      <c r="K39" s="131" t="s">
        <v>665</v>
      </c>
      <c r="L39" s="134">
        <v>819</v>
      </c>
      <c r="M39" s="308" t="s">
        <v>89</v>
      </c>
      <c r="N39" s="308"/>
      <c r="O39" s="308"/>
    </row>
    <row r="40" spans="1:15" s="29" customFormat="1" x14ac:dyDescent="0.2">
      <c r="A40" s="56"/>
      <c r="B40" s="129">
        <v>42235</v>
      </c>
      <c r="C40" s="190" t="s">
        <v>637</v>
      </c>
      <c r="D40" s="132" t="s">
        <v>1639</v>
      </c>
      <c r="E40" s="136">
        <v>67.599999999999994</v>
      </c>
      <c r="F40" s="29" t="s">
        <v>89</v>
      </c>
      <c r="G40" s="29" t="s">
        <v>249</v>
      </c>
      <c r="I40"/>
      <c r="J40" s="109">
        <v>42222</v>
      </c>
      <c r="K40" s="123" t="s">
        <v>1355</v>
      </c>
      <c r="L40" s="169">
        <v>322.52999999999997</v>
      </c>
      <c r="M40" s="308" t="s">
        <v>89</v>
      </c>
      <c r="N40" s="308"/>
      <c r="O40" s="308"/>
    </row>
    <row r="41" spans="1:15" s="29" customFormat="1" x14ac:dyDescent="0.2">
      <c r="A41" s="56"/>
      <c r="B41" s="129">
        <v>42235</v>
      </c>
      <c r="C41" s="190" t="s">
        <v>637</v>
      </c>
      <c r="D41" s="132" t="s">
        <v>597</v>
      </c>
      <c r="E41" s="136">
        <v>801.1</v>
      </c>
      <c r="F41" s="29" t="s">
        <v>89</v>
      </c>
      <c r="G41" s="29" t="s">
        <v>249</v>
      </c>
      <c r="I41"/>
      <c r="J41" s="164">
        <v>42223</v>
      </c>
      <c r="K41" s="131" t="s">
        <v>459</v>
      </c>
      <c r="L41" s="134">
        <v>206</v>
      </c>
      <c r="M41" s="308" t="s">
        <v>89</v>
      </c>
      <c r="N41" s="308"/>
      <c r="O41" s="308"/>
    </row>
    <row r="42" spans="1:15" s="29" customFormat="1" x14ac:dyDescent="0.2">
      <c r="A42" s="56"/>
      <c r="B42" s="129">
        <v>42235</v>
      </c>
      <c r="C42" s="190" t="s">
        <v>637</v>
      </c>
      <c r="D42" s="132" t="s">
        <v>528</v>
      </c>
      <c r="E42" s="136">
        <v>2548.1</v>
      </c>
      <c r="F42" s="29" t="s">
        <v>89</v>
      </c>
      <c r="G42" s="29" t="s">
        <v>249</v>
      </c>
      <c r="I42"/>
      <c r="J42" s="109">
        <v>42227</v>
      </c>
      <c r="K42" s="123" t="s">
        <v>1051</v>
      </c>
      <c r="L42" s="169">
        <v>747.9</v>
      </c>
      <c r="M42" s="308" t="s">
        <v>89</v>
      </c>
      <c r="N42" s="308"/>
      <c r="O42" s="308"/>
    </row>
    <row r="43" spans="1:15" s="29" customFormat="1" x14ac:dyDescent="0.2">
      <c r="A43" s="56"/>
      <c r="B43" s="129">
        <v>42235</v>
      </c>
      <c r="C43" s="190" t="s">
        <v>637</v>
      </c>
      <c r="D43" s="132" t="s">
        <v>528</v>
      </c>
      <c r="E43" s="136">
        <v>2381.5</v>
      </c>
      <c r="F43" s="29" t="s">
        <v>89</v>
      </c>
      <c r="G43" s="29" t="s">
        <v>249</v>
      </c>
      <c r="I43"/>
      <c r="J43" s="164">
        <v>42229</v>
      </c>
      <c r="K43" s="131" t="s">
        <v>1647</v>
      </c>
      <c r="L43" s="134">
        <v>249</v>
      </c>
      <c r="M43" s="308" t="s">
        <v>89</v>
      </c>
      <c r="N43" s="308"/>
      <c r="O43" s="308"/>
    </row>
    <row r="44" spans="1:15" s="29" customFormat="1" x14ac:dyDescent="0.2">
      <c r="A44" s="56"/>
      <c r="B44" s="129">
        <v>42236</v>
      </c>
      <c r="C44" s="190" t="s">
        <v>469</v>
      </c>
      <c r="D44" s="132" t="s">
        <v>424</v>
      </c>
      <c r="E44" s="136">
        <v>225.59</v>
      </c>
      <c r="F44" s="29" t="s">
        <v>89</v>
      </c>
      <c r="G44" s="29" t="s">
        <v>249</v>
      </c>
      <c r="I44"/>
      <c r="J44" s="109">
        <v>42229</v>
      </c>
      <c r="K44" s="123" t="s">
        <v>1648</v>
      </c>
      <c r="L44" s="169">
        <v>821.35</v>
      </c>
      <c r="M44" s="308" t="s">
        <v>89</v>
      </c>
      <c r="N44" s="308"/>
      <c r="O44" s="308"/>
    </row>
    <row r="45" spans="1:15" s="29" customFormat="1" x14ac:dyDescent="0.2">
      <c r="A45" s="56"/>
      <c r="B45" s="129">
        <v>42236</v>
      </c>
      <c r="C45" s="190" t="s">
        <v>719</v>
      </c>
      <c r="D45" s="132" t="s">
        <v>1051</v>
      </c>
      <c r="E45" s="136">
        <v>289.66000000000003</v>
      </c>
      <c r="F45" s="29" t="s">
        <v>89</v>
      </c>
      <c r="G45" s="29" t="s">
        <v>249</v>
      </c>
      <c r="I45"/>
      <c r="J45" s="164">
        <v>42230</v>
      </c>
      <c r="K45" s="131" t="s">
        <v>1649</v>
      </c>
      <c r="L45" s="134">
        <v>195</v>
      </c>
      <c r="M45" s="308" t="s">
        <v>89</v>
      </c>
      <c r="N45" s="308"/>
      <c r="O45" s="308"/>
    </row>
    <row r="46" spans="1:15" s="29" customFormat="1" x14ac:dyDescent="0.2">
      <c r="A46" s="56"/>
      <c r="B46" s="129">
        <v>42236</v>
      </c>
      <c r="C46" s="190" t="s">
        <v>301</v>
      </c>
      <c r="D46" s="132" t="s">
        <v>1642</v>
      </c>
      <c r="E46" s="136">
        <v>11706.12</v>
      </c>
      <c r="F46" s="29" t="s">
        <v>89</v>
      </c>
      <c r="G46" s="29" t="s">
        <v>249</v>
      </c>
      <c r="I46"/>
      <c r="J46" s="109">
        <v>42230</v>
      </c>
      <c r="K46" s="123" t="s">
        <v>1650</v>
      </c>
      <c r="L46" s="169">
        <v>826.2</v>
      </c>
      <c r="M46" s="308" t="s">
        <v>89</v>
      </c>
      <c r="N46" s="308"/>
      <c r="O46" s="308"/>
    </row>
    <row r="47" spans="1:15" s="29" customFormat="1" x14ac:dyDescent="0.2">
      <c r="A47" s="56"/>
      <c r="B47" s="129">
        <v>42237</v>
      </c>
      <c r="C47" s="190" t="s">
        <v>301</v>
      </c>
      <c r="D47" s="132" t="s">
        <v>1640</v>
      </c>
      <c r="E47" s="136">
        <v>1018.56</v>
      </c>
      <c r="F47" s="29" t="s">
        <v>89</v>
      </c>
      <c r="G47" s="29" t="s">
        <v>249</v>
      </c>
      <c r="I47"/>
      <c r="J47" s="164">
        <v>42231</v>
      </c>
      <c r="K47" s="131" t="s">
        <v>1051</v>
      </c>
      <c r="L47" s="134">
        <v>601.58000000000004</v>
      </c>
      <c r="M47" s="308" t="s">
        <v>89</v>
      </c>
      <c r="N47" s="308"/>
      <c r="O47" s="308"/>
    </row>
    <row r="48" spans="1:15" s="29" customFormat="1" x14ac:dyDescent="0.2">
      <c r="A48" s="56"/>
      <c r="B48" s="129">
        <v>42237</v>
      </c>
      <c r="C48" s="190" t="s">
        <v>301</v>
      </c>
      <c r="D48" s="132" t="s">
        <v>1611</v>
      </c>
      <c r="E48" s="136">
        <v>1587.45</v>
      </c>
      <c r="F48" s="29" t="s">
        <v>89</v>
      </c>
      <c r="G48" s="29" t="s">
        <v>249</v>
      </c>
      <c r="I48"/>
      <c r="J48" s="109">
        <v>42234</v>
      </c>
      <c r="K48" s="123" t="s">
        <v>1355</v>
      </c>
      <c r="L48" s="169">
        <v>131.15</v>
      </c>
      <c r="M48" s="308" t="s">
        <v>89</v>
      </c>
      <c r="N48" s="308"/>
      <c r="O48" s="308"/>
    </row>
    <row r="49" spans="1:15" s="29" customFormat="1" x14ac:dyDescent="0.2">
      <c r="A49" s="56"/>
      <c r="B49" s="129">
        <v>42239</v>
      </c>
      <c r="C49" s="190" t="s">
        <v>1201</v>
      </c>
      <c r="D49" s="132" t="s">
        <v>1641</v>
      </c>
      <c r="E49" s="136">
        <v>740</v>
      </c>
      <c r="F49" s="29" t="s">
        <v>89</v>
      </c>
      <c r="G49" s="29" t="s">
        <v>249</v>
      </c>
      <c r="I49"/>
      <c r="J49" s="164">
        <v>42235</v>
      </c>
      <c r="K49" s="131" t="s">
        <v>9</v>
      </c>
      <c r="L49" s="134">
        <v>236.9</v>
      </c>
      <c r="M49" s="308" t="s">
        <v>89</v>
      </c>
      <c r="N49" s="308"/>
      <c r="O49" s="308"/>
    </row>
    <row r="50" spans="1:15" s="29" customFormat="1" x14ac:dyDescent="0.2">
      <c r="A50" s="56"/>
      <c r="B50" s="129">
        <v>42240</v>
      </c>
      <c r="C50" s="190" t="s">
        <v>719</v>
      </c>
      <c r="D50" s="132" t="s">
        <v>1051</v>
      </c>
      <c r="E50" s="136">
        <v>800.06</v>
      </c>
      <c r="F50" s="29" t="s">
        <v>89</v>
      </c>
      <c r="G50" s="29" t="s">
        <v>249</v>
      </c>
      <c r="I50"/>
      <c r="J50" s="109">
        <v>42235</v>
      </c>
      <c r="K50" s="123" t="s">
        <v>1051</v>
      </c>
      <c r="L50" s="169">
        <v>877</v>
      </c>
      <c r="M50" s="308" t="s">
        <v>89</v>
      </c>
      <c r="N50" s="308"/>
      <c r="O50" s="308"/>
    </row>
    <row r="51" spans="1:15" s="29" customFormat="1" x14ac:dyDescent="0.2">
      <c r="A51" s="56"/>
      <c r="B51" s="129">
        <v>42240</v>
      </c>
      <c r="C51" s="190" t="s">
        <v>719</v>
      </c>
      <c r="D51" s="132" t="s">
        <v>1051</v>
      </c>
      <c r="E51" s="136">
        <v>553.84</v>
      </c>
      <c r="F51" s="29" t="s">
        <v>89</v>
      </c>
      <c r="G51" s="29" t="s">
        <v>249</v>
      </c>
      <c r="I51"/>
      <c r="J51" s="109">
        <v>42235</v>
      </c>
      <c r="K51" s="123" t="s">
        <v>1051</v>
      </c>
      <c r="L51" s="134">
        <v>557.19000000000005</v>
      </c>
      <c r="M51" s="308" t="s">
        <v>89</v>
      </c>
      <c r="N51" s="308"/>
      <c r="O51" s="308"/>
    </row>
    <row r="52" spans="1:15" s="29" customFormat="1" x14ac:dyDescent="0.2">
      <c r="A52" s="56"/>
      <c r="B52" s="129">
        <v>42240</v>
      </c>
      <c r="C52" s="190" t="s">
        <v>719</v>
      </c>
      <c r="D52" s="132" t="s">
        <v>1051</v>
      </c>
      <c r="E52" s="136">
        <v>557.04999999999995</v>
      </c>
      <c r="F52" s="29" t="s">
        <v>89</v>
      </c>
      <c r="G52" s="29" t="s">
        <v>249</v>
      </c>
      <c r="I52"/>
      <c r="J52" s="129">
        <v>42237</v>
      </c>
      <c r="K52" s="132" t="s">
        <v>1651</v>
      </c>
      <c r="L52" s="433">
        <v>691.45</v>
      </c>
      <c r="M52" s="308" t="s">
        <v>89</v>
      </c>
      <c r="N52" s="308"/>
      <c r="O52" s="308"/>
    </row>
    <row r="53" spans="1:15" s="29" customFormat="1" x14ac:dyDescent="0.2">
      <c r="A53" s="56"/>
      <c r="B53" s="129">
        <v>42240</v>
      </c>
      <c r="C53" s="190" t="s">
        <v>301</v>
      </c>
      <c r="D53" s="132" t="s">
        <v>821</v>
      </c>
      <c r="E53" s="136">
        <v>1369.5</v>
      </c>
      <c r="F53" s="29" t="s">
        <v>89</v>
      </c>
      <c r="G53" s="29" t="s">
        <v>249</v>
      </c>
      <c r="I53"/>
      <c r="J53" s="109">
        <v>42238</v>
      </c>
      <c r="K53" s="123" t="s">
        <v>459</v>
      </c>
      <c r="L53" s="169">
        <v>253.5</v>
      </c>
      <c r="M53" s="308" t="s">
        <v>89</v>
      </c>
      <c r="N53" s="308"/>
      <c r="O53" s="308"/>
    </row>
    <row r="54" spans="1:15" s="29" customFormat="1" x14ac:dyDescent="0.2">
      <c r="A54" s="56"/>
      <c r="B54" s="129">
        <v>42241</v>
      </c>
      <c r="C54" s="190" t="s">
        <v>301</v>
      </c>
      <c r="D54" s="132" t="s">
        <v>1640</v>
      </c>
      <c r="E54" s="136">
        <v>95.93</v>
      </c>
      <c r="F54" s="29" t="s">
        <v>89</v>
      </c>
      <c r="G54" s="29" t="s">
        <v>249</v>
      </c>
      <c r="I54"/>
      <c r="J54" s="110">
        <v>42240</v>
      </c>
      <c r="K54" s="119" t="s">
        <v>1355</v>
      </c>
      <c r="L54" s="172">
        <v>520.29</v>
      </c>
      <c r="M54" s="308" t="s">
        <v>89</v>
      </c>
      <c r="N54" s="308"/>
      <c r="O54" s="308"/>
    </row>
    <row r="55" spans="1:15" s="29" customFormat="1" x14ac:dyDescent="0.2">
      <c r="A55"/>
      <c r="B55" s="129">
        <v>42241</v>
      </c>
      <c r="C55" s="190" t="s">
        <v>719</v>
      </c>
      <c r="D55" s="132" t="s">
        <v>1051</v>
      </c>
      <c r="E55" s="136">
        <v>667.8</v>
      </c>
      <c r="F55" s="29" t="s">
        <v>89</v>
      </c>
      <c r="G55" s="29" t="s">
        <v>249</v>
      </c>
      <c r="I55"/>
      <c r="J55" s="110">
        <v>42240</v>
      </c>
      <c r="K55" s="123" t="s">
        <v>310</v>
      </c>
      <c r="L55" s="169">
        <v>217</v>
      </c>
      <c r="M55" s="308" t="s">
        <v>89</v>
      </c>
      <c r="N55" s="308"/>
      <c r="O55" s="308"/>
    </row>
    <row r="56" spans="1:15" s="29" customFormat="1" x14ac:dyDescent="0.2">
      <c r="A56"/>
      <c r="B56" s="129">
        <v>42241</v>
      </c>
      <c r="C56" s="190" t="s">
        <v>469</v>
      </c>
      <c r="D56" s="132" t="s">
        <v>1023</v>
      </c>
      <c r="E56" s="136">
        <v>417.11</v>
      </c>
      <c r="F56" s="29" t="s">
        <v>89</v>
      </c>
      <c r="G56" s="29" t="s">
        <v>249</v>
      </c>
      <c r="I56"/>
      <c r="J56" s="164">
        <v>42241</v>
      </c>
      <c r="K56" s="131" t="s">
        <v>1355</v>
      </c>
      <c r="L56" s="134">
        <v>894.24</v>
      </c>
      <c r="M56" s="308" t="s">
        <v>89</v>
      </c>
      <c r="N56" s="308"/>
      <c r="O56" s="308"/>
    </row>
    <row r="57" spans="1:15" s="29" customFormat="1" ht="13.5" thickBot="1" x14ac:dyDescent="0.25">
      <c r="A57"/>
      <c r="B57" s="129">
        <v>42242</v>
      </c>
      <c r="C57" s="190" t="s">
        <v>719</v>
      </c>
      <c r="D57" s="132" t="s">
        <v>1051</v>
      </c>
      <c r="E57" s="136">
        <v>348.54</v>
      </c>
      <c r="F57" s="29" t="s">
        <v>89</v>
      </c>
      <c r="G57" s="29" t="s">
        <v>249</v>
      </c>
      <c r="I57"/>
      <c r="J57" s="161">
        <v>42241</v>
      </c>
      <c r="K57" s="133" t="s">
        <v>640</v>
      </c>
      <c r="L57" s="207">
        <v>133</v>
      </c>
      <c r="M57" s="308" t="s">
        <v>89</v>
      </c>
      <c r="N57" s="308"/>
      <c r="O57" s="308"/>
    </row>
    <row r="58" spans="1:15" ht="13.5" thickBot="1" x14ac:dyDescent="0.25">
      <c r="B58" s="129">
        <v>42243</v>
      </c>
      <c r="C58" s="190" t="s">
        <v>469</v>
      </c>
      <c r="D58" s="132" t="s">
        <v>424</v>
      </c>
      <c r="E58" s="136">
        <v>588.5</v>
      </c>
      <c r="F58" s="29" t="s">
        <v>89</v>
      </c>
      <c r="G58" s="29" t="s">
        <v>249</v>
      </c>
      <c r="J58" s="56"/>
      <c r="K58" s="194"/>
      <c r="L58" s="87">
        <f>SUM(L35:L57)</f>
        <v>11813.749999999998</v>
      </c>
    </row>
    <row r="59" spans="1:15" x14ac:dyDescent="0.2">
      <c r="B59" s="129">
        <v>42243</v>
      </c>
      <c r="C59" s="190" t="s">
        <v>301</v>
      </c>
      <c r="D59" s="132" t="s">
        <v>310</v>
      </c>
      <c r="E59" s="136">
        <v>121</v>
      </c>
      <c r="F59" s="29" t="s">
        <v>89</v>
      </c>
      <c r="G59" s="29" t="s">
        <v>249</v>
      </c>
      <c r="J59" s="56"/>
      <c r="K59" s="194"/>
      <c r="L59" s="208"/>
    </row>
    <row r="60" spans="1:15" x14ac:dyDescent="0.2">
      <c r="B60" s="129">
        <v>42243</v>
      </c>
      <c r="C60" s="190" t="s">
        <v>637</v>
      </c>
      <c r="D60" s="132" t="s">
        <v>597</v>
      </c>
      <c r="E60" s="136">
        <v>404.5</v>
      </c>
      <c r="F60" s="29" t="s">
        <v>89</v>
      </c>
      <c r="G60" s="29" t="s">
        <v>249</v>
      </c>
      <c r="J60" s="56"/>
      <c r="K60" s="194"/>
      <c r="L60" s="208"/>
    </row>
    <row r="61" spans="1:15" x14ac:dyDescent="0.2">
      <c r="B61" s="129">
        <v>42243</v>
      </c>
      <c r="C61" s="190" t="s">
        <v>301</v>
      </c>
      <c r="D61" s="132" t="s">
        <v>1646</v>
      </c>
      <c r="E61" s="136">
        <v>23186.28</v>
      </c>
      <c r="G61" s="29" t="s">
        <v>249</v>
      </c>
    </row>
    <row r="62" spans="1:15" x14ac:dyDescent="0.2">
      <c r="B62" s="129">
        <v>42244</v>
      </c>
      <c r="C62" s="190" t="s">
        <v>1201</v>
      </c>
      <c r="D62" s="132" t="s">
        <v>1643</v>
      </c>
      <c r="E62" s="136">
        <v>1048.8</v>
      </c>
      <c r="F62" s="29" t="s">
        <v>89</v>
      </c>
      <c r="G62" s="29" t="s">
        <v>249</v>
      </c>
    </row>
    <row r="63" spans="1:15" x14ac:dyDescent="0.2">
      <c r="B63" s="129">
        <v>42244</v>
      </c>
      <c r="C63" s="190" t="s">
        <v>719</v>
      </c>
      <c r="D63" s="132" t="s">
        <v>1051</v>
      </c>
      <c r="E63" s="136">
        <v>443.77</v>
      </c>
      <c r="F63" s="29" t="s">
        <v>89</v>
      </c>
      <c r="G63" s="29" t="s">
        <v>249</v>
      </c>
    </row>
    <row r="64" spans="1:15" x14ac:dyDescent="0.2">
      <c r="B64" s="129">
        <v>42245</v>
      </c>
      <c r="C64" s="190" t="s">
        <v>1136</v>
      </c>
      <c r="D64" s="132" t="s">
        <v>861</v>
      </c>
      <c r="E64" s="136">
        <v>22556.22</v>
      </c>
      <c r="F64" s="29" t="s">
        <v>89</v>
      </c>
      <c r="G64" s="29" t="s">
        <v>249</v>
      </c>
    </row>
    <row r="65" spans="1:15" x14ac:dyDescent="0.2">
      <c r="B65" s="129">
        <v>42245</v>
      </c>
      <c r="C65" s="190" t="s">
        <v>301</v>
      </c>
      <c r="D65" s="132" t="s">
        <v>227</v>
      </c>
      <c r="E65" s="136">
        <v>2126.1</v>
      </c>
      <c r="F65" s="29" t="s">
        <v>89</v>
      </c>
      <c r="G65" s="29" t="s">
        <v>249</v>
      </c>
    </row>
    <row r="66" spans="1:15" x14ac:dyDescent="0.2">
      <c r="B66" s="129">
        <v>42247</v>
      </c>
      <c r="C66" s="190" t="s">
        <v>301</v>
      </c>
      <c r="D66" s="132" t="s">
        <v>1644</v>
      </c>
      <c r="E66" s="136">
        <v>2638.25</v>
      </c>
      <c r="F66" s="29" t="s">
        <v>89</v>
      </c>
      <c r="G66" s="29" t="s">
        <v>249</v>
      </c>
    </row>
    <row r="67" spans="1:15" x14ac:dyDescent="0.2">
      <c r="B67" s="129">
        <v>42247</v>
      </c>
      <c r="C67" s="190" t="s">
        <v>301</v>
      </c>
      <c r="D67" s="132" t="s">
        <v>1487</v>
      </c>
      <c r="E67" s="136">
        <v>3136.14</v>
      </c>
      <c r="F67" s="29" t="s">
        <v>89</v>
      </c>
      <c r="G67" s="29" t="s">
        <v>249</v>
      </c>
    </row>
    <row r="68" spans="1:15" x14ac:dyDescent="0.2">
      <c r="B68" s="129">
        <v>42247</v>
      </c>
      <c r="C68" s="190" t="s">
        <v>719</v>
      </c>
      <c r="D68" s="132" t="s">
        <v>1051</v>
      </c>
      <c r="E68" s="136">
        <v>620.04</v>
      </c>
      <c r="F68" s="29" t="s">
        <v>89</v>
      </c>
      <c r="G68" s="29" t="s">
        <v>249</v>
      </c>
    </row>
    <row r="69" spans="1:15" x14ac:dyDescent="0.2">
      <c r="B69" s="129">
        <v>42247</v>
      </c>
      <c r="C69" s="190" t="s">
        <v>469</v>
      </c>
      <c r="D69" s="132" t="s">
        <v>901</v>
      </c>
      <c r="E69" s="136">
        <v>387.53</v>
      </c>
      <c r="F69" s="29" t="s">
        <v>89</v>
      </c>
      <c r="G69" s="29" t="s">
        <v>249</v>
      </c>
      <c r="J69" s="266">
        <f>E66+E65+E59+E53+E48+E30+L38+L40+L41+L48+L56+L57</f>
        <v>11615.12</v>
      </c>
    </row>
    <row r="70" spans="1:15" ht="13.5" thickBot="1" x14ac:dyDescent="0.25">
      <c r="B70" s="161"/>
      <c r="C70" s="187"/>
      <c r="D70" s="133"/>
      <c r="E70" s="137"/>
    </row>
    <row r="71" spans="1:15" ht="13.5" thickBot="1" x14ac:dyDescent="0.25">
      <c r="B71" s="56"/>
      <c r="C71" s="56"/>
      <c r="D71" s="194"/>
      <c r="E71" s="87">
        <f>SUM(E10:E70)</f>
        <v>159752.14000000001</v>
      </c>
    </row>
    <row r="72" spans="1:15" x14ac:dyDescent="0.2">
      <c r="B72" s="56"/>
      <c r="C72" s="56"/>
      <c r="D72" s="194"/>
      <c r="E72" s="208"/>
    </row>
    <row r="73" spans="1:15" x14ac:dyDescent="0.2">
      <c r="B73" s="56"/>
      <c r="C73" s="56"/>
      <c r="D73" s="194"/>
      <c r="E73" s="208"/>
    </row>
    <row r="74" spans="1:15" x14ac:dyDescent="0.2">
      <c r="B74" s="56"/>
      <c r="C74" s="56"/>
      <c r="D74" s="194"/>
      <c r="E74" s="208"/>
    </row>
    <row r="75" spans="1:15" s="29" customFormat="1" x14ac:dyDescent="0.2">
      <c r="A75"/>
      <c r="B75" s="56"/>
      <c r="C75" s="56"/>
      <c r="D75" s="194"/>
      <c r="E75" s="208"/>
      <c r="I75"/>
      <c r="J75"/>
      <c r="K75"/>
      <c r="L75"/>
      <c r="M75" s="312"/>
      <c r="N75" s="308"/>
      <c r="O75" s="308"/>
    </row>
    <row r="76" spans="1:15" s="29" customFormat="1" x14ac:dyDescent="0.2">
      <c r="A76"/>
      <c r="B76" s="56"/>
      <c r="C76" s="56"/>
      <c r="D76" s="194"/>
      <c r="E76" s="208"/>
      <c r="I76"/>
      <c r="J76"/>
      <c r="K76"/>
      <c r="L76"/>
      <c r="M76" s="312"/>
      <c r="N76" s="308"/>
      <c r="O76" s="308"/>
    </row>
    <row r="77" spans="1:15" s="29" customFormat="1" x14ac:dyDescent="0.2">
      <c r="A77"/>
      <c r="B77" s="56"/>
      <c r="C77" s="56"/>
      <c r="D77" s="194"/>
      <c r="E77" s="208"/>
      <c r="I77"/>
      <c r="J77"/>
      <c r="K77"/>
      <c r="L77"/>
      <c r="M77" s="312"/>
      <c r="N77" s="308"/>
      <c r="O77" s="308"/>
    </row>
    <row r="78" spans="1:15" x14ac:dyDescent="0.2">
      <c r="B78" s="56"/>
      <c r="C78" s="56"/>
      <c r="D78" s="194"/>
      <c r="E78" s="208"/>
    </row>
    <row r="79" spans="1:15" x14ac:dyDescent="0.2">
      <c r="B79" s="56"/>
      <c r="C79" s="56"/>
      <c r="D79" s="194"/>
      <c r="E79" s="208"/>
    </row>
    <row r="80" spans="1:15" x14ac:dyDescent="0.2">
      <c r="B80" s="56"/>
      <c r="C80" s="56"/>
      <c r="D80" s="194"/>
      <c r="E80" s="208"/>
    </row>
    <row r="81" spans="1:15" x14ac:dyDescent="0.2">
      <c r="B81" s="56"/>
      <c r="C81" s="56"/>
      <c r="D81" s="194"/>
      <c r="E81" s="208"/>
    </row>
    <row r="82" spans="1:15" x14ac:dyDescent="0.2">
      <c r="B82" s="56"/>
      <c r="C82" s="56"/>
      <c r="D82" s="194"/>
      <c r="E82" s="208"/>
    </row>
    <row r="83" spans="1:15" x14ac:dyDescent="0.2">
      <c r="B83" s="56"/>
      <c r="C83" s="56"/>
      <c r="D83" s="194"/>
      <c r="E83" s="208"/>
    </row>
    <row r="84" spans="1:15" s="29" customFormat="1" x14ac:dyDescent="0.2">
      <c r="A84"/>
      <c r="B84" s="56"/>
      <c r="C84" s="56"/>
      <c r="D84" s="194"/>
      <c r="E84" s="208"/>
      <c r="F84"/>
      <c r="I84"/>
      <c r="J84"/>
      <c r="K84"/>
      <c r="L84"/>
      <c r="M84" s="312"/>
      <c r="N84" s="308"/>
      <c r="O84" s="308"/>
    </row>
    <row r="85" spans="1:15" x14ac:dyDescent="0.2">
      <c r="F85"/>
    </row>
    <row r="86" spans="1:15" x14ac:dyDescent="0.2">
      <c r="F86"/>
    </row>
    <row r="87" spans="1:15" x14ac:dyDescent="0.2">
      <c r="F87"/>
    </row>
    <row r="88" spans="1:15" x14ac:dyDescent="0.2">
      <c r="F88"/>
    </row>
  </sheetData>
  <mergeCells count="5">
    <mergeCell ref="A1:L1"/>
    <mergeCell ref="A3:D3"/>
    <mergeCell ref="A8:D8"/>
    <mergeCell ref="K13:K14"/>
    <mergeCell ref="L13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O82"/>
  <sheetViews>
    <sheetView topLeftCell="A16" zoomScaleNormal="100" workbookViewId="0">
      <selection activeCell="D52" sqref="D5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3" width="3.140625" style="312" customWidth="1"/>
    <col min="14" max="15" width="3.140625" style="308" customWidth="1"/>
  </cols>
  <sheetData>
    <row r="1" spans="1:15" s="1" customFormat="1" ht="24" customHeight="1" x14ac:dyDescent="0.2">
      <c r="A1" s="880" t="s">
        <v>1645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  <c r="N1" s="290"/>
      <c r="O1" s="290"/>
    </row>
    <row r="2" spans="1:15" s="1" customFormat="1" ht="6.75" customHeight="1" x14ac:dyDescent="0.2">
      <c r="D2" s="193"/>
      <c r="E2" s="144"/>
      <c r="F2" s="441"/>
      <c r="G2" s="441"/>
      <c r="H2" s="441"/>
      <c r="M2" s="305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369">
        <v>42276</v>
      </c>
      <c r="C5" s="196" t="s">
        <v>598</v>
      </c>
      <c r="D5" s="370" t="s">
        <v>1550</v>
      </c>
      <c r="E5" s="371">
        <v>273.5</v>
      </c>
      <c r="F5" s="29" t="s">
        <v>89</v>
      </c>
      <c r="G5" s="29" t="s">
        <v>249</v>
      </c>
      <c r="H5" s="29"/>
      <c r="J5" s="129">
        <v>42256</v>
      </c>
      <c r="K5" s="132" t="s">
        <v>1318</v>
      </c>
      <c r="L5" s="136">
        <v>1995.91</v>
      </c>
      <c r="M5" s="308" t="s">
        <v>89</v>
      </c>
      <c r="N5" s="307" t="s">
        <v>249</v>
      </c>
      <c r="O5" s="307"/>
    </row>
    <row r="6" spans="1:15" s="29" customFormat="1" ht="12.75" customHeight="1" x14ac:dyDescent="0.2">
      <c r="A6"/>
      <c r="B6" s="129">
        <v>42257</v>
      </c>
      <c r="C6" s="190" t="s">
        <v>1559</v>
      </c>
      <c r="D6" s="132" t="s">
        <v>800</v>
      </c>
      <c r="E6" s="136">
        <v>5000</v>
      </c>
      <c r="F6" s="27" t="s">
        <v>89</v>
      </c>
      <c r="G6" s="29" t="s">
        <v>249</v>
      </c>
      <c r="I6" s="56"/>
      <c r="J6" s="129">
        <v>42256</v>
      </c>
      <c r="K6" s="132" t="s">
        <v>346</v>
      </c>
      <c r="L6" s="136">
        <v>32262.91</v>
      </c>
      <c r="M6" s="308" t="s">
        <v>89</v>
      </c>
      <c r="N6" s="308" t="s">
        <v>249</v>
      </c>
      <c r="O6" s="308"/>
    </row>
    <row r="7" spans="1:15" s="29" customFormat="1" ht="12.75" customHeight="1" thickBot="1" x14ac:dyDescent="0.25">
      <c r="A7"/>
      <c r="B7" s="161">
        <v>42257</v>
      </c>
      <c r="C7" s="187" t="s">
        <v>1559</v>
      </c>
      <c r="D7" s="133" t="s">
        <v>1041</v>
      </c>
      <c r="E7" s="203">
        <v>3787.86</v>
      </c>
      <c r="F7" s="27" t="s">
        <v>89</v>
      </c>
      <c r="G7" s="29" t="s">
        <v>249</v>
      </c>
      <c r="I7" s="56"/>
      <c r="J7" s="161">
        <v>42270</v>
      </c>
      <c r="K7" s="133" t="s">
        <v>6</v>
      </c>
      <c r="L7" s="137">
        <v>20460.72</v>
      </c>
      <c r="M7" s="308" t="s">
        <v>89</v>
      </c>
      <c r="N7" s="308" t="s">
        <v>249</v>
      </c>
      <c r="O7" s="308"/>
    </row>
    <row r="8" spans="1:15" s="29" customFormat="1" ht="12.75" customHeight="1" thickBot="1" x14ac:dyDescent="0.25">
      <c r="A8"/>
      <c r="B8" s="56"/>
      <c r="C8" s="56"/>
      <c r="D8" s="194"/>
      <c r="E8" s="87">
        <f>SUM(E5:E7)</f>
        <v>9061.36</v>
      </c>
      <c r="I8" s="56"/>
      <c r="J8" s="56"/>
      <c r="K8" s="194"/>
      <c r="L8" s="87">
        <f>SUM(L5:L7)</f>
        <v>54719.54</v>
      </c>
      <c r="M8" s="307"/>
      <c r="N8" s="307"/>
      <c r="O8" s="308"/>
    </row>
    <row r="9" spans="1:15" s="29" customFormat="1" ht="12.75" customHeight="1" thickBot="1" x14ac:dyDescent="0.25">
      <c r="A9"/>
      <c r="B9" s="56"/>
      <c r="C9" s="56"/>
      <c r="D9" s="194"/>
      <c r="E9" s="208"/>
      <c r="I9" s="56"/>
      <c r="J9" s="299"/>
      <c r="K9" s="155"/>
      <c r="L9" s="301"/>
      <c r="M9" s="307"/>
      <c r="N9" s="307"/>
      <c r="O9" s="308"/>
    </row>
    <row r="10" spans="1:15" s="29" customFormat="1" ht="12.75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158"/>
      <c r="K10" s="885" t="s">
        <v>1087</v>
      </c>
      <c r="L10" s="881">
        <f>E8+L8+E60+L61+L17+L23</f>
        <v>274282.98</v>
      </c>
      <c r="M10" s="307"/>
      <c r="N10" s="307"/>
      <c r="O10" s="308"/>
    </row>
    <row r="11" spans="1:15" s="29" customFormat="1" ht="12.75" customHeight="1" thickBot="1" x14ac:dyDescent="0.25">
      <c r="A11" s="3"/>
      <c r="B11" s="10" t="s">
        <v>297</v>
      </c>
      <c r="C11" s="181" t="s">
        <v>296</v>
      </c>
      <c r="D11" s="11" t="s">
        <v>298</v>
      </c>
      <c r="E11" s="176" t="s">
        <v>299</v>
      </c>
      <c r="F11" s="27"/>
      <c r="G11" s="116"/>
      <c r="H11" s="116"/>
      <c r="I11" s="56"/>
      <c r="J11" s="393"/>
      <c r="K11" s="885"/>
      <c r="L11" s="882"/>
      <c r="M11" s="307"/>
      <c r="N11" s="307"/>
      <c r="O11" s="308"/>
    </row>
    <row r="12" spans="1:15" s="29" customFormat="1" ht="12.75" customHeight="1" x14ac:dyDescent="0.2">
      <c r="A12" s="56"/>
      <c r="B12" s="129">
        <v>42249</v>
      </c>
      <c r="C12" s="190" t="s">
        <v>674</v>
      </c>
      <c r="D12" s="132" t="s">
        <v>673</v>
      </c>
      <c r="E12" s="136">
        <v>11274.69</v>
      </c>
      <c r="F12" s="29" t="s">
        <v>89</v>
      </c>
      <c r="G12" s="27" t="s">
        <v>249</v>
      </c>
      <c r="H12" s="27"/>
      <c r="I12" s="3"/>
      <c r="J12" s="393"/>
      <c r="K12" s="398"/>
      <c r="L12" s="336"/>
      <c r="M12" s="307"/>
      <c r="N12" s="307"/>
      <c r="O12" s="308"/>
    </row>
    <row r="13" spans="1:15" s="29" customFormat="1" ht="12.75" customHeight="1" thickBot="1" x14ac:dyDescent="0.25">
      <c r="A13" s="56"/>
      <c r="B13" s="129">
        <v>42249</v>
      </c>
      <c r="C13" s="190" t="s">
        <v>301</v>
      </c>
      <c r="D13" s="132" t="s">
        <v>222</v>
      </c>
      <c r="E13" s="136">
        <v>1944.84</v>
      </c>
      <c r="F13" s="29" t="s">
        <v>89</v>
      </c>
      <c r="G13" s="29" t="s">
        <v>249</v>
      </c>
      <c r="I13" s="294" t="s">
        <v>1376</v>
      </c>
      <c r="J13" s="294"/>
      <c r="K13" s="294"/>
      <c r="L13" s="288"/>
      <c r="M13" s="307"/>
      <c r="N13" s="307"/>
      <c r="O13" s="308"/>
    </row>
    <row r="14" spans="1:15" s="111" customFormat="1" ht="12.6" customHeight="1" thickBot="1" x14ac:dyDescent="0.25">
      <c r="A14" s="56"/>
      <c r="B14" s="129">
        <v>42249</v>
      </c>
      <c r="C14" s="190" t="s">
        <v>301</v>
      </c>
      <c r="D14" s="132" t="s">
        <v>293</v>
      </c>
      <c r="E14" s="136">
        <v>2224.48</v>
      </c>
      <c r="F14" s="29" t="s">
        <v>89</v>
      </c>
      <c r="G14" s="29" t="s">
        <v>249</v>
      </c>
      <c r="H14" s="29"/>
      <c r="I14" s="3"/>
      <c r="J14" s="10" t="s">
        <v>297</v>
      </c>
      <c r="K14" s="11" t="s">
        <v>298</v>
      </c>
      <c r="L14" s="176" t="s">
        <v>299</v>
      </c>
      <c r="M14" s="307"/>
      <c r="N14" s="307"/>
      <c r="O14" s="306"/>
    </row>
    <row r="15" spans="1:15" s="111" customFormat="1" ht="12.6" customHeight="1" x14ac:dyDescent="0.2">
      <c r="A15" s="56"/>
      <c r="B15" s="129">
        <v>42251</v>
      </c>
      <c r="C15" s="190" t="s">
        <v>719</v>
      </c>
      <c r="D15" s="132" t="s">
        <v>1051</v>
      </c>
      <c r="E15" s="136">
        <v>552.98</v>
      </c>
      <c r="F15" s="29" t="s">
        <v>89</v>
      </c>
      <c r="G15" s="29" t="s">
        <v>249</v>
      </c>
      <c r="H15" s="29"/>
      <c r="I15" s="3"/>
      <c r="J15" s="369">
        <v>42263</v>
      </c>
      <c r="K15" s="370" t="s">
        <v>1653</v>
      </c>
      <c r="L15" s="422">
        <v>659.66</v>
      </c>
      <c r="M15" s="308" t="s">
        <v>89</v>
      </c>
      <c r="N15" s="307"/>
      <c r="O15" s="306"/>
    </row>
    <row r="16" spans="1:15" s="111" customFormat="1" ht="12.6" customHeight="1" thickBot="1" x14ac:dyDescent="0.25">
      <c r="A16" s="56"/>
      <c r="B16" s="129">
        <v>42251</v>
      </c>
      <c r="C16" s="190" t="s">
        <v>719</v>
      </c>
      <c r="D16" s="132" t="s">
        <v>1051</v>
      </c>
      <c r="E16" s="136">
        <v>519.64</v>
      </c>
      <c r="F16" s="29" t="s">
        <v>89</v>
      </c>
      <c r="G16" s="29" t="s">
        <v>249</v>
      </c>
      <c r="H16" s="29"/>
      <c r="I16" s="3"/>
      <c r="J16" s="161">
        <v>42263</v>
      </c>
      <c r="K16" s="133" t="s">
        <v>1654</v>
      </c>
      <c r="L16" s="207">
        <v>4939.43</v>
      </c>
      <c r="M16" s="308" t="s">
        <v>89</v>
      </c>
      <c r="N16" s="307"/>
      <c r="O16" s="306"/>
    </row>
    <row r="17" spans="1:15" s="111" customFormat="1" ht="12.6" customHeight="1" thickBot="1" x14ac:dyDescent="0.25">
      <c r="A17" s="56"/>
      <c r="B17" s="129">
        <v>42255</v>
      </c>
      <c r="C17" s="190" t="s">
        <v>719</v>
      </c>
      <c r="D17" s="132" t="s">
        <v>1051</v>
      </c>
      <c r="E17" s="136">
        <v>603.05999999999995</v>
      </c>
      <c r="F17" s="29" t="s">
        <v>89</v>
      </c>
      <c r="G17" s="29" t="s">
        <v>249</v>
      </c>
      <c r="H17" s="29"/>
      <c r="I17"/>
      <c r="J17" s="56"/>
      <c r="K17" s="194"/>
      <c r="L17" s="87">
        <f>SUM(L15:L16)</f>
        <v>5599.09</v>
      </c>
      <c r="M17" s="29"/>
      <c r="N17" s="307"/>
      <c r="O17" s="306"/>
    </row>
    <row r="18" spans="1:15" s="111" customFormat="1" ht="12.6" customHeight="1" x14ac:dyDescent="0.2">
      <c r="A18" s="56"/>
      <c r="B18" s="129">
        <v>42256</v>
      </c>
      <c r="C18" s="190" t="s">
        <v>301</v>
      </c>
      <c r="D18" s="132" t="s">
        <v>307</v>
      </c>
      <c r="E18" s="136">
        <v>327.18</v>
      </c>
      <c r="F18" s="29" t="s">
        <v>89</v>
      </c>
      <c r="G18" s="29" t="s">
        <v>249</v>
      </c>
      <c r="H18" s="29"/>
      <c r="I18"/>
      <c r="J18" s="56"/>
      <c r="K18" s="194"/>
      <c r="L18" s="208"/>
      <c r="M18" s="312"/>
      <c r="N18" s="307"/>
      <c r="O18" s="306"/>
    </row>
    <row r="19" spans="1:15" s="111" customFormat="1" ht="12.6" customHeight="1" thickBot="1" x14ac:dyDescent="0.25">
      <c r="A19" s="56"/>
      <c r="B19" s="129">
        <v>42256</v>
      </c>
      <c r="C19" s="190" t="s">
        <v>1113</v>
      </c>
      <c r="D19" s="132" t="s">
        <v>906</v>
      </c>
      <c r="E19" s="136">
        <v>335</v>
      </c>
      <c r="F19" s="29" t="s">
        <v>89</v>
      </c>
      <c r="G19" s="29" t="s">
        <v>249</v>
      </c>
      <c r="H19" s="29"/>
      <c r="I19" s="294" t="s">
        <v>1624</v>
      </c>
      <c r="J19" s="294"/>
      <c r="K19" s="294"/>
      <c r="L19" s="288"/>
      <c r="M19" s="312"/>
      <c r="N19" s="307"/>
      <c r="O19" s="306"/>
    </row>
    <row r="20" spans="1:15" s="111" customFormat="1" ht="12.6" customHeight="1" thickBot="1" x14ac:dyDescent="0.25">
      <c r="A20" s="56"/>
      <c r="B20" s="129">
        <v>42256</v>
      </c>
      <c r="C20" s="190" t="s">
        <v>1277</v>
      </c>
      <c r="D20" s="132" t="s">
        <v>1373</v>
      </c>
      <c r="E20" s="136">
        <v>5335.2</v>
      </c>
      <c r="F20" s="29" t="s">
        <v>89</v>
      </c>
      <c r="G20" s="29" t="s">
        <v>249</v>
      </c>
      <c r="H20" s="29"/>
      <c r="I20" s="3"/>
      <c r="J20" s="10" t="s">
        <v>297</v>
      </c>
      <c r="K20" s="11" t="s">
        <v>298</v>
      </c>
      <c r="L20" s="176" t="s">
        <v>299</v>
      </c>
      <c r="M20" s="308"/>
      <c r="N20" s="310"/>
      <c r="O20" s="306"/>
    </row>
    <row r="21" spans="1:15" s="111" customFormat="1" ht="12.6" customHeight="1" x14ac:dyDescent="0.2">
      <c r="A21" s="56"/>
      <c r="B21" s="129">
        <v>42257</v>
      </c>
      <c r="C21" s="190" t="s">
        <v>301</v>
      </c>
      <c r="D21" s="132" t="s">
        <v>1494</v>
      </c>
      <c r="E21" s="136">
        <v>25734.36</v>
      </c>
      <c r="F21" s="29" t="s">
        <v>89</v>
      </c>
      <c r="G21" s="29" t="s">
        <v>249</v>
      </c>
      <c r="H21" s="29"/>
      <c r="I21" s="3"/>
      <c r="J21" s="101">
        <v>42265</v>
      </c>
      <c r="K21" s="205" t="s">
        <v>1534</v>
      </c>
      <c r="L21" s="206">
        <v>2773.81</v>
      </c>
      <c r="M21" s="308"/>
      <c r="N21" s="307"/>
      <c r="O21" s="306"/>
    </row>
    <row r="22" spans="1:15" s="111" customFormat="1" ht="12.6" customHeight="1" thickBot="1" x14ac:dyDescent="0.25">
      <c r="A22" s="56"/>
      <c r="B22" s="129">
        <v>42257</v>
      </c>
      <c r="C22" s="190" t="s">
        <v>397</v>
      </c>
      <c r="D22" s="132" t="s">
        <v>1405</v>
      </c>
      <c r="E22" s="136">
        <v>1410.03</v>
      </c>
      <c r="F22" s="29" t="s">
        <v>89</v>
      </c>
      <c r="G22" s="29" t="s">
        <v>249</v>
      </c>
      <c r="H22" s="29"/>
      <c r="I22" s="56"/>
      <c r="J22" s="161"/>
      <c r="K22" s="423"/>
      <c r="L22" s="137"/>
      <c r="M22" s="308"/>
      <c r="N22" s="308"/>
      <c r="O22" s="306"/>
    </row>
    <row r="23" spans="1:15" s="111" customFormat="1" ht="12.6" customHeight="1" thickBot="1" x14ac:dyDescent="0.25">
      <c r="A23" s="56"/>
      <c r="B23" s="129">
        <v>42257</v>
      </c>
      <c r="C23" s="190" t="s">
        <v>301</v>
      </c>
      <c r="D23" s="132" t="s">
        <v>1483</v>
      </c>
      <c r="E23" s="136">
        <v>34578.21</v>
      </c>
      <c r="F23" s="29" t="s">
        <v>89</v>
      </c>
      <c r="G23" s="29" t="s">
        <v>249</v>
      </c>
      <c r="H23" s="29"/>
      <c r="I23"/>
      <c r="J23" s="56"/>
      <c r="K23" s="194"/>
      <c r="L23" s="87">
        <f>SUM(L21:L22)</f>
        <v>2773.81</v>
      </c>
      <c r="M23" s="308"/>
      <c r="N23" s="308"/>
      <c r="O23" s="306"/>
    </row>
    <row r="24" spans="1:15" s="111" customFormat="1" ht="12.6" customHeight="1" x14ac:dyDescent="0.2">
      <c r="A24" s="56"/>
      <c r="B24" s="129">
        <v>42261</v>
      </c>
      <c r="C24" s="190" t="s">
        <v>469</v>
      </c>
      <c r="D24" s="132" t="s">
        <v>901</v>
      </c>
      <c r="E24" s="136">
        <v>1306.3900000000001</v>
      </c>
      <c r="F24" s="29" t="s">
        <v>89</v>
      </c>
      <c r="G24" s="29" t="s">
        <v>249</v>
      </c>
      <c r="H24" s="29"/>
      <c r="I24"/>
      <c r="J24" s="56"/>
      <c r="K24" s="194"/>
      <c r="L24" s="208"/>
      <c r="M24" s="308"/>
      <c r="N24" s="308"/>
      <c r="O24" s="306"/>
    </row>
    <row r="25" spans="1:15" s="3" customFormat="1" ht="12.75" customHeight="1" thickBot="1" x14ac:dyDescent="0.25">
      <c r="A25" s="56"/>
      <c r="B25" s="129">
        <v>42261</v>
      </c>
      <c r="C25" s="190" t="s">
        <v>301</v>
      </c>
      <c r="D25" s="132" t="s">
        <v>307</v>
      </c>
      <c r="E25" s="136">
        <v>424.08</v>
      </c>
      <c r="F25" s="29" t="s">
        <v>89</v>
      </c>
      <c r="G25" s="29" t="s">
        <v>249</v>
      </c>
      <c r="H25" s="29"/>
      <c r="I25" s="294" t="s">
        <v>1570</v>
      </c>
      <c r="J25" s="294"/>
      <c r="K25" s="294"/>
      <c r="L25" s="288"/>
      <c r="M25" s="308"/>
      <c r="N25" s="308"/>
      <c r="O25" s="426"/>
    </row>
    <row r="26" spans="1:15" s="3" customFormat="1" ht="12.75" customHeight="1" thickBot="1" x14ac:dyDescent="0.25">
      <c r="A26" s="56"/>
      <c r="B26" s="129">
        <v>42261</v>
      </c>
      <c r="C26" s="190" t="s">
        <v>637</v>
      </c>
      <c r="D26" s="132" t="s">
        <v>597</v>
      </c>
      <c r="E26" s="136">
        <v>421.2</v>
      </c>
      <c r="F26" s="29" t="s">
        <v>89</v>
      </c>
      <c r="G26" s="29" t="s">
        <v>249</v>
      </c>
      <c r="H26" s="29"/>
      <c r="J26" s="10" t="s">
        <v>297</v>
      </c>
      <c r="K26" s="11" t="s">
        <v>298</v>
      </c>
      <c r="L26" s="176" t="s">
        <v>299</v>
      </c>
      <c r="M26" s="308"/>
      <c r="N26" s="308"/>
      <c r="O26" s="426"/>
    </row>
    <row r="27" spans="1:15" s="3" customFormat="1" ht="12.75" customHeight="1" x14ac:dyDescent="0.2">
      <c r="A27" s="56"/>
      <c r="B27" s="129">
        <v>42262</v>
      </c>
      <c r="C27" s="190" t="s">
        <v>301</v>
      </c>
      <c r="D27" s="132" t="s">
        <v>1255</v>
      </c>
      <c r="E27" s="136">
        <v>19241.72</v>
      </c>
      <c r="F27" s="29" t="s">
        <v>89</v>
      </c>
      <c r="G27" s="29" t="s">
        <v>249</v>
      </c>
      <c r="H27" s="29"/>
      <c r="J27" s="369">
        <v>42242</v>
      </c>
      <c r="K27" s="370" t="s">
        <v>1525</v>
      </c>
      <c r="L27" s="422">
        <v>700.32</v>
      </c>
      <c r="M27" s="308"/>
      <c r="N27" s="308"/>
      <c r="O27" s="426"/>
    </row>
    <row r="28" spans="1:15" s="56" customFormat="1" ht="12.75" customHeight="1" x14ac:dyDescent="0.2">
      <c r="B28" s="129">
        <v>42262</v>
      </c>
      <c r="C28" s="190" t="s">
        <v>301</v>
      </c>
      <c r="D28" s="132" t="s">
        <v>1475</v>
      </c>
      <c r="E28" s="136">
        <v>13332.07</v>
      </c>
      <c r="F28" s="29" t="s">
        <v>89</v>
      </c>
      <c r="G28" s="29" t="s">
        <v>249</v>
      </c>
      <c r="H28" s="29"/>
      <c r="I28" s="3"/>
      <c r="J28" s="109">
        <v>42242</v>
      </c>
      <c r="K28" s="123" t="s">
        <v>1666</v>
      </c>
      <c r="L28" s="169">
        <v>600.04999999999995</v>
      </c>
      <c r="M28" s="308" t="s">
        <v>89</v>
      </c>
      <c r="N28" s="308"/>
      <c r="O28" s="307"/>
    </row>
    <row r="29" spans="1:15" s="56" customFormat="1" ht="12.75" customHeight="1" x14ac:dyDescent="0.2">
      <c r="B29" s="129">
        <v>42262</v>
      </c>
      <c r="C29" s="190" t="s">
        <v>719</v>
      </c>
      <c r="D29" s="132" t="s">
        <v>1051</v>
      </c>
      <c r="E29" s="136">
        <v>1941.51</v>
      </c>
      <c r="F29" s="29" t="s">
        <v>89</v>
      </c>
      <c r="G29" s="29" t="s">
        <v>249</v>
      </c>
      <c r="H29" s="29"/>
      <c r="I29" s="3"/>
      <c r="J29" s="109">
        <v>42242</v>
      </c>
      <c r="K29" s="131" t="s">
        <v>1667</v>
      </c>
      <c r="L29" s="134">
        <v>1508.22</v>
      </c>
      <c r="M29" s="308" t="s">
        <v>89</v>
      </c>
      <c r="N29" s="308"/>
      <c r="O29" s="307"/>
    </row>
    <row r="30" spans="1:15" s="56" customFormat="1" ht="12.75" customHeight="1" x14ac:dyDescent="0.2">
      <c r="B30" s="129">
        <v>42262</v>
      </c>
      <c r="C30" s="190" t="s">
        <v>719</v>
      </c>
      <c r="D30" s="132" t="s">
        <v>1051</v>
      </c>
      <c r="E30" s="136">
        <v>7898.09</v>
      </c>
      <c r="F30" s="29" t="s">
        <v>89</v>
      </c>
      <c r="G30" s="29" t="s">
        <v>249</v>
      </c>
      <c r="H30" s="29"/>
      <c r="I30"/>
      <c r="J30" s="109">
        <v>42244</v>
      </c>
      <c r="K30" s="123" t="s">
        <v>1503</v>
      </c>
      <c r="L30" s="169">
        <v>815</v>
      </c>
      <c r="M30" s="308" t="s">
        <v>89</v>
      </c>
      <c r="N30" s="308"/>
      <c r="O30" s="307"/>
    </row>
    <row r="31" spans="1:15" s="56" customFormat="1" ht="12.75" customHeight="1" x14ac:dyDescent="0.2">
      <c r="B31" s="129">
        <v>42262</v>
      </c>
      <c r="C31" s="190" t="s">
        <v>301</v>
      </c>
      <c r="D31" s="132" t="s">
        <v>1652</v>
      </c>
      <c r="E31" s="136">
        <v>1726.67</v>
      </c>
      <c r="F31" s="29" t="s">
        <v>89</v>
      </c>
      <c r="G31" s="29" t="s">
        <v>249</v>
      </c>
      <c r="H31" s="29"/>
      <c r="I31"/>
      <c r="J31" s="164">
        <v>42246</v>
      </c>
      <c r="K31" s="131" t="s">
        <v>1668</v>
      </c>
      <c r="L31" s="134">
        <v>668.04</v>
      </c>
      <c r="M31" s="308" t="s">
        <v>89</v>
      </c>
      <c r="N31" s="308"/>
      <c r="O31" s="307"/>
    </row>
    <row r="32" spans="1:15" s="56" customFormat="1" ht="12.75" customHeight="1" x14ac:dyDescent="0.2">
      <c r="B32" s="129">
        <v>42262</v>
      </c>
      <c r="C32" s="190" t="s">
        <v>674</v>
      </c>
      <c r="D32" s="132" t="s">
        <v>1660</v>
      </c>
      <c r="E32" s="136">
        <v>5574</v>
      </c>
      <c r="F32" s="29" t="s">
        <v>89</v>
      </c>
      <c r="G32" s="29" t="s">
        <v>249</v>
      </c>
      <c r="H32" s="29"/>
      <c r="I32"/>
      <c r="J32" s="109">
        <v>42246</v>
      </c>
      <c r="K32" s="123" t="s">
        <v>1503</v>
      </c>
      <c r="L32" s="169">
        <v>266.64999999999998</v>
      </c>
      <c r="M32" s="308" t="s">
        <v>89</v>
      </c>
      <c r="N32" s="308"/>
      <c r="O32" s="307"/>
    </row>
    <row r="33" spans="1:15" s="56" customFormat="1" ht="12.75" customHeight="1" x14ac:dyDescent="0.2">
      <c r="B33" s="129">
        <v>42262</v>
      </c>
      <c r="C33" s="190" t="s">
        <v>719</v>
      </c>
      <c r="D33" s="132" t="s">
        <v>1051</v>
      </c>
      <c r="E33" s="136">
        <v>548.67999999999995</v>
      </c>
      <c r="F33" s="29" t="s">
        <v>89</v>
      </c>
      <c r="G33" s="29" t="s">
        <v>249</v>
      </c>
      <c r="H33" s="29"/>
      <c r="I33"/>
      <c r="J33" s="164">
        <v>42247</v>
      </c>
      <c r="K33" s="131" t="s">
        <v>1355</v>
      </c>
      <c r="L33" s="134">
        <v>470.77</v>
      </c>
      <c r="M33" s="308" t="s">
        <v>89</v>
      </c>
      <c r="N33" s="308"/>
      <c r="O33" s="307"/>
    </row>
    <row r="34" spans="1:15" s="29" customFormat="1" x14ac:dyDescent="0.2">
      <c r="A34" s="56"/>
      <c r="B34" s="129">
        <v>42262</v>
      </c>
      <c r="C34" s="190" t="s">
        <v>301</v>
      </c>
      <c r="D34" s="132" t="s">
        <v>1188</v>
      </c>
      <c r="E34" s="136">
        <v>435.43</v>
      </c>
      <c r="F34" s="29" t="s">
        <v>89</v>
      </c>
      <c r="G34" s="29" t="s">
        <v>249</v>
      </c>
      <c r="I34"/>
      <c r="J34" s="109">
        <v>42249</v>
      </c>
      <c r="K34" s="123" t="s">
        <v>1355</v>
      </c>
      <c r="L34" s="169">
        <v>363.63</v>
      </c>
      <c r="M34" s="308" t="s">
        <v>89</v>
      </c>
      <c r="N34" s="308"/>
      <c r="O34" s="308"/>
    </row>
    <row r="35" spans="1:15" s="29" customFormat="1" x14ac:dyDescent="0.2">
      <c r="A35" s="56"/>
      <c r="B35" s="129">
        <v>42263</v>
      </c>
      <c r="C35" s="190" t="s">
        <v>637</v>
      </c>
      <c r="D35" s="132" t="s">
        <v>597</v>
      </c>
      <c r="E35" s="136">
        <v>76.5</v>
      </c>
      <c r="F35" s="29" t="s">
        <v>89</v>
      </c>
      <c r="G35" s="29" t="s">
        <v>249</v>
      </c>
      <c r="I35"/>
      <c r="J35" s="109">
        <v>42249</v>
      </c>
      <c r="K35" s="131" t="s">
        <v>1346</v>
      </c>
      <c r="L35" s="134">
        <v>403.8</v>
      </c>
      <c r="M35" s="308" t="s">
        <v>89</v>
      </c>
      <c r="N35" s="308"/>
      <c r="O35" s="308"/>
    </row>
    <row r="36" spans="1:15" s="29" customFormat="1" x14ac:dyDescent="0.2">
      <c r="A36" s="56"/>
      <c r="B36" s="129">
        <v>42263</v>
      </c>
      <c r="C36" s="190" t="s">
        <v>1540</v>
      </c>
      <c r="D36" s="132" t="s">
        <v>1557</v>
      </c>
      <c r="E36" s="136">
        <v>1149.1199999999999</v>
      </c>
      <c r="F36" s="29" t="s">
        <v>89</v>
      </c>
      <c r="G36" s="29" t="s">
        <v>249</v>
      </c>
      <c r="I36"/>
      <c r="J36" s="109">
        <v>42249</v>
      </c>
      <c r="K36" s="123" t="s">
        <v>1600</v>
      </c>
      <c r="L36" s="169">
        <v>764.8</v>
      </c>
      <c r="M36" s="308" t="s">
        <v>89</v>
      </c>
      <c r="N36" s="308"/>
      <c r="O36" s="308"/>
    </row>
    <row r="37" spans="1:15" s="29" customFormat="1" x14ac:dyDescent="0.2">
      <c r="A37" s="56"/>
      <c r="B37" s="129">
        <v>42264</v>
      </c>
      <c r="C37" s="190" t="s">
        <v>301</v>
      </c>
      <c r="D37" s="132" t="s">
        <v>227</v>
      </c>
      <c r="E37" s="136">
        <v>1539</v>
      </c>
      <c r="F37" s="29" t="s">
        <v>89</v>
      </c>
      <c r="G37" s="29" t="s">
        <v>249</v>
      </c>
      <c r="I37"/>
      <c r="J37" s="164">
        <v>42250</v>
      </c>
      <c r="K37" s="131" t="s">
        <v>1575</v>
      </c>
      <c r="L37" s="134">
        <v>572.5</v>
      </c>
      <c r="M37" s="308" t="s">
        <v>89</v>
      </c>
      <c r="N37" s="308"/>
      <c r="O37" s="308"/>
    </row>
    <row r="38" spans="1:15" s="29" customFormat="1" x14ac:dyDescent="0.2">
      <c r="A38"/>
      <c r="B38" s="129">
        <v>42264</v>
      </c>
      <c r="C38" s="190" t="s">
        <v>301</v>
      </c>
      <c r="D38" s="132" t="s">
        <v>227</v>
      </c>
      <c r="E38" s="136">
        <v>32.57</v>
      </c>
      <c r="F38" s="29" t="s">
        <v>89</v>
      </c>
      <c r="G38" s="29" t="s">
        <v>249</v>
      </c>
      <c r="I38"/>
      <c r="J38" s="109">
        <v>42250</v>
      </c>
      <c r="K38" s="123" t="s">
        <v>1669</v>
      </c>
      <c r="L38" s="169">
        <v>656.19</v>
      </c>
      <c r="M38" s="308" t="s">
        <v>89</v>
      </c>
      <c r="N38" s="308"/>
      <c r="O38" s="308"/>
    </row>
    <row r="39" spans="1:15" s="29" customFormat="1" x14ac:dyDescent="0.2">
      <c r="A39"/>
      <c r="B39" s="129">
        <v>42264</v>
      </c>
      <c r="C39" s="190" t="s">
        <v>301</v>
      </c>
      <c r="D39" s="132" t="s">
        <v>380</v>
      </c>
      <c r="E39" s="136">
        <v>330.6</v>
      </c>
      <c r="F39" s="29" t="s">
        <v>89</v>
      </c>
      <c r="G39" s="29" t="s">
        <v>249</v>
      </c>
      <c r="I39"/>
      <c r="J39" s="164">
        <v>42254</v>
      </c>
      <c r="K39" s="131" t="s">
        <v>640</v>
      </c>
      <c r="L39" s="134">
        <v>311</v>
      </c>
      <c r="M39" s="308" t="s">
        <v>89</v>
      </c>
      <c r="N39" s="308"/>
      <c r="O39" s="308"/>
    </row>
    <row r="40" spans="1:15" s="29" customFormat="1" x14ac:dyDescent="0.2">
      <c r="A40"/>
      <c r="B40" s="129">
        <v>42264</v>
      </c>
      <c r="C40" s="190" t="s">
        <v>1540</v>
      </c>
      <c r="D40" s="132" t="s">
        <v>797</v>
      </c>
      <c r="E40" s="136">
        <v>570</v>
      </c>
      <c r="F40" s="29" t="s">
        <v>89</v>
      </c>
      <c r="G40" s="29" t="s">
        <v>249</v>
      </c>
      <c r="I40"/>
      <c r="J40" s="109">
        <v>42254</v>
      </c>
      <c r="K40" s="123" t="s">
        <v>640</v>
      </c>
      <c r="L40" s="169">
        <v>182.61</v>
      </c>
      <c r="M40" s="308" t="s">
        <v>89</v>
      </c>
      <c r="N40" s="308"/>
      <c r="O40" s="308"/>
    </row>
    <row r="41" spans="1:15" s="29" customFormat="1" x14ac:dyDescent="0.2">
      <c r="A41"/>
      <c r="B41" s="129">
        <v>42264</v>
      </c>
      <c r="C41" s="190" t="s">
        <v>719</v>
      </c>
      <c r="D41" s="132" t="s">
        <v>1051</v>
      </c>
      <c r="E41" s="136">
        <v>514.36</v>
      </c>
      <c r="F41" s="29" t="s">
        <v>89</v>
      </c>
      <c r="G41" s="29" t="s">
        <v>249</v>
      </c>
      <c r="I41"/>
      <c r="J41" s="164">
        <v>42254</v>
      </c>
      <c r="K41" s="132" t="s">
        <v>1670</v>
      </c>
      <c r="L41" s="433">
        <v>720.95</v>
      </c>
      <c r="M41" s="308" t="s">
        <v>89</v>
      </c>
      <c r="N41" s="308"/>
      <c r="O41" s="308"/>
    </row>
    <row r="42" spans="1:15" s="29" customFormat="1" x14ac:dyDescent="0.2">
      <c r="A42"/>
      <c r="B42" s="129">
        <v>42265</v>
      </c>
      <c r="C42" s="190" t="s">
        <v>719</v>
      </c>
      <c r="D42" s="132" t="s">
        <v>1655</v>
      </c>
      <c r="E42" s="136">
        <v>581.5</v>
      </c>
      <c r="F42" s="29" t="s">
        <v>89</v>
      </c>
      <c r="G42" s="29" t="s">
        <v>249</v>
      </c>
      <c r="I42"/>
      <c r="J42" s="109">
        <v>42255</v>
      </c>
      <c r="K42" s="123" t="s">
        <v>931</v>
      </c>
      <c r="L42" s="169">
        <v>270.45</v>
      </c>
      <c r="M42" s="308" t="s">
        <v>89</v>
      </c>
      <c r="N42" s="308"/>
      <c r="O42" s="308"/>
    </row>
    <row r="43" spans="1:15" s="29" customFormat="1" x14ac:dyDescent="0.2">
      <c r="A43"/>
      <c r="B43" s="129">
        <v>42268</v>
      </c>
      <c r="C43" s="190" t="s">
        <v>301</v>
      </c>
      <c r="D43" s="132" t="s">
        <v>946</v>
      </c>
      <c r="E43" s="136">
        <v>954.7</v>
      </c>
      <c r="F43" s="29" t="s">
        <v>89</v>
      </c>
      <c r="G43" s="29" t="s">
        <v>249</v>
      </c>
      <c r="I43"/>
      <c r="J43" s="109">
        <v>42255</v>
      </c>
      <c r="K43" s="119" t="s">
        <v>640</v>
      </c>
      <c r="L43" s="172">
        <v>318.25</v>
      </c>
      <c r="M43" s="308" t="s">
        <v>89</v>
      </c>
      <c r="N43" s="308"/>
      <c r="O43" s="308"/>
    </row>
    <row r="44" spans="1:15" s="29" customFormat="1" x14ac:dyDescent="0.2">
      <c r="A44"/>
      <c r="B44" s="129">
        <v>42269</v>
      </c>
      <c r="C44" s="190" t="s">
        <v>719</v>
      </c>
      <c r="D44" s="132" t="s">
        <v>1051</v>
      </c>
      <c r="E44" s="136">
        <v>575.45000000000005</v>
      </c>
      <c r="F44" s="29" t="s">
        <v>89</v>
      </c>
      <c r="G44" s="29" t="s">
        <v>249</v>
      </c>
      <c r="I44"/>
      <c r="J44" s="164">
        <v>42255</v>
      </c>
      <c r="K44" s="131" t="s">
        <v>1671</v>
      </c>
      <c r="L44" s="134">
        <v>1899.81</v>
      </c>
      <c r="M44" s="308" t="s">
        <v>89</v>
      </c>
      <c r="N44" s="308"/>
      <c r="O44" s="308"/>
    </row>
    <row r="45" spans="1:15" s="29" customFormat="1" x14ac:dyDescent="0.2">
      <c r="A45"/>
      <c r="B45" s="129">
        <v>42269</v>
      </c>
      <c r="C45" s="190" t="s">
        <v>301</v>
      </c>
      <c r="D45" s="132" t="s">
        <v>1656</v>
      </c>
      <c r="E45" s="136">
        <v>353.4</v>
      </c>
      <c r="F45" s="29" t="s">
        <v>89</v>
      </c>
      <c r="G45" s="29" t="s">
        <v>249</v>
      </c>
      <c r="I45"/>
      <c r="J45" s="109">
        <v>42255</v>
      </c>
      <c r="K45" s="123" t="s">
        <v>1051</v>
      </c>
      <c r="L45" s="169">
        <v>644.53</v>
      </c>
      <c r="M45" s="308" t="s">
        <v>89</v>
      </c>
      <c r="N45" s="308"/>
      <c r="O45" s="308"/>
    </row>
    <row r="46" spans="1:15" s="29" customFormat="1" x14ac:dyDescent="0.2">
      <c r="A46"/>
      <c r="B46" s="129">
        <v>42270</v>
      </c>
      <c r="C46" s="190" t="s">
        <v>719</v>
      </c>
      <c r="D46" s="132" t="s">
        <v>1051</v>
      </c>
      <c r="E46" s="136">
        <v>228.54</v>
      </c>
      <c r="F46" s="29" t="s">
        <v>89</v>
      </c>
      <c r="G46" s="29" t="s">
        <v>249</v>
      </c>
      <c r="I46"/>
      <c r="J46" s="109">
        <v>42255</v>
      </c>
      <c r="K46" s="131" t="s">
        <v>1355</v>
      </c>
      <c r="L46" s="134">
        <v>608.02</v>
      </c>
      <c r="M46" s="308" t="s">
        <v>89</v>
      </c>
      <c r="N46" s="308"/>
      <c r="O46" s="308"/>
    </row>
    <row r="47" spans="1:15" s="29" customFormat="1" x14ac:dyDescent="0.2">
      <c r="A47"/>
      <c r="B47" s="129">
        <v>42270</v>
      </c>
      <c r="C47" s="190" t="s">
        <v>301</v>
      </c>
      <c r="D47" s="132" t="s">
        <v>1657</v>
      </c>
      <c r="E47" s="136">
        <v>1346.19</v>
      </c>
      <c r="F47" s="29" t="s">
        <v>89</v>
      </c>
      <c r="G47" s="29" t="s">
        <v>249</v>
      </c>
      <c r="I47"/>
      <c r="J47" s="109">
        <v>42256</v>
      </c>
      <c r="K47" s="123" t="s">
        <v>931</v>
      </c>
      <c r="L47" s="169">
        <v>379.85</v>
      </c>
      <c r="M47" s="308" t="s">
        <v>89</v>
      </c>
      <c r="N47" s="308"/>
      <c r="O47" s="308"/>
    </row>
    <row r="48" spans="1:15" s="29" customFormat="1" x14ac:dyDescent="0.2">
      <c r="A48"/>
      <c r="B48" s="129">
        <v>42272</v>
      </c>
      <c r="C48" s="190" t="s">
        <v>301</v>
      </c>
      <c r="D48" s="132" t="s">
        <v>1665</v>
      </c>
      <c r="E48" s="136">
        <v>7261.8</v>
      </c>
      <c r="F48" s="29" t="s">
        <v>89</v>
      </c>
      <c r="G48" s="29" t="s">
        <v>249</v>
      </c>
      <c r="I48"/>
      <c r="J48" s="164">
        <v>42256</v>
      </c>
      <c r="K48" s="131" t="s">
        <v>640</v>
      </c>
      <c r="L48" s="134">
        <v>137.75</v>
      </c>
      <c r="M48" s="308" t="s">
        <v>89</v>
      </c>
      <c r="N48" s="308"/>
      <c r="O48" s="308"/>
    </row>
    <row r="49" spans="1:15" s="29" customFormat="1" x14ac:dyDescent="0.2">
      <c r="A49"/>
      <c r="B49" s="129">
        <v>42273</v>
      </c>
      <c r="C49" s="190" t="s">
        <v>719</v>
      </c>
      <c r="D49" s="132" t="s">
        <v>1051</v>
      </c>
      <c r="E49" s="136">
        <v>558.36</v>
      </c>
      <c r="F49" s="29" t="s">
        <v>89</v>
      </c>
      <c r="G49" s="29" t="s">
        <v>249</v>
      </c>
      <c r="I49"/>
      <c r="J49" s="109">
        <v>42256</v>
      </c>
      <c r="K49" s="123" t="s">
        <v>9</v>
      </c>
      <c r="L49" s="169">
        <v>324.14999999999998</v>
      </c>
      <c r="M49" s="308" t="s">
        <v>89</v>
      </c>
      <c r="N49" s="308"/>
      <c r="O49" s="308"/>
    </row>
    <row r="50" spans="1:15" s="29" customFormat="1" x14ac:dyDescent="0.2">
      <c r="A50"/>
      <c r="B50" s="129">
        <v>42275</v>
      </c>
      <c r="C50" s="190" t="s">
        <v>469</v>
      </c>
      <c r="D50" s="132" t="s">
        <v>424</v>
      </c>
      <c r="E50" s="136">
        <v>122.38</v>
      </c>
      <c r="F50" s="29" t="s">
        <v>89</v>
      </c>
      <c r="G50" s="29" t="s">
        <v>249</v>
      </c>
      <c r="I50"/>
      <c r="J50" s="109">
        <v>42256</v>
      </c>
      <c r="K50" s="123" t="s">
        <v>1672</v>
      </c>
      <c r="L50" s="169">
        <v>666.44</v>
      </c>
      <c r="M50" s="308" t="s">
        <v>89</v>
      </c>
      <c r="N50" s="308"/>
      <c r="O50" s="308"/>
    </row>
    <row r="51" spans="1:15" s="29" customFormat="1" x14ac:dyDescent="0.2">
      <c r="A51"/>
      <c r="B51" s="129">
        <v>42275</v>
      </c>
      <c r="C51" s="190" t="s">
        <v>469</v>
      </c>
      <c r="D51" s="132" t="s">
        <v>901</v>
      </c>
      <c r="E51" s="136">
        <v>976.81</v>
      </c>
      <c r="F51" s="29" t="s">
        <v>89</v>
      </c>
      <c r="G51" s="29" t="s">
        <v>249</v>
      </c>
      <c r="I51"/>
      <c r="J51" s="164">
        <v>42257</v>
      </c>
      <c r="K51" s="123" t="s">
        <v>1355</v>
      </c>
      <c r="L51" s="169">
        <v>588.78</v>
      </c>
      <c r="M51" s="308" t="s">
        <v>89</v>
      </c>
      <c r="N51" s="308"/>
      <c r="O51" s="308"/>
    </row>
    <row r="52" spans="1:15" s="29" customFormat="1" x14ac:dyDescent="0.2">
      <c r="A52"/>
      <c r="B52" s="129">
        <v>42276</v>
      </c>
      <c r="C52" s="190" t="s">
        <v>1277</v>
      </c>
      <c r="D52" s="132" t="s">
        <v>861</v>
      </c>
      <c r="E52" s="136">
        <v>20000</v>
      </c>
      <c r="F52" s="29" t="s">
        <v>89</v>
      </c>
      <c r="G52" s="29" t="s">
        <v>249</v>
      </c>
      <c r="I52"/>
      <c r="J52" s="109">
        <v>42258</v>
      </c>
      <c r="K52" s="123" t="s">
        <v>901</v>
      </c>
      <c r="L52" s="169">
        <v>741.32</v>
      </c>
      <c r="M52" s="308"/>
      <c r="N52" s="308"/>
      <c r="O52" s="308"/>
    </row>
    <row r="53" spans="1:15" s="29" customFormat="1" x14ac:dyDescent="0.2">
      <c r="A53"/>
      <c r="B53" s="129">
        <v>42276</v>
      </c>
      <c r="C53" s="190" t="s">
        <v>637</v>
      </c>
      <c r="D53" s="132" t="s">
        <v>1658</v>
      </c>
      <c r="E53" s="136">
        <v>210.8</v>
      </c>
      <c r="F53" s="29" t="s">
        <v>89</v>
      </c>
      <c r="G53" s="29" t="s">
        <v>249</v>
      </c>
      <c r="I53"/>
      <c r="J53" s="164">
        <v>42258</v>
      </c>
      <c r="K53" s="123" t="s">
        <v>1051</v>
      </c>
      <c r="L53" s="169">
        <v>323.14999999999998</v>
      </c>
      <c r="M53" s="308" t="s">
        <v>89</v>
      </c>
      <c r="N53" s="308"/>
      <c r="O53" s="308"/>
    </row>
    <row r="54" spans="1:15" s="29" customFormat="1" x14ac:dyDescent="0.2">
      <c r="A54"/>
      <c r="B54" s="129">
        <v>42276</v>
      </c>
      <c r="C54" s="190" t="s">
        <v>637</v>
      </c>
      <c r="D54" s="132" t="s">
        <v>1658</v>
      </c>
      <c r="E54" s="136">
        <v>1850.3</v>
      </c>
      <c r="F54" s="29" t="s">
        <v>89</v>
      </c>
      <c r="G54" s="29" t="s">
        <v>249</v>
      </c>
      <c r="I54"/>
      <c r="J54" s="109">
        <v>42258</v>
      </c>
      <c r="K54" s="123" t="s">
        <v>1673</v>
      </c>
      <c r="L54" s="169">
        <v>269.8</v>
      </c>
      <c r="M54" s="308" t="s">
        <v>89</v>
      </c>
      <c r="N54" s="446" t="s">
        <v>1700</v>
      </c>
      <c r="O54" s="308"/>
    </row>
    <row r="55" spans="1:15" s="29" customFormat="1" x14ac:dyDescent="0.2">
      <c r="A55"/>
      <c r="B55" s="129">
        <v>42276</v>
      </c>
      <c r="C55" s="190" t="s">
        <v>301</v>
      </c>
      <c r="D55" s="132" t="s">
        <v>1659</v>
      </c>
      <c r="E55" s="136">
        <v>408</v>
      </c>
      <c r="F55" s="29" t="s">
        <v>89</v>
      </c>
      <c r="G55" s="29" t="s">
        <v>249</v>
      </c>
      <c r="I55"/>
      <c r="J55" s="164">
        <v>42259</v>
      </c>
      <c r="K55" s="131" t="s">
        <v>1674</v>
      </c>
      <c r="L55" s="134">
        <v>542.22</v>
      </c>
      <c r="M55" s="308" t="s">
        <v>89</v>
      </c>
      <c r="N55" s="308"/>
      <c r="O55" s="308"/>
    </row>
    <row r="56" spans="1:15" s="29" customFormat="1" x14ac:dyDescent="0.2">
      <c r="A56"/>
      <c r="B56" s="129">
        <v>42276</v>
      </c>
      <c r="C56" s="190" t="s">
        <v>301</v>
      </c>
      <c r="D56" s="132" t="s">
        <v>1159</v>
      </c>
      <c r="E56" s="136">
        <v>3903.65</v>
      </c>
      <c r="F56" s="29" t="s">
        <v>89</v>
      </c>
      <c r="G56" s="29" t="s">
        <v>249</v>
      </c>
      <c r="I56"/>
      <c r="J56" s="109">
        <v>42260</v>
      </c>
      <c r="K56" s="123" t="s">
        <v>901</v>
      </c>
      <c r="L56" s="169">
        <v>280.64</v>
      </c>
      <c r="M56" s="308" t="s">
        <v>89</v>
      </c>
      <c r="N56" s="446" t="s">
        <v>1700</v>
      </c>
      <c r="O56" s="308"/>
    </row>
    <row r="57" spans="1:15" s="29" customFormat="1" x14ac:dyDescent="0.2">
      <c r="A57"/>
      <c r="B57" s="129">
        <v>42277</v>
      </c>
      <c r="C57" s="190" t="s">
        <v>719</v>
      </c>
      <c r="D57" s="132" t="s">
        <v>1051</v>
      </c>
      <c r="E57" s="136">
        <v>478.86</v>
      </c>
      <c r="F57" s="29" t="s">
        <v>89</v>
      </c>
      <c r="G57" s="29" t="s">
        <v>249</v>
      </c>
      <c r="I57"/>
      <c r="J57" s="164">
        <v>42262</v>
      </c>
      <c r="K57" s="131" t="s">
        <v>1355</v>
      </c>
      <c r="L57" s="134">
        <v>335.87</v>
      </c>
      <c r="M57" s="308" t="s">
        <v>89</v>
      </c>
      <c r="N57" s="308"/>
      <c r="O57" s="308"/>
    </row>
    <row r="58" spans="1:15" s="29" customFormat="1" x14ac:dyDescent="0.2">
      <c r="A58"/>
      <c r="B58" s="129">
        <v>42277</v>
      </c>
      <c r="C58" s="190" t="s">
        <v>637</v>
      </c>
      <c r="D58" s="132" t="s">
        <v>1661</v>
      </c>
      <c r="E58" s="136">
        <v>406.74</v>
      </c>
      <c r="F58" s="29" t="s">
        <v>89</v>
      </c>
      <c r="G58" s="29" t="s">
        <v>249</v>
      </c>
      <c r="I58"/>
      <c r="J58" s="109">
        <v>42262</v>
      </c>
      <c r="K58" s="123" t="s">
        <v>1051</v>
      </c>
      <c r="L58" s="169">
        <v>743</v>
      </c>
      <c r="M58" s="308" t="s">
        <v>89</v>
      </c>
      <c r="N58" s="308"/>
      <c r="O58" s="308"/>
    </row>
    <row r="59" spans="1:15" s="29" customFormat="1" ht="13.5" thickBot="1" x14ac:dyDescent="0.25">
      <c r="A59"/>
      <c r="B59" s="161">
        <v>42277</v>
      </c>
      <c r="C59" s="443" t="s">
        <v>637</v>
      </c>
      <c r="D59" s="133" t="s">
        <v>597</v>
      </c>
      <c r="E59" s="137">
        <v>589.29</v>
      </c>
      <c r="F59" s="29" t="s">
        <v>89</v>
      </c>
      <c r="G59" s="29" t="s">
        <v>249</v>
      </c>
      <c r="I59"/>
      <c r="J59" s="164">
        <v>42263</v>
      </c>
      <c r="K59" s="131" t="s">
        <v>901</v>
      </c>
      <c r="L59" s="134">
        <v>132.19</v>
      </c>
      <c r="M59" s="308" t="s">
        <v>89</v>
      </c>
      <c r="N59" s="308"/>
      <c r="O59" s="308"/>
    </row>
    <row r="60" spans="1:15" s="29" customFormat="1" ht="13.5" thickBot="1" x14ac:dyDescent="0.25">
      <c r="A60"/>
      <c r="B60" s="56"/>
      <c r="C60" s="56"/>
      <c r="D60" s="194"/>
      <c r="E60" s="87">
        <f>SUM(E12:E59)</f>
        <v>182708.42999999993</v>
      </c>
      <c r="I60"/>
      <c r="J60" s="161">
        <v>42264</v>
      </c>
      <c r="K60" s="133" t="s">
        <v>1492</v>
      </c>
      <c r="L60" s="200">
        <v>1210</v>
      </c>
      <c r="M60" s="308" t="s">
        <v>89</v>
      </c>
      <c r="N60" s="308"/>
      <c r="O60" s="308"/>
    </row>
    <row r="61" spans="1:15" s="29" customFormat="1" ht="13.5" thickBot="1" x14ac:dyDescent="0.25">
      <c r="A61"/>
      <c r="B61" s="56"/>
      <c r="C61" s="56"/>
      <c r="D61" s="194"/>
      <c r="E61" s="208"/>
      <c r="I61"/>
      <c r="J61" s="56"/>
      <c r="K61" s="194"/>
      <c r="L61" s="87">
        <f>SUM(L27:L60)</f>
        <v>19420.75</v>
      </c>
      <c r="M61" s="308"/>
      <c r="N61" s="308"/>
      <c r="O61" s="308"/>
    </row>
    <row r="62" spans="1:15" s="29" customFormat="1" x14ac:dyDescent="0.2">
      <c r="A62"/>
      <c r="B62" s="56"/>
      <c r="C62" s="56"/>
      <c r="D62" s="194"/>
      <c r="E62" s="208"/>
      <c r="I62"/>
      <c r="J62" s="56"/>
      <c r="K62" s="194"/>
      <c r="L62" s="208"/>
      <c r="M62" s="312"/>
      <c r="N62" s="308"/>
      <c r="O62" s="308"/>
    </row>
    <row r="63" spans="1:15" s="29" customFormat="1" x14ac:dyDescent="0.2">
      <c r="A63"/>
      <c r="B63" s="56"/>
      <c r="C63" s="56"/>
      <c r="D63" s="194"/>
      <c r="E63" s="208"/>
      <c r="I63"/>
      <c r="J63" s="316">
        <f>E56+E45+E43+E14+L51</f>
        <v>8025.0099999999993</v>
      </c>
      <c r="K63" s="194"/>
      <c r="L63" s="208"/>
      <c r="M63" s="312"/>
      <c r="N63" s="308"/>
      <c r="O63" s="308"/>
    </row>
    <row r="64" spans="1:15" s="29" customFormat="1" x14ac:dyDescent="0.2">
      <c r="A64"/>
      <c r="B64" s="56"/>
      <c r="C64" s="56"/>
      <c r="D64" s="194"/>
      <c r="E64" s="208"/>
      <c r="I64"/>
      <c r="J64" s="56"/>
      <c r="K64" s="194"/>
      <c r="L64" s="208"/>
      <c r="M64" s="312"/>
      <c r="N64" s="308"/>
      <c r="O64" s="308"/>
    </row>
    <row r="65" spans="1:15" s="29" customFormat="1" x14ac:dyDescent="0.2">
      <c r="A65"/>
      <c r="B65" s="56"/>
      <c r="C65" s="56"/>
      <c r="D65" s="194"/>
      <c r="E65" s="208"/>
      <c r="I65"/>
      <c r="J65" s="56"/>
      <c r="K65" s="194"/>
      <c r="L65" s="208"/>
      <c r="M65" s="312"/>
      <c r="N65" s="308"/>
      <c r="O65" s="308"/>
    </row>
    <row r="66" spans="1:15" s="29" customFormat="1" x14ac:dyDescent="0.2">
      <c r="A66"/>
      <c r="B66" s="56"/>
      <c r="C66" s="56"/>
      <c r="D66" s="194"/>
      <c r="E66" s="208"/>
      <c r="I66"/>
      <c r="J66" s="56"/>
      <c r="K66" s="194"/>
      <c r="L66" s="208"/>
      <c r="M66" s="312"/>
      <c r="N66" s="308"/>
      <c r="O66" s="308"/>
    </row>
    <row r="67" spans="1:15" s="29" customFormat="1" x14ac:dyDescent="0.2">
      <c r="A67"/>
      <c r="B67" s="56"/>
      <c r="C67" s="56"/>
      <c r="D67" s="194"/>
      <c r="E67" s="208"/>
      <c r="I67"/>
      <c r="J67" s="56"/>
      <c r="K67" s="194"/>
      <c r="L67" s="208"/>
      <c r="M67" s="312"/>
      <c r="N67" s="308"/>
      <c r="O67" s="308"/>
    </row>
    <row r="68" spans="1:15" s="29" customFormat="1" x14ac:dyDescent="0.2">
      <c r="A68"/>
      <c r="B68" s="56"/>
      <c r="C68" s="56"/>
      <c r="D68" s="194"/>
      <c r="E68" s="208"/>
      <c r="I68"/>
      <c r="J68" s="56"/>
      <c r="K68" s="194"/>
      <c r="L68" s="208"/>
      <c r="M68" s="312"/>
      <c r="N68" s="308"/>
      <c r="O68" s="308"/>
    </row>
    <row r="69" spans="1:15" s="29" customFormat="1" x14ac:dyDescent="0.2">
      <c r="A69"/>
      <c r="B69" s="56"/>
      <c r="C69" s="56"/>
      <c r="D69" s="194"/>
      <c r="E69" s="208"/>
      <c r="I69"/>
      <c r="J69" s="56"/>
      <c r="K69" s="194"/>
      <c r="L69" s="208"/>
      <c r="M69" s="312"/>
      <c r="N69" s="308"/>
      <c r="O69" s="308"/>
    </row>
    <row r="70" spans="1:15" s="29" customFormat="1" x14ac:dyDescent="0.2">
      <c r="A70"/>
      <c r="B70" s="56"/>
      <c r="C70" s="56"/>
      <c r="D70" s="194"/>
      <c r="E70" s="208"/>
      <c r="I70"/>
      <c r="J70" s="56"/>
      <c r="K70" s="194"/>
      <c r="L70" s="208"/>
      <c r="M70" s="312"/>
      <c r="N70" s="308"/>
      <c r="O70" s="308"/>
    </row>
    <row r="71" spans="1:15" x14ac:dyDescent="0.2">
      <c r="B71" s="56"/>
      <c r="C71" s="56"/>
      <c r="D71" s="194"/>
      <c r="E71" s="208"/>
      <c r="J71" s="56"/>
      <c r="K71" s="194"/>
      <c r="L71" s="208"/>
    </row>
    <row r="72" spans="1:15" x14ac:dyDescent="0.2">
      <c r="B72" s="56"/>
      <c r="C72" s="56"/>
      <c r="D72" s="194"/>
      <c r="E72" s="208"/>
      <c r="F72"/>
      <c r="J72" s="56"/>
      <c r="K72" s="194"/>
      <c r="L72" s="208"/>
    </row>
    <row r="73" spans="1:15" s="29" customFormat="1" x14ac:dyDescent="0.2">
      <c r="A73"/>
      <c r="B73"/>
      <c r="C73"/>
      <c r="D73" s="195"/>
      <c r="E73" s="197"/>
      <c r="F73"/>
      <c r="I73"/>
      <c r="J73" s="56"/>
      <c r="K73" s="194"/>
      <c r="L73" s="208"/>
      <c r="M73" s="312"/>
      <c r="N73" s="308"/>
      <c r="O73" s="308"/>
    </row>
    <row r="74" spans="1:15" s="29" customFormat="1" x14ac:dyDescent="0.2">
      <c r="A74"/>
      <c r="B74"/>
      <c r="C74"/>
      <c r="D74" s="195"/>
      <c r="E74" s="197"/>
      <c r="F74"/>
      <c r="I74"/>
      <c r="J74"/>
      <c r="K74"/>
      <c r="L74"/>
      <c r="M74" s="312"/>
      <c r="N74" s="308"/>
      <c r="O74" s="308"/>
    </row>
    <row r="75" spans="1:15" s="29" customFormat="1" x14ac:dyDescent="0.2">
      <c r="A75"/>
      <c r="B75"/>
      <c r="C75"/>
      <c r="D75" s="195"/>
      <c r="E75" s="197"/>
      <c r="F75"/>
      <c r="I75"/>
      <c r="J75"/>
      <c r="K75"/>
      <c r="L75"/>
      <c r="M75" s="312"/>
      <c r="N75" s="308"/>
      <c r="O75" s="308"/>
    </row>
    <row r="76" spans="1:15" x14ac:dyDescent="0.2">
      <c r="F76"/>
    </row>
    <row r="82" spans="1:15" s="29" customFormat="1" x14ac:dyDescent="0.2">
      <c r="A82"/>
      <c r="B82"/>
      <c r="C82"/>
      <c r="D82" s="195"/>
      <c r="E82" s="197"/>
      <c r="I82"/>
      <c r="J82"/>
      <c r="K82"/>
      <c r="L82"/>
      <c r="M82" s="312"/>
      <c r="N82" s="308"/>
      <c r="O82" s="308"/>
    </row>
  </sheetData>
  <mergeCells count="5">
    <mergeCell ref="A1:L1"/>
    <mergeCell ref="A3:D3"/>
    <mergeCell ref="A10:D10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/>
  <dimension ref="A1:O121"/>
  <sheetViews>
    <sheetView topLeftCell="A7" zoomScaleNormal="100" workbookViewId="0">
      <selection activeCell="D39" sqref="D3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1662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42"/>
      <c r="G2" s="442"/>
      <c r="H2" s="442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ht="13.5" thickBot="1" x14ac:dyDescent="0.25">
      <c r="B5" s="213">
        <v>42306</v>
      </c>
      <c r="C5" s="214" t="s">
        <v>598</v>
      </c>
      <c r="D5" s="215" t="s">
        <v>1550</v>
      </c>
      <c r="E5" s="445">
        <v>203</v>
      </c>
      <c r="F5" s="29" t="s">
        <v>89</v>
      </c>
      <c r="G5" s="29" t="s">
        <v>249</v>
      </c>
      <c r="H5" s="29"/>
      <c r="J5" s="129">
        <v>42282</v>
      </c>
      <c r="K5" s="132" t="s">
        <v>1318</v>
      </c>
      <c r="L5" s="136">
        <v>3465.6</v>
      </c>
      <c r="M5" s="308" t="s">
        <v>89</v>
      </c>
      <c r="N5" s="307" t="s">
        <v>249</v>
      </c>
      <c r="O5" s="307"/>
    </row>
    <row r="6" spans="1:15" s="29" customFormat="1" ht="12.75" customHeight="1" thickBot="1" x14ac:dyDescent="0.25">
      <c r="A6"/>
      <c r="B6" s="56"/>
      <c r="C6" s="56"/>
      <c r="D6" s="194"/>
      <c r="E6" s="87">
        <f>SUM(E5:E5)</f>
        <v>203</v>
      </c>
      <c r="I6" s="56"/>
      <c r="J6" s="129">
        <v>42282</v>
      </c>
      <c r="K6" s="132" t="s">
        <v>1258</v>
      </c>
      <c r="L6" s="136">
        <v>1581.18</v>
      </c>
      <c r="M6" s="308" t="s">
        <v>89</v>
      </c>
      <c r="N6" s="308" t="s">
        <v>249</v>
      </c>
      <c r="O6" s="308"/>
    </row>
    <row r="7" spans="1:15" s="29" customFormat="1" ht="12.75" customHeight="1" x14ac:dyDescent="0.2">
      <c r="A7"/>
      <c r="B7" s="56"/>
      <c r="C7" s="56"/>
      <c r="D7" s="194"/>
      <c r="E7" s="208"/>
      <c r="I7" s="56"/>
      <c r="J7" s="109">
        <v>42285</v>
      </c>
      <c r="K7" s="123" t="s">
        <v>1675</v>
      </c>
      <c r="L7" s="124">
        <v>1097.1400000000001</v>
      </c>
      <c r="M7" s="308" t="s">
        <v>89</v>
      </c>
      <c r="N7" s="308" t="s">
        <v>249</v>
      </c>
      <c r="O7" s="308"/>
    </row>
    <row r="8" spans="1:15" s="29" customFormat="1" ht="12.75" customHeight="1" thickBot="1" x14ac:dyDescent="0.25">
      <c r="A8" s="875" t="s">
        <v>1058</v>
      </c>
      <c r="B8" s="875"/>
      <c r="C8" s="875"/>
      <c r="D8" s="875"/>
      <c r="E8" s="288" t="s">
        <v>1500</v>
      </c>
      <c r="F8" s="116"/>
      <c r="I8" s="56"/>
      <c r="J8" s="164">
        <v>42296</v>
      </c>
      <c r="K8" s="123" t="s">
        <v>1675</v>
      </c>
      <c r="L8" s="136">
        <v>7329.4</v>
      </c>
      <c r="M8" s="307" t="s">
        <v>89</v>
      </c>
      <c r="N8" s="308" t="s">
        <v>249</v>
      </c>
      <c r="O8" s="308"/>
    </row>
    <row r="9" spans="1:15" s="29" customFormat="1" ht="12.75" customHeight="1" thickBot="1" x14ac:dyDescent="0.25">
      <c r="A9" s="3"/>
      <c r="B9" s="10" t="s">
        <v>297</v>
      </c>
      <c r="C9" s="181" t="s">
        <v>296</v>
      </c>
      <c r="D9" s="11" t="s">
        <v>298</v>
      </c>
      <c r="E9" s="176" t="s">
        <v>299</v>
      </c>
      <c r="F9" s="27"/>
      <c r="G9" s="116"/>
      <c r="I9" s="56"/>
      <c r="J9" s="161"/>
      <c r="K9" s="133"/>
      <c r="L9" s="137"/>
      <c r="M9" s="307"/>
      <c r="N9" s="307"/>
      <c r="O9" s="308"/>
    </row>
    <row r="10" spans="1:15" s="29" customFormat="1" ht="12.75" customHeight="1" thickBot="1" x14ac:dyDescent="0.25">
      <c r="A10" s="56"/>
      <c r="B10" s="129">
        <v>42278</v>
      </c>
      <c r="C10" s="190" t="s">
        <v>301</v>
      </c>
      <c r="D10" s="132" t="s">
        <v>1663</v>
      </c>
      <c r="E10" s="136">
        <v>1610.74</v>
      </c>
      <c r="F10" s="29" t="s">
        <v>89</v>
      </c>
      <c r="G10" s="27" t="s">
        <v>249</v>
      </c>
      <c r="I10" s="56"/>
      <c r="J10" s="56"/>
      <c r="K10" s="194"/>
      <c r="L10" s="87">
        <f>SUM(L5:L9)</f>
        <v>13473.32</v>
      </c>
      <c r="M10" s="307"/>
      <c r="N10" s="307"/>
      <c r="O10" s="308"/>
    </row>
    <row r="11" spans="1:15" s="29" customFormat="1" ht="12.75" customHeight="1" thickBot="1" x14ac:dyDescent="0.25">
      <c r="A11" s="56"/>
      <c r="B11" s="129">
        <v>42278</v>
      </c>
      <c r="C11" s="190" t="s">
        <v>301</v>
      </c>
      <c r="D11" s="132" t="s">
        <v>1664</v>
      </c>
      <c r="E11" s="136">
        <v>73.900000000000006</v>
      </c>
      <c r="F11" s="29" t="s">
        <v>89</v>
      </c>
      <c r="G11" s="29" t="s">
        <v>249</v>
      </c>
      <c r="H11" s="116"/>
      <c r="I11" s="56"/>
      <c r="J11" s="299"/>
      <c r="K11" s="155"/>
      <c r="L11" s="301"/>
      <c r="M11" s="307"/>
      <c r="N11" s="307"/>
      <c r="O11" s="308"/>
    </row>
    <row r="12" spans="1:15" s="29" customFormat="1" ht="12.75" customHeight="1" thickBot="1" x14ac:dyDescent="0.25">
      <c r="A12" s="56"/>
      <c r="B12" s="129">
        <v>42278</v>
      </c>
      <c r="C12" s="190" t="s">
        <v>722</v>
      </c>
      <c r="D12" s="132" t="s">
        <v>1492</v>
      </c>
      <c r="E12" s="137">
        <v>490</v>
      </c>
      <c r="F12" s="29" t="s">
        <v>89</v>
      </c>
      <c r="G12" s="29" t="s">
        <v>249</v>
      </c>
      <c r="H12" s="27"/>
      <c r="I12" s="56"/>
      <c r="J12" s="158"/>
      <c r="K12" s="885" t="s">
        <v>1087</v>
      </c>
      <c r="L12" s="881">
        <f>E6+L10+E97+L53+L19+L25</f>
        <v>198157.33000000005</v>
      </c>
      <c r="M12" s="307"/>
      <c r="N12" s="307"/>
      <c r="O12" s="308"/>
    </row>
    <row r="13" spans="1:15" s="29" customFormat="1" ht="12.75" customHeight="1" thickTop="1" thickBot="1" x14ac:dyDescent="0.25">
      <c r="A13" s="56"/>
      <c r="B13" s="129"/>
      <c r="C13" s="190"/>
      <c r="D13" s="132"/>
      <c r="E13" s="135">
        <f>SUM(E10:E12)</f>
        <v>2174.6400000000003</v>
      </c>
      <c r="I13" s="56"/>
      <c r="J13" s="393"/>
      <c r="K13" s="885"/>
      <c r="L13" s="882"/>
      <c r="M13" s="307"/>
      <c r="N13" s="307"/>
      <c r="O13" s="308"/>
    </row>
    <row r="14" spans="1:15" s="111" customFormat="1" ht="12.6" customHeight="1" x14ac:dyDescent="0.2">
      <c r="A14" s="56"/>
      <c r="B14" s="129">
        <v>42278</v>
      </c>
      <c r="C14" s="190" t="s">
        <v>301</v>
      </c>
      <c r="D14" s="132" t="s">
        <v>810</v>
      </c>
      <c r="E14" s="136">
        <v>1094.97</v>
      </c>
      <c r="F14" s="29" t="s">
        <v>89</v>
      </c>
      <c r="G14" s="29" t="s">
        <v>249</v>
      </c>
      <c r="H14" s="29"/>
      <c r="I14" s="3"/>
      <c r="J14" s="393"/>
      <c r="K14" s="398"/>
      <c r="L14" s="336"/>
      <c r="M14" s="307"/>
      <c r="N14" s="307"/>
      <c r="O14" s="306"/>
    </row>
    <row r="15" spans="1:15" s="111" customFormat="1" ht="12.6" customHeight="1" thickBot="1" x14ac:dyDescent="0.25">
      <c r="A15" s="56"/>
      <c r="B15" s="129">
        <v>42278</v>
      </c>
      <c r="C15" s="190" t="s">
        <v>469</v>
      </c>
      <c r="D15" s="132" t="s">
        <v>901</v>
      </c>
      <c r="E15" s="136">
        <v>149</v>
      </c>
      <c r="F15" s="29" t="s">
        <v>89</v>
      </c>
      <c r="G15" s="29" t="s">
        <v>249</v>
      </c>
      <c r="H15" s="29"/>
      <c r="I15" s="294" t="s">
        <v>1376</v>
      </c>
      <c r="J15" s="294"/>
      <c r="K15" s="294"/>
      <c r="L15" s="288"/>
      <c r="M15" s="307"/>
      <c r="N15" s="307"/>
      <c r="O15" s="306"/>
    </row>
    <row r="16" spans="1:15" s="111" customFormat="1" ht="12.6" customHeight="1" thickBot="1" x14ac:dyDescent="0.25">
      <c r="A16" s="56"/>
      <c r="B16" s="129">
        <v>42278</v>
      </c>
      <c r="C16" s="190" t="s">
        <v>1136</v>
      </c>
      <c r="D16" s="132" t="s">
        <v>861</v>
      </c>
      <c r="E16" s="136">
        <v>8847.34</v>
      </c>
      <c r="F16" s="29" t="s">
        <v>89</v>
      </c>
      <c r="G16" s="29" t="s">
        <v>249</v>
      </c>
      <c r="H16" s="29"/>
      <c r="I16" s="3"/>
      <c r="J16" s="10" t="s">
        <v>297</v>
      </c>
      <c r="K16" s="11" t="s">
        <v>298</v>
      </c>
      <c r="L16" s="176" t="s">
        <v>299</v>
      </c>
      <c r="M16" s="307"/>
      <c r="N16" s="307"/>
      <c r="O16" s="306"/>
    </row>
    <row r="17" spans="1:15" s="111" customFormat="1" ht="12.6" customHeight="1" x14ac:dyDescent="0.2">
      <c r="A17" s="56"/>
      <c r="B17" s="129">
        <v>42278</v>
      </c>
      <c r="C17" s="190" t="s">
        <v>469</v>
      </c>
      <c r="D17" s="132" t="s">
        <v>901</v>
      </c>
      <c r="E17" s="136">
        <v>554.61</v>
      </c>
      <c r="F17" s="29" t="s">
        <v>89</v>
      </c>
      <c r="G17" s="29" t="s">
        <v>249</v>
      </c>
      <c r="H17" s="29"/>
      <c r="I17" s="3"/>
      <c r="J17" s="369">
        <v>42296</v>
      </c>
      <c r="K17" s="370" t="s">
        <v>1680</v>
      </c>
      <c r="L17" s="422">
        <v>8098.6</v>
      </c>
      <c r="M17" s="413" t="s">
        <v>249</v>
      </c>
      <c r="N17" s="307"/>
      <c r="O17" s="306"/>
    </row>
    <row r="18" spans="1:15" s="111" customFormat="1" ht="12.6" customHeight="1" thickBot="1" x14ac:dyDescent="0.25">
      <c r="A18" s="56"/>
      <c r="B18" s="129">
        <v>42278</v>
      </c>
      <c r="C18" s="190" t="s">
        <v>301</v>
      </c>
      <c r="D18" s="132" t="s">
        <v>1492</v>
      </c>
      <c r="E18" s="136">
        <v>698</v>
      </c>
      <c r="F18" s="29" t="s">
        <v>89</v>
      </c>
      <c r="G18" s="29" t="s">
        <v>249</v>
      </c>
      <c r="H18" s="29"/>
      <c r="I18" s="3"/>
      <c r="J18" s="161"/>
      <c r="K18" s="133" t="s">
        <v>1681</v>
      </c>
      <c r="L18" s="207"/>
      <c r="M18" s="413"/>
      <c r="N18" s="307"/>
      <c r="O18" s="306"/>
    </row>
    <row r="19" spans="1:15" s="111" customFormat="1" ht="12.6" customHeight="1" thickBot="1" x14ac:dyDescent="0.25">
      <c r="A19" s="56"/>
      <c r="B19" s="129">
        <v>42279</v>
      </c>
      <c r="C19" s="190" t="s">
        <v>637</v>
      </c>
      <c r="D19" s="132" t="s">
        <v>597</v>
      </c>
      <c r="E19" s="136">
        <v>330.8</v>
      </c>
      <c r="F19" s="29" t="s">
        <v>89</v>
      </c>
      <c r="G19" s="29" t="s">
        <v>249</v>
      </c>
      <c r="H19" s="29"/>
      <c r="I19"/>
      <c r="J19" s="56"/>
      <c r="K19" s="194"/>
      <c r="L19" s="87">
        <f>SUM(L17:L18)</f>
        <v>8098.6</v>
      </c>
      <c r="M19" s="29"/>
      <c r="N19" s="307"/>
      <c r="O19" s="306"/>
    </row>
    <row r="20" spans="1:15" s="111" customFormat="1" ht="12.6" customHeight="1" x14ac:dyDescent="0.2">
      <c r="A20" s="56"/>
      <c r="B20" s="129">
        <v>42279</v>
      </c>
      <c r="C20" s="190" t="s">
        <v>301</v>
      </c>
      <c r="D20" s="132" t="s">
        <v>1640</v>
      </c>
      <c r="E20" s="136">
        <v>1083.46</v>
      </c>
      <c r="F20" s="29"/>
      <c r="G20" s="29" t="s">
        <v>249</v>
      </c>
      <c r="H20" s="29"/>
      <c r="I20"/>
      <c r="J20" s="56"/>
      <c r="K20" s="194"/>
      <c r="L20" s="208"/>
      <c r="M20" s="308"/>
      <c r="N20" s="307"/>
      <c r="O20" s="306"/>
    </row>
    <row r="21" spans="1:15" s="111" customFormat="1" ht="12.6" customHeight="1" thickBot="1" x14ac:dyDescent="0.25">
      <c r="A21" s="56"/>
      <c r="B21" s="129">
        <v>42282</v>
      </c>
      <c r="C21" s="190" t="s">
        <v>301</v>
      </c>
      <c r="D21" s="132" t="s">
        <v>307</v>
      </c>
      <c r="E21" s="136">
        <v>5700</v>
      </c>
      <c r="F21" s="29" t="s">
        <v>89</v>
      </c>
      <c r="G21" s="29" t="s">
        <v>249</v>
      </c>
      <c r="H21" s="29"/>
      <c r="I21" s="294" t="s">
        <v>1624</v>
      </c>
      <c r="J21" s="294"/>
      <c r="K21" s="294"/>
      <c r="L21" s="288"/>
      <c r="M21" s="308"/>
      <c r="N21" s="307"/>
      <c r="O21" s="306"/>
    </row>
    <row r="22" spans="1:15" s="111" customFormat="1" ht="12.6" customHeight="1" thickBot="1" x14ac:dyDescent="0.25">
      <c r="A22" s="56"/>
      <c r="B22" s="129">
        <v>42282</v>
      </c>
      <c r="C22" s="190" t="s">
        <v>301</v>
      </c>
      <c r="D22" s="132" t="s">
        <v>227</v>
      </c>
      <c r="E22" s="136">
        <v>792.3</v>
      </c>
      <c r="F22" s="29" t="s">
        <v>89</v>
      </c>
      <c r="G22" s="29" t="s">
        <v>249</v>
      </c>
      <c r="H22" s="29"/>
      <c r="I22" s="3"/>
      <c r="J22" s="10" t="s">
        <v>297</v>
      </c>
      <c r="K22" s="11" t="s">
        <v>298</v>
      </c>
      <c r="L22" s="176" t="s">
        <v>299</v>
      </c>
      <c r="M22" s="308"/>
      <c r="N22" s="310"/>
      <c r="O22" s="306"/>
    </row>
    <row r="23" spans="1:15" s="111" customFormat="1" ht="12.6" customHeight="1" x14ac:dyDescent="0.2">
      <c r="A23" s="56"/>
      <c r="B23" s="129">
        <v>42282</v>
      </c>
      <c r="C23" s="190" t="s">
        <v>301</v>
      </c>
      <c r="D23" s="132" t="s">
        <v>222</v>
      </c>
      <c r="E23" s="136">
        <v>1083.05</v>
      </c>
      <c r="F23" s="29" t="s">
        <v>89</v>
      </c>
      <c r="G23" s="29" t="s">
        <v>249</v>
      </c>
      <c r="H23" s="29"/>
      <c r="I23" s="3"/>
      <c r="J23" s="369"/>
      <c r="K23" s="205"/>
      <c r="L23" s="422"/>
      <c r="M23" s="308"/>
      <c r="N23" s="307"/>
      <c r="O23" s="306"/>
    </row>
    <row r="24" spans="1:15" s="3" customFormat="1" ht="12.75" customHeight="1" thickBot="1" x14ac:dyDescent="0.25">
      <c r="A24" s="56"/>
      <c r="B24" s="129">
        <v>42282</v>
      </c>
      <c r="C24" s="190" t="s">
        <v>301</v>
      </c>
      <c r="D24" s="132" t="s">
        <v>816</v>
      </c>
      <c r="E24" s="136">
        <v>843.38</v>
      </c>
      <c r="F24" s="29" t="s">
        <v>89</v>
      </c>
      <c r="G24" s="29" t="s">
        <v>249</v>
      </c>
      <c r="H24" s="29"/>
      <c r="I24" s="56"/>
      <c r="J24" s="161"/>
      <c r="K24" s="423"/>
      <c r="L24" s="137"/>
      <c r="M24" s="308"/>
      <c r="N24" s="308"/>
      <c r="O24" s="426"/>
    </row>
    <row r="25" spans="1:15" s="3" customFormat="1" ht="12.75" customHeight="1" thickBot="1" x14ac:dyDescent="0.25">
      <c r="A25" s="56"/>
      <c r="B25" s="129">
        <v>42282</v>
      </c>
      <c r="C25" s="190" t="s">
        <v>469</v>
      </c>
      <c r="D25" s="132" t="s">
        <v>1023</v>
      </c>
      <c r="E25" s="136">
        <v>209.41</v>
      </c>
      <c r="F25" s="29" t="s">
        <v>89</v>
      </c>
      <c r="G25" s="29" t="s">
        <v>249</v>
      </c>
      <c r="H25" s="29"/>
      <c r="I25"/>
      <c r="J25" s="56"/>
      <c r="K25" s="194"/>
      <c r="L25" s="87">
        <f>SUM(L23:L24)</f>
        <v>0</v>
      </c>
      <c r="M25" s="308"/>
      <c r="N25" s="308"/>
      <c r="O25" s="426"/>
    </row>
    <row r="26" spans="1:15" s="3" customFormat="1" ht="12.75" customHeight="1" x14ac:dyDescent="0.2">
      <c r="A26" s="56"/>
      <c r="B26" s="129">
        <v>42282</v>
      </c>
      <c r="C26" s="190" t="s">
        <v>469</v>
      </c>
      <c r="D26" s="132" t="s">
        <v>901</v>
      </c>
      <c r="E26" s="136">
        <v>629.4</v>
      </c>
      <c r="F26" s="29" t="s">
        <v>89</v>
      </c>
      <c r="G26" s="29" t="s">
        <v>249</v>
      </c>
      <c r="H26" s="29"/>
      <c r="I26"/>
      <c r="J26" s="56"/>
      <c r="K26" s="194"/>
      <c r="L26" s="208"/>
      <c r="M26" s="308"/>
      <c r="N26" s="308"/>
      <c r="O26" s="426"/>
    </row>
    <row r="27" spans="1:15" s="56" customFormat="1" ht="12.75" customHeight="1" x14ac:dyDescent="0.2">
      <c r="B27" s="129">
        <v>42283</v>
      </c>
      <c r="C27" s="190" t="s">
        <v>719</v>
      </c>
      <c r="D27" s="132" t="s">
        <v>1321</v>
      </c>
      <c r="E27" s="136">
        <v>486.08</v>
      </c>
      <c r="F27" s="29" t="s">
        <v>89</v>
      </c>
      <c r="G27" s="29" t="s">
        <v>249</v>
      </c>
      <c r="H27" s="29"/>
      <c r="I27"/>
      <c r="K27" s="194"/>
      <c r="L27" s="208"/>
      <c r="M27" s="308"/>
      <c r="N27" s="308"/>
      <c r="O27" s="307"/>
    </row>
    <row r="28" spans="1:15" s="56" customFormat="1" ht="12.75" customHeight="1" thickBot="1" x14ac:dyDescent="0.25">
      <c r="B28" s="129">
        <v>42283</v>
      </c>
      <c r="C28" s="190" t="s">
        <v>674</v>
      </c>
      <c r="D28" s="132" t="s">
        <v>1532</v>
      </c>
      <c r="E28" s="136">
        <v>737.39</v>
      </c>
      <c r="F28" s="29" t="s">
        <v>89</v>
      </c>
      <c r="G28" s="29" t="s">
        <v>249</v>
      </c>
      <c r="H28" s="29"/>
      <c r="I28" s="294" t="s">
        <v>1570</v>
      </c>
      <c r="J28" s="294"/>
      <c r="K28" s="294"/>
      <c r="L28" s="288"/>
      <c r="M28" s="288" t="s">
        <v>1683</v>
      </c>
      <c r="N28" s="308"/>
      <c r="O28" s="307"/>
    </row>
    <row r="29" spans="1:15" s="56" customFormat="1" ht="12.75" customHeight="1" thickBot="1" x14ac:dyDescent="0.25">
      <c r="B29" s="129">
        <v>42283</v>
      </c>
      <c r="C29" s="190" t="s">
        <v>301</v>
      </c>
      <c r="D29" s="132" t="s">
        <v>1246</v>
      </c>
      <c r="E29" s="136">
        <v>1824</v>
      </c>
      <c r="F29" s="29" t="s">
        <v>89</v>
      </c>
      <c r="G29" s="29" t="s">
        <v>249</v>
      </c>
      <c r="H29" s="29"/>
      <c r="I29" s="3"/>
      <c r="J29" s="10" t="s">
        <v>297</v>
      </c>
      <c r="K29" s="11" t="s">
        <v>298</v>
      </c>
      <c r="L29" s="176" t="s">
        <v>299</v>
      </c>
      <c r="M29" s="308"/>
      <c r="N29" s="308"/>
      <c r="O29" s="307"/>
    </row>
    <row r="30" spans="1:15" s="56" customFormat="1" ht="12.75" customHeight="1" x14ac:dyDescent="0.2">
      <c r="B30" s="129">
        <v>42284</v>
      </c>
      <c r="C30" s="190" t="s">
        <v>301</v>
      </c>
      <c r="D30" s="132" t="s">
        <v>1430</v>
      </c>
      <c r="E30" s="136">
        <v>19851.12</v>
      </c>
      <c r="F30" s="29" t="s">
        <v>89</v>
      </c>
      <c r="G30" s="29" t="s">
        <v>249</v>
      </c>
      <c r="H30" s="29"/>
      <c r="I30" s="3"/>
      <c r="J30" s="101">
        <v>42278</v>
      </c>
      <c r="K30" s="205" t="s">
        <v>9</v>
      </c>
      <c r="L30" s="206">
        <v>230.75</v>
      </c>
      <c r="M30" s="308" t="s">
        <v>89</v>
      </c>
      <c r="N30" s="308"/>
      <c r="O30" s="307"/>
    </row>
    <row r="31" spans="1:15" s="56" customFormat="1" ht="12.75" customHeight="1" x14ac:dyDescent="0.2">
      <c r="B31" s="129">
        <v>42284</v>
      </c>
      <c r="C31" s="190" t="s">
        <v>301</v>
      </c>
      <c r="D31" s="132" t="s">
        <v>821</v>
      </c>
      <c r="E31" s="136">
        <v>1755.33</v>
      </c>
      <c r="F31" s="29" t="s">
        <v>89</v>
      </c>
      <c r="G31" s="29" t="s">
        <v>249</v>
      </c>
      <c r="H31" s="29"/>
      <c r="I31" s="3"/>
      <c r="J31" s="164">
        <v>42279</v>
      </c>
      <c r="K31" s="131" t="s">
        <v>931</v>
      </c>
      <c r="L31" s="134">
        <v>527.9</v>
      </c>
      <c r="M31" s="308" t="s">
        <v>89</v>
      </c>
      <c r="N31" s="308"/>
      <c r="O31" s="307"/>
    </row>
    <row r="32" spans="1:15" s="56" customFormat="1" ht="12.75" customHeight="1" x14ac:dyDescent="0.2">
      <c r="B32" s="129">
        <v>42284</v>
      </c>
      <c r="C32" s="190" t="s">
        <v>301</v>
      </c>
      <c r="D32" s="132" t="s">
        <v>1586</v>
      </c>
      <c r="E32" s="136">
        <v>3372.12</v>
      </c>
      <c r="F32" s="29" t="s">
        <v>89</v>
      </c>
      <c r="G32" s="29" t="s">
        <v>249</v>
      </c>
      <c r="H32" s="29"/>
      <c r="I32"/>
      <c r="J32" s="109">
        <v>42279</v>
      </c>
      <c r="K32" s="123" t="s">
        <v>1051</v>
      </c>
      <c r="L32" s="169">
        <v>416.54</v>
      </c>
      <c r="M32" s="308" t="s">
        <v>89</v>
      </c>
      <c r="N32" s="308"/>
      <c r="O32" s="307"/>
    </row>
    <row r="33" spans="1:15" s="56" customFormat="1" ht="12.75" customHeight="1" x14ac:dyDescent="0.2">
      <c r="B33" s="129">
        <v>42284</v>
      </c>
      <c r="C33" s="190" t="s">
        <v>301</v>
      </c>
      <c r="D33" s="132" t="s">
        <v>1255</v>
      </c>
      <c r="E33" s="136">
        <v>505.11</v>
      </c>
      <c r="F33" s="29" t="s">
        <v>89</v>
      </c>
      <c r="G33" s="29" t="s">
        <v>249</v>
      </c>
      <c r="H33" s="29"/>
      <c r="I33"/>
      <c r="J33" s="164">
        <v>42280</v>
      </c>
      <c r="K33" s="131" t="s">
        <v>1051</v>
      </c>
      <c r="L33" s="134">
        <v>775.94</v>
      </c>
      <c r="M33" s="308" t="s">
        <v>89</v>
      </c>
      <c r="N33" s="308"/>
      <c r="O33" s="307"/>
    </row>
    <row r="34" spans="1:15" s="29" customFormat="1" x14ac:dyDescent="0.2">
      <c r="A34" s="56"/>
      <c r="B34" s="129">
        <v>42284</v>
      </c>
      <c r="C34" s="190" t="s">
        <v>301</v>
      </c>
      <c r="D34" s="132" t="s">
        <v>227</v>
      </c>
      <c r="E34" s="136">
        <v>205.2</v>
      </c>
      <c r="F34" s="29" t="s">
        <v>89</v>
      </c>
      <c r="G34" s="29" t="s">
        <v>249</v>
      </c>
      <c r="I34"/>
      <c r="J34" s="109">
        <v>42282</v>
      </c>
      <c r="K34" s="123" t="s">
        <v>1355</v>
      </c>
      <c r="L34" s="169">
        <v>115.19</v>
      </c>
      <c r="M34" s="308" t="s">
        <v>89</v>
      </c>
      <c r="N34" s="308"/>
      <c r="O34" s="308"/>
    </row>
    <row r="35" spans="1:15" s="29" customFormat="1" x14ac:dyDescent="0.2">
      <c r="A35" s="56"/>
      <c r="B35" s="129">
        <v>42284</v>
      </c>
      <c r="C35" s="190" t="s">
        <v>301</v>
      </c>
      <c r="D35" s="132" t="s">
        <v>293</v>
      </c>
      <c r="E35" s="136">
        <v>2166</v>
      </c>
      <c r="F35" s="29" t="s">
        <v>89</v>
      </c>
      <c r="G35" s="29" t="s">
        <v>249</v>
      </c>
      <c r="I35"/>
      <c r="J35" s="164">
        <v>42282</v>
      </c>
      <c r="K35" s="131" t="s">
        <v>1051</v>
      </c>
      <c r="L35" s="134">
        <v>574.6</v>
      </c>
      <c r="M35" s="308" t="s">
        <v>89</v>
      </c>
      <c r="N35" s="308"/>
      <c r="O35" s="308"/>
    </row>
    <row r="36" spans="1:15" s="29" customFormat="1" x14ac:dyDescent="0.2">
      <c r="A36" s="56"/>
      <c r="B36" s="129">
        <v>42284</v>
      </c>
      <c r="C36" s="190" t="s">
        <v>719</v>
      </c>
      <c r="D36" s="132" t="s">
        <v>1051</v>
      </c>
      <c r="E36" s="136">
        <v>612.22</v>
      </c>
      <c r="F36" s="29" t="s">
        <v>89</v>
      </c>
      <c r="G36" s="29" t="s">
        <v>249</v>
      </c>
      <c r="I36"/>
      <c r="J36" s="109">
        <v>42282</v>
      </c>
      <c r="K36" s="123" t="s">
        <v>1051</v>
      </c>
      <c r="L36" s="169">
        <v>431.58</v>
      </c>
      <c r="M36" s="308" t="s">
        <v>89</v>
      </c>
      <c r="N36" s="308"/>
      <c r="O36" s="308"/>
    </row>
    <row r="37" spans="1:15" s="29" customFormat="1" x14ac:dyDescent="0.2">
      <c r="A37"/>
      <c r="B37" s="129">
        <v>42284</v>
      </c>
      <c r="C37" s="190" t="s">
        <v>719</v>
      </c>
      <c r="D37" s="132" t="s">
        <v>1051</v>
      </c>
      <c r="E37" s="136">
        <v>590.65</v>
      </c>
      <c r="F37" s="29" t="s">
        <v>89</v>
      </c>
      <c r="G37" s="29" t="s">
        <v>249</v>
      </c>
      <c r="I37"/>
      <c r="J37" s="164">
        <v>42283</v>
      </c>
      <c r="K37" s="131" t="s">
        <v>1685</v>
      </c>
      <c r="L37" s="134">
        <v>567.04999999999995</v>
      </c>
      <c r="M37" s="308" t="s">
        <v>89</v>
      </c>
      <c r="N37" s="308"/>
      <c r="O37" s="308"/>
    </row>
    <row r="38" spans="1:15" s="29" customFormat="1" x14ac:dyDescent="0.2">
      <c r="A38"/>
      <c r="B38" s="129">
        <v>42285</v>
      </c>
      <c r="C38" s="190" t="s">
        <v>301</v>
      </c>
      <c r="D38" s="132" t="s">
        <v>1676</v>
      </c>
      <c r="E38" s="136">
        <v>2860</v>
      </c>
      <c r="F38" s="29" t="s">
        <v>89</v>
      </c>
      <c r="G38" s="29" t="s">
        <v>249</v>
      </c>
      <c r="I38"/>
      <c r="J38" s="109">
        <v>42283</v>
      </c>
      <c r="K38" s="123" t="s">
        <v>1686</v>
      </c>
      <c r="L38" s="169">
        <v>629</v>
      </c>
      <c r="M38" s="308" t="s">
        <v>89</v>
      </c>
      <c r="N38" s="308"/>
      <c r="O38" s="308"/>
    </row>
    <row r="39" spans="1:15" s="29" customFormat="1" x14ac:dyDescent="0.2">
      <c r="A39"/>
      <c r="B39" s="129">
        <v>42289</v>
      </c>
      <c r="C39" s="190" t="s">
        <v>301</v>
      </c>
      <c r="D39" s="132" t="s">
        <v>821</v>
      </c>
      <c r="E39" s="136">
        <v>2880</v>
      </c>
      <c r="F39" s="29" t="s">
        <v>89</v>
      </c>
      <c r="G39" s="29" t="s">
        <v>249</v>
      </c>
      <c r="I39"/>
      <c r="J39" s="164">
        <v>42283</v>
      </c>
      <c r="K39" s="131" t="s">
        <v>1687</v>
      </c>
      <c r="L39" s="134">
        <v>70</v>
      </c>
      <c r="M39" s="308" t="s">
        <v>89</v>
      </c>
      <c r="N39" s="308"/>
      <c r="O39" s="308"/>
    </row>
    <row r="40" spans="1:15" s="29" customFormat="1" x14ac:dyDescent="0.2">
      <c r="A40"/>
      <c r="B40" s="129">
        <v>42289</v>
      </c>
      <c r="C40" s="190" t="s">
        <v>719</v>
      </c>
      <c r="D40" s="132" t="s">
        <v>1051</v>
      </c>
      <c r="E40" s="136">
        <v>585.73</v>
      </c>
      <c r="F40" s="29" t="s">
        <v>89</v>
      </c>
      <c r="G40" s="29" t="s">
        <v>249</v>
      </c>
      <c r="I40"/>
      <c r="J40" s="109">
        <v>42284</v>
      </c>
      <c r="K40" s="123" t="s">
        <v>1355</v>
      </c>
      <c r="L40" s="169">
        <v>1056.44</v>
      </c>
      <c r="M40" s="308" t="s">
        <v>89</v>
      </c>
      <c r="N40" s="308"/>
      <c r="O40" s="308"/>
    </row>
    <row r="41" spans="1:15" s="29" customFormat="1" x14ac:dyDescent="0.2">
      <c r="A41"/>
      <c r="B41" s="129">
        <v>42290</v>
      </c>
      <c r="C41" s="190" t="s">
        <v>719</v>
      </c>
      <c r="D41" s="132" t="s">
        <v>1679</v>
      </c>
      <c r="E41" s="136">
        <v>513.5</v>
      </c>
      <c r="F41" s="29" t="s">
        <v>89</v>
      </c>
      <c r="G41" s="29" t="s">
        <v>249</v>
      </c>
      <c r="I41"/>
      <c r="J41" s="109">
        <v>42284</v>
      </c>
      <c r="K41" s="123" t="s">
        <v>931</v>
      </c>
      <c r="L41" s="169">
        <v>1020.9</v>
      </c>
      <c r="M41" s="308" t="s">
        <v>89</v>
      </c>
      <c r="N41" s="308"/>
      <c r="O41" s="308"/>
    </row>
    <row r="42" spans="1:15" s="29" customFormat="1" x14ac:dyDescent="0.2">
      <c r="A42"/>
      <c r="B42" s="129">
        <v>42292</v>
      </c>
      <c r="C42" s="190" t="s">
        <v>469</v>
      </c>
      <c r="D42" s="132" t="s">
        <v>901</v>
      </c>
      <c r="E42" s="136">
        <v>851.65</v>
      </c>
      <c r="F42" s="29" t="s">
        <v>89</v>
      </c>
      <c r="G42" s="29" t="s">
        <v>249</v>
      </c>
      <c r="I42"/>
      <c r="J42" s="109">
        <v>42284</v>
      </c>
      <c r="K42" s="123" t="s">
        <v>1051</v>
      </c>
      <c r="L42" s="169">
        <v>293.81</v>
      </c>
      <c r="M42" s="308" t="s">
        <v>89</v>
      </c>
      <c r="N42" s="308"/>
      <c r="O42" s="308"/>
    </row>
    <row r="43" spans="1:15" s="29" customFormat="1" x14ac:dyDescent="0.2">
      <c r="A43"/>
      <c r="B43" s="129">
        <v>42292</v>
      </c>
      <c r="C43" s="190" t="s">
        <v>301</v>
      </c>
      <c r="D43" s="132" t="s">
        <v>459</v>
      </c>
      <c r="E43" s="136">
        <v>185</v>
      </c>
      <c r="F43" s="29" t="s">
        <v>89</v>
      </c>
      <c r="G43" s="29" t="s">
        <v>249</v>
      </c>
      <c r="I43"/>
      <c r="J43" s="109">
        <v>42285</v>
      </c>
      <c r="K43" s="123" t="s">
        <v>1159</v>
      </c>
      <c r="L43" s="169">
        <v>1975.05</v>
      </c>
      <c r="M43" s="308" t="s">
        <v>89</v>
      </c>
      <c r="N43" s="308"/>
      <c r="O43" s="308"/>
    </row>
    <row r="44" spans="1:15" s="29" customFormat="1" x14ac:dyDescent="0.2">
      <c r="A44"/>
      <c r="B44" s="129">
        <v>42292</v>
      </c>
      <c r="C44" s="190" t="s">
        <v>637</v>
      </c>
      <c r="D44" s="132" t="s">
        <v>597</v>
      </c>
      <c r="E44" s="136">
        <v>201.52</v>
      </c>
      <c r="F44" s="29" t="s">
        <v>89</v>
      </c>
      <c r="G44" s="29" t="s">
        <v>249</v>
      </c>
      <c r="I44"/>
      <c r="J44" s="164">
        <v>42286</v>
      </c>
      <c r="K44" s="131" t="s">
        <v>1051</v>
      </c>
      <c r="L44" s="134">
        <v>795.49</v>
      </c>
      <c r="M44" s="308" t="s">
        <v>89</v>
      </c>
      <c r="N44" s="308"/>
      <c r="O44" s="308"/>
    </row>
    <row r="45" spans="1:15" s="29" customFormat="1" x14ac:dyDescent="0.2">
      <c r="A45"/>
      <c r="B45" s="129">
        <v>42292</v>
      </c>
      <c r="C45" s="190" t="s">
        <v>469</v>
      </c>
      <c r="D45" s="132" t="s">
        <v>1677</v>
      </c>
      <c r="E45" s="136">
        <v>152.57</v>
      </c>
      <c r="F45" s="29" t="s">
        <v>89</v>
      </c>
      <c r="G45" s="29" t="s">
        <v>249</v>
      </c>
      <c r="I45"/>
      <c r="J45" s="109">
        <v>42286</v>
      </c>
      <c r="K45" s="123" t="s">
        <v>9</v>
      </c>
      <c r="L45" s="169">
        <v>59.85</v>
      </c>
      <c r="M45" s="308" t="s">
        <v>89</v>
      </c>
      <c r="N45" s="308"/>
      <c r="O45" s="308"/>
    </row>
    <row r="46" spans="1:15" s="29" customFormat="1" x14ac:dyDescent="0.2">
      <c r="A46"/>
      <c r="B46" s="129">
        <v>42292</v>
      </c>
      <c r="C46" s="190" t="s">
        <v>301</v>
      </c>
      <c r="D46" s="132" t="s">
        <v>1487</v>
      </c>
      <c r="E46" s="136">
        <v>4433.46</v>
      </c>
      <c r="F46" s="29" t="s">
        <v>89</v>
      </c>
      <c r="G46" s="29" t="s">
        <v>249</v>
      </c>
      <c r="I46"/>
      <c r="J46" s="109">
        <v>42286</v>
      </c>
      <c r="K46" s="131" t="s">
        <v>931</v>
      </c>
      <c r="L46" s="134">
        <v>653.95000000000005</v>
      </c>
      <c r="M46" s="308" t="s">
        <v>89</v>
      </c>
      <c r="N46" s="308"/>
      <c r="O46" s="308"/>
    </row>
    <row r="47" spans="1:15" s="29" customFormat="1" x14ac:dyDescent="0.2">
      <c r="A47"/>
      <c r="B47" s="129">
        <v>42292</v>
      </c>
      <c r="C47" s="190" t="s">
        <v>674</v>
      </c>
      <c r="D47" s="132" t="s">
        <v>673</v>
      </c>
      <c r="E47" s="136">
        <v>730.37</v>
      </c>
      <c r="F47" s="29" t="s">
        <v>89</v>
      </c>
      <c r="G47" s="29" t="s">
        <v>249</v>
      </c>
      <c r="I47"/>
      <c r="J47" s="109">
        <v>42286</v>
      </c>
      <c r="K47" s="132" t="s">
        <v>1051</v>
      </c>
      <c r="L47" s="433">
        <v>540.09</v>
      </c>
      <c r="M47" s="308" t="s">
        <v>89</v>
      </c>
      <c r="N47" s="308"/>
      <c r="O47" s="308"/>
    </row>
    <row r="48" spans="1:15" s="29" customFormat="1" x14ac:dyDescent="0.2">
      <c r="A48"/>
      <c r="B48" s="129">
        <v>42292</v>
      </c>
      <c r="C48" s="190" t="s">
        <v>301</v>
      </c>
      <c r="D48" s="132" t="s">
        <v>293</v>
      </c>
      <c r="E48" s="136">
        <v>259.92</v>
      </c>
      <c r="F48" s="29" t="s">
        <v>89</v>
      </c>
      <c r="G48" s="29" t="s">
        <v>249</v>
      </c>
      <c r="I48"/>
      <c r="J48" s="109">
        <v>42287</v>
      </c>
      <c r="K48" s="123" t="s">
        <v>1684</v>
      </c>
      <c r="L48" s="169">
        <v>786.6</v>
      </c>
      <c r="M48" s="308" t="s">
        <v>89</v>
      </c>
      <c r="N48" s="308"/>
      <c r="O48" s="308"/>
    </row>
    <row r="49" spans="1:15" s="29" customFormat="1" x14ac:dyDescent="0.2">
      <c r="A49"/>
      <c r="B49" s="129">
        <v>42293</v>
      </c>
      <c r="C49" s="190" t="s">
        <v>637</v>
      </c>
      <c r="D49" s="132" t="s">
        <v>597</v>
      </c>
      <c r="E49" s="136">
        <v>421.2</v>
      </c>
      <c r="F49" s="29" t="s">
        <v>89</v>
      </c>
      <c r="G49" s="29" t="s">
        <v>249</v>
      </c>
      <c r="I49"/>
      <c r="J49" s="109">
        <v>42287</v>
      </c>
      <c r="K49" s="123" t="s">
        <v>1684</v>
      </c>
      <c r="L49" s="172">
        <v>215.4</v>
      </c>
      <c r="M49" s="308" t="s">
        <v>89</v>
      </c>
      <c r="N49" s="308"/>
      <c r="O49" s="308"/>
    </row>
    <row r="50" spans="1:15" s="29" customFormat="1" x14ac:dyDescent="0.2">
      <c r="A50"/>
      <c r="B50" s="129">
        <v>42293</v>
      </c>
      <c r="C50" s="190" t="s">
        <v>301</v>
      </c>
      <c r="D50" s="132" t="s">
        <v>1678</v>
      </c>
      <c r="E50" s="136">
        <v>1428.56</v>
      </c>
      <c r="G50" s="29" t="s">
        <v>249</v>
      </c>
      <c r="I50"/>
      <c r="J50" s="109">
        <v>42287</v>
      </c>
      <c r="K50" s="123" t="s">
        <v>1688</v>
      </c>
      <c r="L50" s="134">
        <v>650</v>
      </c>
      <c r="M50" s="308" t="s">
        <v>89</v>
      </c>
      <c r="N50" s="308"/>
      <c r="O50" s="308"/>
    </row>
    <row r="51" spans="1:15" s="29" customFormat="1" x14ac:dyDescent="0.2">
      <c r="A51"/>
      <c r="B51" s="129">
        <v>42293</v>
      </c>
      <c r="C51" s="190" t="s">
        <v>719</v>
      </c>
      <c r="D51" s="132" t="s">
        <v>1051</v>
      </c>
      <c r="E51" s="136">
        <v>691.63</v>
      </c>
      <c r="F51" s="29" t="s">
        <v>89</v>
      </c>
      <c r="G51" s="29" t="s">
        <v>249</v>
      </c>
      <c r="I51"/>
      <c r="J51" s="109">
        <v>42289</v>
      </c>
      <c r="K51" s="123" t="s">
        <v>1051</v>
      </c>
      <c r="L51" s="169">
        <v>647.79</v>
      </c>
      <c r="M51" s="308" t="s">
        <v>89</v>
      </c>
      <c r="N51" s="308"/>
      <c r="O51" s="308"/>
    </row>
    <row r="52" spans="1:15" s="29" customFormat="1" ht="13.5" thickBot="1" x14ac:dyDescent="0.25">
      <c r="A52"/>
      <c r="B52" s="129">
        <v>42296</v>
      </c>
      <c r="C52" s="190" t="s">
        <v>469</v>
      </c>
      <c r="D52" s="132" t="s">
        <v>901</v>
      </c>
      <c r="E52" s="136">
        <v>605.1</v>
      </c>
      <c r="F52" s="29" t="s">
        <v>89</v>
      </c>
      <c r="G52" s="29" t="s">
        <v>249</v>
      </c>
      <c r="I52"/>
      <c r="J52" s="161">
        <v>42289</v>
      </c>
      <c r="K52" s="133" t="s">
        <v>21</v>
      </c>
      <c r="L52" s="200">
        <v>361.7</v>
      </c>
      <c r="M52" s="308" t="s">
        <v>89</v>
      </c>
      <c r="N52" s="308"/>
      <c r="O52" s="308"/>
    </row>
    <row r="53" spans="1:15" s="29" customFormat="1" ht="13.5" thickBot="1" x14ac:dyDescent="0.25">
      <c r="A53"/>
      <c r="B53" s="129">
        <v>42296</v>
      </c>
      <c r="C53" s="190" t="s">
        <v>301</v>
      </c>
      <c r="D53" s="132" t="s">
        <v>931</v>
      </c>
      <c r="E53" s="136">
        <v>877.35</v>
      </c>
      <c r="F53" s="29" t="s">
        <v>89</v>
      </c>
      <c r="G53" s="29" t="s">
        <v>249</v>
      </c>
      <c r="I53"/>
      <c r="J53" s="154"/>
      <c r="K53" s="155"/>
      <c r="L53" s="87">
        <f>SUM(L31:L52)</f>
        <v>13164.870000000003</v>
      </c>
      <c r="M53" s="308"/>
      <c r="N53" s="308"/>
      <c r="O53" s="308"/>
    </row>
    <row r="54" spans="1:15" s="29" customFormat="1" x14ac:dyDescent="0.2">
      <c r="A54"/>
      <c r="B54" s="129">
        <v>42296</v>
      </c>
      <c r="C54" s="190" t="s">
        <v>301</v>
      </c>
      <c r="D54" s="132" t="s">
        <v>380</v>
      </c>
      <c r="E54" s="136">
        <v>330.6</v>
      </c>
      <c r="F54" s="29" t="s">
        <v>89</v>
      </c>
      <c r="G54" s="29" t="s">
        <v>249</v>
      </c>
      <c r="I54"/>
      <c r="J54" s="154"/>
      <c r="K54" s="155"/>
      <c r="L54" s="208"/>
      <c r="M54" s="308"/>
      <c r="N54" s="308"/>
      <c r="O54" s="308"/>
    </row>
    <row r="55" spans="1:15" s="29" customFormat="1" x14ac:dyDescent="0.2">
      <c r="A55"/>
      <c r="B55" s="129">
        <v>42296</v>
      </c>
      <c r="C55" s="190" t="s">
        <v>719</v>
      </c>
      <c r="D55" s="132" t="s">
        <v>1051</v>
      </c>
      <c r="E55" s="136">
        <v>802.04</v>
      </c>
      <c r="F55" s="29" t="s">
        <v>89</v>
      </c>
      <c r="G55" s="29" t="s">
        <v>249</v>
      </c>
      <c r="I55"/>
      <c r="J55" s="56"/>
      <c r="K55" s="194"/>
      <c r="L55" s="208"/>
      <c r="M55" s="308"/>
      <c r="N55" s="308"/>
      <c r="O55" s="308"/>
    </row>
    <row r="56" spans="1:15" s="29" customFormat="1" x14ac:dyDescent="0.2">
      <c r="A56"/>
      <c r="B56" s="129">
        <v>42297</v>
      </c>
      <c r="C56" s="190" t="s">
        <v>301</v>
      </c>
      <c r="D56" s="132" t="s">
        <v>613</v>
      </c>
      <c r="E56" s="136">
        <v>335.47</v>
      </c>
      <c r="F56" s="29" t="s">
        <v>89</v>
      </c>
      <c r="G56" s="29" t="s">
        <v>249</v>
      </c>
      <c r="I56"/>
      <c r="J56" s="56"/>
      <c r="K56" s="194"/>
      <c r="L56" s="208"/>
      <c r="M56" s="308"/>
      <c r="N56" s="308"/>
      <c r="O56" s="308"/>
    </row>
    <row r="57" spans="1:15" s="29" customFormat="1" x14ac:dyDescent="0.2">
      <c r="A57"/>
      <c r="B57" s="129">
        <v>42297</v>
      </c>
      <c r="C57" s="190" t="s">
        <v>301</v>
      </c>
      <c r="D57" s="132" t="s">
        <v>1591</v>
      </c>
      <c r="E57" s="272">
        <v>6012.08</v>
      </c>
      <c r="F57" s="29" t="s">
        <v>89</v>
      </c>
      <c r="G57" s="29" t="s">
        <v>249</v>
      </c>
      <c r="I57"/>
      <c r="J57" s="316">
        <f>SUM(E57:E58)+'Nov ''15'!E39</f>
        <v>14630.48</v>
      </c>
      <c r="K57" s="194"/>
      <c r="L57" s="208"/>
      <c r="M57" s="308"/>
      <c r="N57" s="308"/>
      <c r="O57" s="308"/>
    </row>
    <row r="58" spans="1:15" s="29" customFormat="1" x14ac:dyDescent="0.2">
      <c r="A58"/>
      <c r="B58" s="129">
        <v>42297</v>
      </c>
      <c r="C58" s="190" t="s">
        <v>301</v>
      </c>
      <c r="D58" s="132" t="s">
        <v>1682</v>
      </c>
      <c r="E58" s="272">
        <v>6908.4</v>
      </c>
      <c r="F58" s="29" t="s">
        <v>89</v>
      </c>
      <c r="G58" s="29" t="s">
        <v>249</v>
      </c>
      <c r="I58"/>
      <c r="J58" s="56"/>
      <c r="K58" s="194"/>
      <c r="L58" s="208"/>
      <c r="M58" s="308"/>
      <c r="N58" s="308"/>
      <c r="O58" s="308"/>
    </row>
    <row r="59" spans="1:15" s="29" customFormat="1" x14ac:dyDescent="0.2">
      <c r="A59"/>
      <c r="B59" s="129">
        <v>42297</v>
      </c>
      <c r="C59" s="190" t="s">
        <v>719</v>
      </c>
      <c r="D59" s="132" t="s">
        <v>1694</v>
      </c>
      <c r="E59" s="136">
        <v>664.9</v>
      </c>
      <c r="F59" s="29" t="s">
        <v>89</v>
      </c>
      <c r="G59" s="29" t="s">
        <v>249</v>
      </c>
      <c r="I59"/>
      <c r="J59" s="56"/>
      <c r="K59" s="194"/>
      <c r="L59" s="208"/>
      <c r="M59" s="308"/>
      <c r="N59" s="308"/>
      <c r="O59" s="308"/>
    </row>
    <row r="60" spans="1:15" s="29" customFormat="1" x14ac:dyDescent="0.2">
      <c r="A60"/>
      <c r="B60" s="129">
        <v>42298</v>
      </c>
      <c r="C60" s="190" t="s">
        <v>301</v>
      </c>
      <c r="D60" s="132" t="s">
        <v>307</v>
      </c>
      <c r="E60" s="136">
        <v>191.52</v>
      </c>
      <c r="G60" s="29" t="s">
        <v>249</v>
      </c>
      <c r="I60"/>
      <c r="J60" s="56"/>
      <c r="K60" s="194"/>
      <c r="L60" s="208"/>
      <c r="M60" s="308"/>
      <c r="N60" s="308"/>
      <c r="O60" s="308"/>
    </row>
    <row r="61" spans="1:15" s="29" customFormat="1" x14ac:dyDescent="0.2">
      <c r="A61"/>
      <c r="B61" s="129">
        <v>42298</v>
      </c>
      <c r="C61" s="190" t="s">
        <v>301</v>
      </c>
      <c r="D61" s="132" t="s">
        <v>1355</v>
      </c>
      <c r="E61" s="136">
        <v>284.2</v>
      </c>
      <c r="F61" s="29" t="s">
        <v>89</v>
      </c>
      <c r="G61" s="29" t="s">
        <v>249</v>
      </c>
      <c r="I61"/>
      <c r="J61" s="56"/>
      <c r="K61" s="194"/>
      <c r="L61" s="208"/>
      <c r="M61" s="308"/>
      <c r="N61" s="308"/>
      <c r="O61" s="308"/>
    </row>
    <row r="62" spans="1:15" s="29" customFormat="1" x14ac:dyDescent="0.2">
      <c r="A62"/>
      <c r="B62" s="129">
        <v>42298</v>
      </c>
      <c r="C62" s="190" t="s">
        <v>301</v>
      </c>
      <c r="D62" s="132" t="s">
        <v>931</v>
      </c>
      <c r="E62" s="136">
        <v>537.35</v>
      </c>
      <c r="F62" s="29" t="s">
        <v>89</v>
      </c>
      <c r="G62" s="29" t="s">
        <v>249</v>
      </c>
      <c r="I62"/>
      <c r="J62" s="56"/>
      <c r="K62" s="194"/>
      <c r="L62" s="208"/>
      <c r="M62" s="308"/>
      <c r="N62" s="308"/>
      <c r="O62" s="308"/>
    </row>
    <row r="63" spans="1:15" s="29" customFormat="1" x14ac:dyDescent="0.2">
      <c r="A63"/>
      <c r="B63" s="129">
        <v>42298</v>
      </c>
      <c r="C63" s="190" t="s">
        <v>301</v>
      </c>
      <c r="D63" s="132" t="s">
        <v>1355</v>
      </c>
      <c r="E63" s="136">
        <v>1383.69</v>
      </c>
      <c r="F63" s="29" t="s">
        <v>89</v>
      </c>
      <c r="G63" s="29" t="s">
        <v>249</v>
      </c>
      <c r="I63"/>
      <c r="J63" s="56"/>
      <c r="K63" s="194"/>
      <c r="L63" s="208"/>
      <c r="M63" s="308"/>
      <c r="N63" s="308"/>
      <c r="O63" s="308"/>
    </row>
    <row r="64" spans="1:15" s="29" customFormat="1" x14ac:dyDescent="0.2">
      <c r="A64"/>
      <c r="B64" s="129">
        <v>42298</v>
      </c>
      <c r="C64" s="190" t="s">
        <v>301</v>
      </c>
      <c r="D64" s="132" t="s">
        <v>1355</v>
      </c>
      <c r="E64" s="136">
        <v>410.12</v>
      </c>
      <c r="F64" s="29" t="s">
        <v>89</v>
      </c>
      <c r="G64" s="29" t="s">
        <v>249</v>
      </c>
      <c r="I64"/>
      <c r="J64" s="56"/>
      <c r="K64" s="194"/>
      <c r="L64" s="208"/>
      <c r="M64" s="308"/>
      <c r="N64" s="308"/>
      <c r="O64" s="308"/>
    </row>
    <row r="65" spans="1:15" s="29" customFormat="1" x14ac:dyDescent="0.2">
      <c r="A65"/>
      <c r="B65" s="129">
        <v>42298</v>
      </c>
      <c r="C65" s="190" t="s">
        <v>301</v>
      </c>
      <c r="D65" s="132" t="s">
        <v>1355</v>
      </c>
      <c r="E65" s="136">
        <v>296.5</v>
      </c>
      <c r="F65" s="29" t="s">
        <v>89</v>
      </c>
      <c r="G65" s="29" t="s">
        <v>249</v>
      </c>
      <c r="I65"/>
      <c r="J65" s="56"/>
      <c r="K65" s="194"/>
      <c r="L65" s="208"/>
      <c r="M65" s="308"/>
      <c r="N65" s="308"/>
      <c r="O65" s="308"/>
    </row>
    <row r="66" spans="1:15" s="29" customFormat="1" x14ac:dyDescent="0.2">
      <c r="A66"/>
      <c r="B66" s="129">
        <v>42298</v>
      </c>
      <c r="C66" s="190" t="s">
        <v>469</v>
      </c>
      <c r="D66" s="132" t="s">
        <v>901</v>
      </c>
      <c r="E66" s="136">
        <v>119.99</v>
      </c>
      <c r="F66" s="29" t="s">
        <v>89</v>
      </c>
      <c r="G66" s="29" t="s">
        <v>249</v>
      </c>
      <c r="I66"/>
      <c r="J66" s="56"/>
      <c r="K66" s="194"/>
      <c r="L66" s="208"/>
      <c r="M66" s="308"/>
      <c r="N66" s="308"/>
      <c r="O66" s="308"/>
    </row>
    <row r="67" spans="1:15" s="29" customFormat="1" x14ac:dyDescent="0.2">
      <c r="A67"/>
      <c r="B67" s="129">
        <v>42299</v>
      </c>
      <c r="C67" s="190" t="s">
        <v>301</v>
      </c>
      <c r="D67" s="132" t="s">
        <v>931</v>
      </c>
      <c r="E67" s="136">
        <v>3279.6</v>
      </c>
      <c r="F67" s="29" t="s">
        <v>89</v>
      </c>
      <c r="G67" s="29" t="s">
        <v>249</v>
      </c>
      <c r="I67"/>
      <c r="J67" s="56"/>
      <c r="K67" s="194"/>
      <c r="L67" s="208"/>
      <c r="M67" s="308"/>
      <c r="N67" s="308"/>
      <c r="O67" s="308"/>
    </row>
    <row r="68" spans="1:15" s="29" customFormat="1" x14ac:dyDescent="0.2">
      <c r="A68"/>
      <c r="B68" s="129">
        <v>42299</v>
      </c>
      <c r="C68" s="190" t="s">
        <v>301</v>
      </c>
      <c r="D68" s="132" t="s">
        <v>931</v>
      </c>
      <c r="E68" s="136">
        <v>529</v>
      </c>
      <c r="F68" s="29" t="s">
        <v>89</v>
      </c>
      <c r="G68" s="29" t="s">
        <v>249</v>
      </c>
      <c r="I68"/>
      <c r="J68" s="56"/>
      <c r="K68" s="194"/>
      <c r="L68" s="208"/>
      <c r="M68" s="308"/>
      <c r="N68" s="308"/>
      <c r="O68" s="308"/>
    </row>
    <row r="69" spans="1:15" s="29" customFormat="1" x14ac:dyDescent="0.2">
      <c r="A69"/>
      <c r="B69" s="129">
        <v>42299</v>
      </c>
      <c r="C69" s="190" t="s">
        <v>301</v>
      </c>
      <c r="D69" s="132" t="s">
        <v>931</v>
      </c>
      <c r="E69" s="136">
        <v>3279.6</v>
      </c>
      <c r="F69" s="29" t="s">
        <v>89</v>
      </c>
      <c r="I69"/>
      <c r="J69" s="56"/>
      <c r="K69" s="194"/>
      <c r="L69" s="208"/>
      <c r="M69" s="308"/>
      <c r="N69" s="308"/>
      <c r="O69" s="308"/>
    </row>
    <row r="70" spans="1:15" s="29" customFormat="1" x14ac:dyDescent="0.2">
      <c r="A70"/>
      <c r="B70" s="129">
        <v>42299</v>
      </c>
      <c r="C70" s="190" t="s">
        <v>719</v>
      </c>
      <c r="D70" s="132" t="s">
        <v>1051</v>
      </c>
      <c r="E70" s="136">
        <v>268.51</v>
      </c>
      <c r="F70" s="29" t="s">
        <v>89</v>
      </c>
      <c r="G70" s="29" t="s">
        <v>249</v>
      </c>
      <c r="I70"/>
      <c r="J70" s="56"/>
      <c r="K70" s="194"/>
      <c r="L70" s="208"/>
      <c r="M70" s="308"/>
      <c r="N70" s="308"/>
      <c r="O70" s="308"/>
    </row>
    <row r="71" spans="1:15" s="29" customFormat="1" x14ac:dyDescent="0.2">
      <c r="A71"/>
      <c r="B71" s="129">
        <v>42299</v>
      </c>
      <c r="C71" s="190" t="s">
        <v>301</v>
      </c>
      <c r="D71" s="132" t="s">
        <v>1695</v>
      </c>
      <c r="E71" s="136">
        <v>443.3</v>
      </c>
      <c r="F71" s="29" t="s">
        <v>89</v>
      </c>
      <c r="G71" s="29" t="s">
        <v>249</v>
      </c>
      <c r="I71"/>
      <c r="J71" s="56"/>
      <c r="K71" s="194"/>
      <c r="L71" s="208"/>
      <c r="M71" s="308"/>
      <c r="N71" s="308"/>
      <c r="O71" s="308"/>
    </row>
    <row r="72" spans="1:15" s="29" customFormat="1" x14ac:dyDescent="0.2">
      <c r="A72"/>
      <c r="B72" s="129">
        <v>42299</v>
      </c>
      <c r="C72" s="190" t="s">
        <v>719</v>
      </c>
      <c r="D72" s="132" t="s">
        <v>1051</v>
      </c>
      <c r="E72" s="136">
        <v>741.54</v>
      </c>
      <c r="F72" s="29" t="s">
        <v>89</v>
      </c>
      <c r="G72" s="29" t="s">
        <v>249</v>
      </c>
      <c r="I72"/>
      <c r="J72" s="56"/>
      <c r="K72" s="194"/>
      <c r="L72" s="208"/>
      <c r="M72" s="308"/>
      <c r="N72" s="308"/>
      <c r="O72" s="308"/>
    </row>
    <row r="73" spans="1:15" s="29" customFormat="1" x14ac:dyDescent="0.2">
      <c r="A73"/>
      <c r="B73" s="129">
        <v>42299</v>
      </c>
      <c r="C73" s="190" t="s">
        <v>469</v>
      </c>
      <c r="D73" s="132" t="s">
        <v>901</v>
      </c>
      <c r="E73" s="136">
        <v>224.19</v>
      </c>
      <c r="F73" s="29" t="s">
        <v>89</v>
      </c>
      <c r="G73" s="29" t="s">
        <v>249</v>
      </c>
      <c r="I73"/>
      <c r="J73" s="56"/>
      <c r="K73" s="194"/>
      <c r="L73" s="208"/>
      <c r="M73" s="308"/>
      <c r="N73" s="308"/>
      <c r="O73" s="308"/>
    </row>
    <row r="74" spans="1:15" s="29" customFormat="1" x14ac:dyDescent="0.2">
      <c r="A74"/>
      <c r="B74" s="129">
        <v>42299</v>
      </c>
      <c r="C74" s="190" t="s">
        <v>719</v>
      </c>
      <c r="D74" s="132" t="s">
        <v>1051</v>
      </c>
      <c r="E74" s="136">
        <v>713.98</v>
      </c>
      <c r="F74" s="29" t="s">
        <v>89</v>
      </c>
      <c r="G74" s="29" t="s">
        <v>249</v>
      </c>
      <c r="I74"/>
      <c r="J74" s="56"/>
      <c r="K74" s="194"/>
      <c r="L74" s="208"/>
      <c r="M74" s="308"/>
      <c r="N74" s="308"/>
      <c r="O74" s="308"/>
    </row>
    <row r="75" spans="1:15" s="29" customFormat="1" x14ac:dyDescent="0.2">
      <c r="A75"/>
      <c r="B75" s="129">
        <v>42300</v>
      </c>
      <c r="C75" s="190" t="s">
        <v>397</v>
      </c>
      <c r="D75" s="132" t="s">
        <v>434</v>
      </c>
      <c r="E75" s="136">
        <v>585.94000000000005</v>
      </c>
      <c r="F75" s="29" t="s">
        <v>89</v>
      </c>
      <c r="G75" s="29" t="s">
        <v>249</v>
      </c>
      <c r="I75"/>
      <c r="J75" s="56"/>
      <c r="K75" s="194"/>
      <c r="L75" s="208"/>
      <c r="M75" s="308"/>
      <c r="N75" s="308"/>
      <c r="O75" s="308"/>
    </row>
    <row r="76" spans="1:15" s="29" customFormat="1" x14ac:dyDescent="0.2">
      <c r="A76"/>
      <c r="B76" s="129">
        <v>42300</v>
      </c>
      <c r="C76" s="190" t="s">
        <v>301</v>
      </c>
      <c r="D76" s="132" t="s">
        <v>1159</v>
      </c>
      <c r="E76" s="136">
        <v>4737.5</v>
      </c>
      <c r="F76" s="29" t="s">
        <v>89</v>
      </c>
      <c r="G76" s="29" t="s">
        <v>249</v>
      </c>
      <c r="I76"/>
      <c r="J76" s="56"/>
      <c r="K76" s="194"/>
      <c r="L76" s="208"/>
      <c r="M76" s="308"/>
      <c r="N76" s="308"/>
      <c r="O76" s="308"/>
    </row>
    <row r="77" spans="1:15" s="29" customFormat="1" x14ac:dyDescent="0.2">
      <c r="A77"/>
      <c r="B77" s="129">
        <v>42303</v>
      </c>
      <c r="C77" s="190" t="s">
        <v>301</v>
      </c>
      <c r="D77" s="132" t="s">
        <v>293</v>
      </c>
      <c r="E77" s="136">
        <v>510.72</v>
      </c>
      <c r="F77" s="29" t="s">
        <v>89</v>
      </c>
      <c r="G77" s="29" t="s">
        <v>249</v>
      </c>
      <c r="I77"/>
      <c r="J77" s="56"/>
      <c r="K77" s="194"/>
      <c r="L77" s="208"/>
      <c r="M77" s="308"/>
      <c r="N77" s="308"/>
      <c r="O77" s="308"/>
    </row>
    <row r="78" spans="1:15" s="29" customFormat="1" x14ac:dyDescent="0.2">
      <c r="A78"/>
      <c r="B78" s="129">
        <v>42303</v>
      </c>
      <c r="C78" s="190" t="s">
        <v>301</v>
      </c>
      <c r="D78" s="132" t="s">
        <v>9</v>
      </c>
      <c r="E78" s="136">
        <v>504.85</v>
      </c>
      <c r="F78" s="29" t="s">
        <v>89</v>
      </c>
      <c r="G78" s="29" t="s">
        <v>249</v>
      </c>
      <c r="I78"/>
      <c r="J78" s="56"/>
      <c r="K78" s="194"/>
      <c r="L78" s="208"/>
      <c r="M78" s="308"/>
      <c r="N78" s="308"/>
      <c r="O78" s="308"/>
    </row>
    <row r="79" spans="1:15" s="29" customFormat="1" x14ac:dyDescent="0.2">
      <c r="A79"/>
      <c r="B79" s="129">
        <v>42303</v>
      </c>
      <c r="C79" s="190" t="s">
        <v>301</v>
      </c>
      <c r="D79" s="132" t="s">
        <v>931</v>
      </c>
      <c r="E79" s="136">
        <v>342</v>
      </c>
      <c r="F79" s="29" t="s">
        <v>89</v>
      </c>
      <c r="G79" s="29" t="s">
        <v>249</v>
      </c>
      <c r="I79"/>
      <c r="J79" s="56"/>
      <c r="K79" s="194"/>
      <c r="L79" s="208"/>
      <c r="M79" s="308"/>
      <c r="N79" s="308"/>
      <c r="O79" s="308"/>
    </row>
    <row r="80" spans="1:15" s="29" customFormat="1" x14ac:dyDescent="0.2">
      <c r="A80"/>
      <c r="B80" s="129">
        <v>42303</v>
      </c>
      <c r="C80" s="190" t="s">
        <v>719</v>
      </c>
      <c r="D80" s="132" t="s">
        <v>1051</v>
      </c>
      <c r="E80" s="136">
        <v>735.17</v>
      </c>
      <c r="F80" s="29" t="s">
        <v>89</v>
      </c>
      <c r="G80" s="29" t="s">
        <v>249</v>
      </c>
      <c r="I80"/>
      <c r="J80" s="56"/>
      <c r="K80" s="194"/>
      <c r="L80" s="208"/>
      <c r="M80" s="308"/>
      <c r="N80" s="308"/>
      <c r="O80" s="308"/>
    </row>
    <row r="81" spans="1:15" s="29" customFormat="1" x14ac:dyDescent="0.2">
      <c r="A81"/>
      <c r="B81" s="129">
        <v>42303</v>
      </c>
      <c r="C81" s="190" t="s">
        <v>469</v>
      </c>
      <c r="D81" s="132" t="s">
        <v>901</v>
      </c>
      <c r="E81" s="136">
        <v>183.75</v>
      </c>
      <c r="F81" s="29" t="s">
        <v>89</v>
      </c>
      <c r="G81" s="29" t="s">
        <v>249</v>
      </c>
      <c r="I81"/>
      <c r="J81" s="56"/>
      <c r="K81" s="194"/>
      <c r="L81" s="208"/>
      <c r="M81" s="308"/>
      <c r="N81" s="308"/>
      <c r="O81" s="308"/>
    </row>
    <row r="82" spans="1:15" s="29" customFormat="1" x14ac:dyDescent="0.2">
      <c r="A82"/>
      <c r="B82" s="129">
        <v>42304</v>
      </c>
      <c r="C82" s="190" t="s">
        <v>719</v>
      </c>
      <c r="D82" s="132" t="s">
        <v>1688</v>
      </c>
      <c r="E82" s="136">
        <v>791.17</v>
      </c>
      <c r="F82" s="29" t="s">
        <v>89</v>
      </c>
      <c r="G82" s="29" t="s">
        <v>249</v>
      </c>
      <c r="I82"/>
      <c r="J82" s="56"/>
      <c r="K82" s="194"/>
      <c r="L82" s="208"/>
      <c r="M82" s="308"/>
      <c r="N82" s="308"/>
      <c r="O82" s="308"/>
    </row>
    <row r="83" spans="1:15" s="29" customFormat="1" x14ac:dyDescent="0.2">
      <c r="A83"/>
      <c r="B83" s="129">
        <v>42305</v>
      </c>
      <c r="C83" s="190" t="s">
        <v>301</v>
      </c>
      <c r="D83" s="132" t="s">
        <v>1689</v>
      </c>
      <c r="E83" s="136">
        <v>5031.68</v>
      </c>
      <c r="F83" s="29" t="s">
        <v>89</v>
      </c>
      <c r="G83" s="29" t="s">
        <v>249</v>
      </c>
      <c r="I83"/>
      <c r="J83" s="56"/>
      <c r="K83" s="194"/>
      <c r="L83" s="208"/>
      <c r="M83" s="308"/>
      <c r="N83" s="308"/>
      <c r="O83" s="308"/>
    </row>
    <row r="84" spans="1:15" s="29" customFormat="1" x14ac:dyDescent="0.2">
      <c r="A84"/>
      <c r="B84" s="129">
        <v>42306</v>
      </c>
      <c r="C84" s="190" t="s">
        <v>301</v>
      </c>
      <c r="D84" s="132" t="s">
        <v>227</v>
      </c>
      <c r="E84" s="136">
        <v>815.1</v>
      </c>
      <c r="F84" s="29" t="s">
        <v>89</v>
      </c>
      <c r="G84" s="29" t="s">
        <v>249</v>
      </c>
      <c r="I84"/>
      <c r="J84" s="56"/>
      <c r="K84" s="194"/>
      <c r="L84" s="208"/>
      <c r="M84" s="308"/>
      <c r="N84" s="308"/>
      <c r="O84" s="308"/>
    </row>
    <row r="85" spans="1:15" s="29" customFormat="1" x14ac:dyDescent="0.2">
      <c r="A85"/>
      <c r="B85" s="129">
        <v>42306</v>
      </c>
      <c r="C85" s="190" t="s">
        <v>301</v>
      </c>
      <c r="D85" s="132" t="s">
        <v>293</v>
      </c>
      <c r="E85" s="136">
        <v>3300.3</v>
      </c>
      <c r="F85" s="29" t="s">
        <v>89</v>
      </c>
      <c r="G85" s="29" t="s">
        <v>249</v>
      </c>
      <c r="I85"/>
      <c r="J85" s="56"/>
      <c r="K85" s="194"/>
      <c r="L85" s="208"/>
      <c r="M85" s="308"/>
      <c r="N85" s="308"/>
      <c r="O85" s="308"/>
    </row>
    <row r="86" spans="1:15" s="29" customFormat="1" x14ac:dyDescent="0.2">
      <c r="A86"/>
      <c r="B86" s="129">
        <v>42306</v>
      </c>
      <c r="C86" s="190" t="s">
        <v>1690</v>
      </c>
      <c r="D86" s="132" t="s">
        <v>377</v>
      </c>
      <c r="E86" s="136">
        <v>450.01</v>
      </c>
      <c r="F86" s="29" t="s">
        <v>89</v>
      </c>
      <c r="G86" s="29" t="s">
        <v>249</v>
      </c>
      <c r="I86"/>
      <c r="J86" s="56"/>
      <c r="K86" s="194"/>
      <c r="L86" s="208"/>
      <c r="M86" s="308"/>
      <c r="N86" s="308"/>
      <c r="O86" s="308"/>
    </row>
    <row r="87" spans="1:15" s="29" customFormat="1" x14ac:dyDescent="0.2">
      <c r="A87"/>
      <c r="B87" s="129">
        <v>42306</v>
      </c>
      <c r="C87" s="190" t="s">
        <v>301</v>
      </c>
      <c r="D87" s="132" t="s">
        <v>931</v>
      </c>
      <c r="E87" s="136">
        <v>3858.05</v>
      </c>
      <c r="F87" s="29" t="s">
        <v>89</v>
      </c>
      <c r="G87" s="29" t="s">
        <v>249</v>
      </c>
      <c r="I87"/>
      <c r="J87" s="56"/>
      <c r="K87" s="194"/>
      <c r="L87" s="208"/>
      <c r="M87" s="308"/>
      <c r="N87" s="308"/>
      <c r="O87" s="308"/>
    </row>
    <row r="88" spans="1:15" s="29" customFormat="1" x14ac:dyDescent="0.2">
      <c r="A88"/>
      <c r="B88" s="129">
        <v>42306</v>
      </c>
      <c r="C88" s="190" t="s">
        <v>301</v>
      </c>
      <c r="D88" s="132" t="s">
        <v>1159</v>
      </c>
      <c r="E88" s="136">
        <v>5000</v>
      </c>
      <c r="F88" s="29" t="s">
        <v>89</v>
      </c>
      <c r="G88" s="29" t="s">
        <v>249</v>
      </c>
      <c r="I88"/>
      <c r="J88" s="56"/>
      <c r="K88" s="194"/>
      <c r="L88" s="208"/>
      <c r="M88" s="308"/>
      <c r="N88" s="308"/>
      <c r="O88" s="308"/>
    </row>
    <row r="89" spans="1:15" s="29" customFormat="1" x14ac:dyDescent="0.2">
      <c r="A89"/>
      <c r="B89" s="129">
        <v>42307</v>
      </c>
      <c r="C89" s="190" t="s">
        <v>301</v>
      </c>
      <c r="D89" s="132" t="s">
        <v>1159</v>
      </c>
      <c r="E89" s="136">
        <v>1841.71</v>
      </c>
      <c r="F89" s="29" t="s">
        <v>89</v>
      </c>
      <c r="G89" s="29" t="s">
        <v>249</v>
      </c>
      <c r="I89"/>
      <c r="J89" s="56"/>
      <c r="K89" s="194"/>
      <c r="L89" s="208"/>
      <c r="M89" s="308"/>
      <c r="N89" s="308"/>
      <c r="O89" s="308"/>
    </row>
    <row r="90" spans="1:15" s="29" customFormat="1" x14ac:dyDescent="0.2">
      <c r="A90"/>
      <c r="B90" s="129">
        <v>42307</v>
      </c>
      <c r="C90" s="190" t="s">
        <v>301</v>
      </c>
      <c r="D90" s="132" t="s">
        <v>1355</v>
      </c>
      <c r="E90" s="136">
        <v>521.70000000000005</v>
      </c>
      <c r="F90" s="29" t="s">
        <v>89</v>
      </c>
      <c r="G90" s="29" t="s">
        <v>249</v>
      </c>
      <c r="I90"/>
      <c r="J90" s="56"/>
      <c r="K90" s="194"/>
      <c r="L90" s="208"/>
      <c r="M90" s="308"/>
      <c r="N90" s="308"/>
      <c r="O90" s="308"/>
    </row>
    <row r="91" spans="1:15" s="29" customFormat="1" x14ac:dyDescent="0.2">
      <c r="A91"/>
      <c r="B91" s="129">
        <v>42307</v>
      </c>
      <c r="C91" s="190" t="s">
        <v>301</v>
      </c>
      <c r="D91" s="132" t="s">
        <v>931</v>
      </c>
      <c r="E91" s="136">
        <v>765.73</v>
      </c>
      <c r="F91" s="29" t="s">
        <v>89</v>
      </c>
      <c r="G91" s="29" t="s">
        <v>249</v>
      </c>
      <c r="I91"/>
      <c r="J91" s="56"/>
      <c r="K91" s="194"/>
      <c r="L91" s="208"/>
      <c r="M91" s="308"/>
      <c r="N91" s="308"/>
      <c r="O91" s="308"/>
    </row>
    <row r="92" spans="1:15" s="29" customFormat="1" x14ac:dyDescent="0.2">
      <c r="A92"/>
      <c r="B92" s="129">
        <v>42307</v>
      </c>
      <c r="C92" s="190" t="s">
        <v>719</v>
      </c>
      <c r="D92" s="132" t="s">
        <v>1051</v>
      </c>
      <c r="E92" s="136">
        <v>1124.5999999999999</v>
      </c>
      <c r="F92" s="29" t="s">
        <v>89</v>
      </c>
      <c r="G92" s="29" t="s">
        <v>249</v>
      </c>
      <c r="I92"/>
      <c r="J92" s="56"/>
      <c r="K92" s="194"/>
      <c r="L92" s="208"/>
      <c r="M92" s="308"/>
      <c r="N92" s="308"/>
      <c r="O92" s="308"/>
    </row>
    <row r="93" spans="1:15" s="29" customFormat="1" x14ac:dyDescent="0.2">
      <c r="A93"/>
      <c r="B93" s="129">
        <v>42307</v>
      </c>
      <c r="C93" s="190" t="s">
        <v>301</v>
      </c>
      <c r="D93" s="132" t="s">
        <v>1696</v>
      </c>
      <c r="E93" s="136">
        <v>374.15</v>
      </c>
      <c r="F93" s="29" t="s">
        <v>89</v>
      </c>
      <c r="G93" s="29" t="s">
        <v>249</v>
      </c>
      <c r="I93"/>
      <c r="J93" s="56"/>
      <c r="K93" s="194"/>
      <c r="L93" s="208"/>
      <c r="M93" s="308"/>
      <c r="N93" s="308"/>
      <c r="O93" s="308"/>
    </row>
    <row r="94" spans="1:15" s="29" customFormat="1" x14ac:dyDescent="0.2">
      <c r="A94"/>
      <c r="B94" s="129">
        <v>42307</v>
      </c>
      <c r="C94" s="190" t="s">
        <v>301</v>
      </c>
      <c r="D94" s="132" t="s">
        <v>1697</v>
      </c>
      <c r="E94" s="136">
        <v>530.54</v>
      </c>
      <c r="F94" s="29" t="s">
        <v>89</v>
      </c>
      <c r="G94" s="29" t="s">
        <v>249</v>
      </c>
      <c r="I94"/>
      <c r="J94" s="56"/>
      <c r="K94" s="194"/>
      <c r="L94" s="208"/>
      <c r="M94" s="308"/>
      <c r="N94" s="308"/>
      <c r="O94" s="308"/>
    </row>
    <row r="95" spans="1:15" s="29" customFormat="1" x14ac:dyDescent="0.2">
      <c r="A95"/>
      <c r="B95" s="129">
        <v>42307</v>
      </c>
      <c r="C95" s="190" t="s">
        <v>719</v>
      </c>
      <c r="D95" s="132" t="s">
        <v>1051</v>
      </c>
      <c r="E95" s="136">
        <v>378.35</v>
      </c>
      <c r="F95" s="29" t="s">
        <v>89</v>
      </c>
      <c r="G95" s="29" t="s">
        <v>249</v>
      </c>
      <c r="I95"/>
      <c r="J95" s="56"/>
      <c r="K95" s="194"/>
      <c r="L95" s="208"/>
      <c r="M95" s="308"/>
      <c r="N95" s="308"/>
      <c r="O95" s="308"/>
    </row>
    <row r="96" spans="1:15" s="29" customFormat="1" ht="13.5" thickBot="1" x14ac:dyDescent="0.25">
      <c r="A96"/>
      <c r="B96" s="161">
        <v>42308</v>
      </c>
      <c r="C96" s="443" t="s">
        <v>1691</v>
      </c>
      <c r="D96" s="133" t="s">
        <v>861</v>
      </c>
      <c r="E96" s="137">
        <v>29104.799999999999</v>
      </c>
      <c r="F96" s="29" t="s">
        <v>89</v>
      </c>
      <c r="G96" s="29" t="s">
        <v>249</v>
      </c>
      <c r="I96"/>
      <c r="J96" s="316">
        <f>E93+E89+E88+E85+E83+E77+E76+E69+E68+E67+E65+E64+E63+E62+E61+E56+E48+E53+E38+E35+L31+L34+L40+L41+L43+L46+L52</f>
        <v>43005.989999999991</v>
      </c>
      <c r="K96" s="194"/>
      <c r="L96" s="208"/>
      <c r="M96" s="308"/>
      <c r="N96" s="308"/>
      <c r="O96" s="308"/>
    </row>
    <row r="97" spans="1:15" s="29" customFormat="1" ht="13.5" thickBot="1" x14ac:dyDescent="0.25">
      <c r="A97"/>
      <c r="B97" s="56"/>
      <c r="C97" s="56"/>
      <c r="D97" s="194"/>
      <c r="E97" s="87">
        <f>SUM(E13:E96)</f>
        <v>163217.54000000004</v>
      </c>
      <c r="I97"/>
      <c r="J97" s="56"/>
      <c r="K97" s="194"/>
      <c r="L97" s="208"/>
      <c r="M97" s="308"/>
      <c r="N97" s="308"/>
      <c r="O97" s="308"/>
    </row>
    <row r="98" spans="1:15" s="29" customFormat="1" x14ac:dyDescent="0.2">
      <c r="A98"/>
      <c r="B98" s="56"/>
      <c r="C98" s="56"/>
      <c r="D98" s="194"/>
      <c r="E98" s="208"/>
      <c r="I98"/>
      <c r="J98" s="56"/>
      <c r="K98" s="194"/>
      <c r="L98" s="208"/>
      <c r="M98" s="308"/>
      <c r="N98" s="308"/>
      <c r="O98" s="308"/>
    </row>
    <row r="99" spans="1:15" s="29" customFormat="1" x14ac:dyDescent="0.2">
      <c r="A99"/>
      <c r="B99" s="56"/>
      <c r="C99" s="56"/>
      <c r="D99" s="194"/>
      <c r="E99" s="208"/>
      <c r="I99"/>
      <c r="J99" s="56"/>
      <c r="K99" s="194"/>
      <c r="L99" s="208"/>
      <c r="M99" s="308"/>
      <c r="N99" s="308"/>
      <c r="O99" s="308"/>
    </row>
    <row r="100" spans="1:15" s="29" customFormat="1" x14ac:dyDescent="0.2">
      <c r="A100"/>
      <c r="B100" s="56"/>
      <c r="C100" s="56"/>
      <c r="D100" s="194"/>
      <c r="E100" s="208"/>
      <c r="I100"/>
      <c r="J100" s="56"/>
      <c r="K100" s="194"/>
      <c r="L100" s="208"/>
      <c r="M100" s="308"/>
      <c r="N100" s="308"/>
      <c r="O100" s="308"/>
    </row>
    <row r="101" spans="1:15" s="29" customFormat="1" x14ac:dyDescent="0.2">
      <c r="A101"/>
      <c r="B101" s="56"/>
      <c r="C101" s="56"/>
      <c r="D101" s="194"/>
      <c r="E101" s="208"/>
      <c r="I101"/>
      <c r="J101" s="56"/>
      <c r="K101" s="194"/>
      <c r="L101" s="208"/>
      <c r="M101" s="308"/>
      <c r="N101" s="308"/>
      <c r="O101" s="308"/>
    </row>
    <row r="102" spans="1:15" s="29" customFormat="1" x14ac:dyDescent="0.2">
      <c r="A102"/>
      <c r="B102" s="56"/>
      <c r="C102" s="56"/>
      <c r="D102" s="194"/>
      <c r="E102" s="208"/>
      <c r="I102"/>
      <c r="J102" s="56"/>
      <c r="K102" s="194"/>
      <c r="L102" s="208"/>
      <c r="M102" s="308"/>
      <c r="N102" s="308"/>
      <c r="O102" s="308"/>
    </row>
    <row r="103" spans="1:15" s="29" customFormat="1" x14ac:dyDescent="0.2">
      <c r="A103"/>
      <c r="B103" s="56"/>
      <c r="C103" s="56"/>
      <c r="D103" s="194"/>
      <c r="E103" s="208"/>
      <c r="I103"/>
      <c r="J103" s="56"/>
      <c r="K103" s="194"/>
      <c r="L103" s="208"/>
      <c r="M103" s="308"/>
      <c r="N103" s="308"/>
      <c r="O103" s="308"/>
    </row>
    <row r="104" spans="1:15" s="29" customFormat="1" x14ac:dyDescent="0.2">
      <c r="A104"/>
      <c r="B104" s="56"/>
      <c r="C104" s="56"/>
      <c r="D104" s="194"/>
      <c r="E104" s="208"/>
      <c r="I104"/>
      <c r="J104" s="56"/>
      <c r="K104" s="194"/>
      <c r="L104" s="208"/>
      <c r="M104" s="308"/>
      <c r="N104" s="308"/>
      <c r="O104" s="308"/>
    </row>
    <row r="105" spans="1:15" s="29" customFormat="1" x14ac:dyDescent="0.2">
      <c r="A105"/>
      <c r="B105" s="56"/>
      <c r="C105" s="56"/>
      <c r="D105" s="194"/>
      <c r="E105" s="208"/>
      <c r="I105"/>
      <c r="J105" s="56"/>
      <c r="K105" s="194"/>
      <c r="L105"/>
      <c r="M105" s="308"/>
      <c r="N105" s="308"/>
      <c r="O105" s="308"/>
    </row>
    <row r="106" spans="1:15" s="29" customFormat="1" x14ac:dyDescent="0.2">
      <c r="A106"/>
      <c r="B106" s="56"/>
      <c r="C106" s="56"/>
      <c r="D106" s="194"/>
      <c r="E106" s="208"/>
      <c r="I106"/>
      <c r="J106" s="56"/>
      <c r="K106" s="194"/>
      <c r="L106"/>
      <c r="M106" s="308"/>
      <c r="N106" s="308"/>
      <c r="O106" s="308"/>
    </row>
    <row r="107" spans="1:15" s="29" customFormat="1" x14ac:dyDescent="0.2">
      <c r="A107"/>
      <c r="B107" s="56"/>
      <c r="C107" s="56"/>
      <c r="D107" s="194"/>
      <c r="E107" s="208"/>
      <c r="I107"/>
      <c r="J107"/>
      <c r="K107"/>
      <c r="L107"/>
      <c r="M107" s="308"/>
      <c r="N107" s="308"/>
      <c r="O107" s="308"/>
    </row>
    <row r="108" spans="1:15" s="29" customFormat="1" x14ac:dyDescent="0.2">
      <c r="A108"/>
      <c r="B108" s="56"/>
      <c r="C108" s="56"/>
      <c r="D108" s="194"/>
      <c r="E108" s="208"/>
      <c r="I108"/>
      <c r="J108"/>
      <c r="K108"/>
      <c r="L108"/>
      <c r="M108" s="308"/>
      <c r="N108" s="308"/>
      <c r="O108" s="308"/>
    </row>
    <row r="109" spans="1:15" s="29" customFormat="1" x14ac:dyDescent="0.2">
      <c r="A109"/>
      <c r="B109" s="56"/>
      <c r="C109" s="56"/>
      <c r="D109" s="194"/>
      <c r="E109" s="208"/>
      <c r="I109"/>
      <c r="J109"/>
      <c r="K109"/>
      <c r="L109"/>
      <c r="M109" s="308"/>
      <c r="N109" s="308"/>
      <c r="O109" s="308"/>
    </row>
    <row r="110" spans="1:15" x14ac:dyDescent="0.2">
      <c r="B110" s="56"/>
      <c r="C110" s="56"/>
      <c r="D110" s="194"/>
      <c r="E110" s="208"/>
      <c r="F110"/>
    </row>
    <row r="111" spans="1:15" x14ac:dyDescent="0.2">
      <c r="F111"/>
    </row>
    <row r="112" spans="1:15" s="29" customFormat="1" x14ac:dyDescent="0.2">
      <c r="A112"/>
      <c r="B112"/>
      <c r="C112"/>
      <c r="D112" s="195"/>
      <c r="E112" s="197"/>
      <c r="F112"/>
      <c r="I112"/>
      <c r="J112"/>
      <c r="K112"/>
      <c r="L112"/>
      <c r="M112" s="308"/>
      <c r="N112" s="308"/>
      <c r="O112" s="308"/>
    </row>
    <row r="113" spans="1:15" s="29" customFormat="1" x14ac:dyDescent="0.2">
      <c r="A113"/>
      <c r="B113"/>
      <c r="C113"/>
      <c r="D113" s="195"/>
      <c r="E113" s="197"/>
      <c r="F113"/>
      <c r="I113"/>
      <c r="J113"/>
      <c r="K113"/>
      <c r="L113"/>
      <c r="M113" s="308"/>
      <c r="N113" s="308"/>
      <c r="O113" s="308"/>
    </row>
    <row r="114" spans="1:15" s="29" customFormat="1" x14ac:dyDescent="0.2">
      <c r="A114"/>
      <c r="B114"/>
      <c r="C114"/>
      <c r="D114" s="195"/>
      <c r="E114" s="197"/>
      <c r="F114"/>
      <c r="I114"/>
      <c r="J114"/>
      <c r="K114"/>
      <c r="L114"/>
      <c r="M114" s="308"/>
      <c r="N114" s="308"/>
      <c r="O114" s="308"/>
    </row>
    <row r="121" spans="1:15" s="29" customFormat="1" x14ac:dyDescent="0.2">
      <c r="A121"/>
      <c r="B121"/>
      <c r="C121"/>
      <c r="D121" s="195"/>
      <c r="E121" s="197"/>
      <c r="I121"/>
      <c r="J121"/>
      <c r="K121"/>
      <c r="L121"/>
      <c r="M121" s="308"/>
      <c r="N121" s="308"/>
      <c r="O121" s="308"/>
    </row>
  </sheetData>
  <mergeCells count="5">
    <mergeCell ref="A1:L1"/>
    <mergeCell ref="A3:D3"/>
    <mergeCell ref="A8:D8"/>
    <mergeCell ref="K12:K13"/>
    <mergeCell ref="L12:L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O80"/>
  <sheetViews>
    <sheetView zoomScaleNormal="100" workbookViewId="0">
      <selection activeCell="D32" sqref="D3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1692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44"/>
      <c r="G2" s="444"/>
      <c r="H2" s="444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369"/>
      <c r="C5" s="196" t="s">
        <v>598</v>
      </c>
      <c r="D5" s="370" t="s">
        <v>1550</v>
      </c>
      <c r="E5" s="371"/>
      <c r="F5" s="29"/>
      <c r="G5" s="29"/>
      <c r="H5" s="29"/>
      <c r="J5" s="369">
        <v>42317</v>
      </c>
      <c r="K5" s="370" t="s">
        <v>50</v>
      </c>
      <c r="L5" s="371">
        <v>7128.58</v>
      </c>
      <c r="M5" s="308" t="s">
        <v>89</v>
      </c>
      <c r="N5" s="307" t="s">
        <v>249</v>
      </c>
      <c r="O5" s="307"/>
    </row>
    <row r="6" spans="1:15" s="29" customFormat="1" ht="12.75" customHeight="1" x14ac:dyDescent="0.2">
      <c r="A6"/>
      <c r="B6" s="129">
        <v>42324</v>
      </c>
      <c r="C6" s="190" t="s">
        <v>1559</v>
      </c>
      <c r="D6" s="132" t="s">
        <v>800</v>
      </c>
      <c r="E6" s="136">
        <v>4307.6000000000004</v>
      </c>
      <c r="F6" s="27" t="s">
        <v>89</v>
      </c>
      <c r="G6" s="29" t="s">
        <v>249</v>
      </c>
      <c r="I6" s="56"/>
      <c r="J6" s="129">
        <v>42318</v>
      </c>
      <c r="K6" s="132" t="s">
        <v>1318</v>
      </c>
      <c r="L6" s="136">
        <v>13947.73</v>
      </c>
      <c r="M6" s="308" t="s">
        <v>89</v>
      </c>
      <c r="N6" s="308" t="s">
        <v>249</v>
      </c>
      <c r="O6" s="308"/>
    </row>
    <row r="7" spans="1:15" s="29" customFormat="1" ht="12.75" customHeight="1" thickBot="1" x14ac:dyDescent="0.25">
      <c r="A7"/>
      <c r="B7" s="129">
        <v>42324</v>
      </c>
      <c r="C7" s="190" t="s">
        <v>1559</v>
      </c>
      <c r="D7" s="132" t="s">
        <v>1041</v>
      </c>
      <c r="E7" s="136">
        <v>1700.31</v>
      </c>
      <c r="F7" s="27" t="s">
        <v>89</v>
      </c>
      <c r="G7" s="29" t="s">
        <v>249</v>
      </c>
      <c r="I7" s="56"/>
      <c r="J7" s="161">
        <v>42318</v>
      </c>
      <c r="K7" s="133" t="s">
        <v>6</v>
      </c>
      <c r="L7" s="137">
        <v>7715.52</v>
      </c>
      <c r="M7" s="308" t="s">
        <v>89</v>
      </c>
      <c r="N7" s="308" t="s">
        <v>249</v>
      </c>
      <c r="O7" s="308"/>
    </row>
    <row r="8" spans="1:15" s="29" customFormat="1" ht="12.75" customHeight="1" thickBot="1" x14ac:dyDescent="0.25">
      <c r="A8"/>
      <c r="B8" s="161">
        <v>42324</v>
      </c>
      <c r="C8" s="187" t="s">
        <v>1559</v>
      </c>
      <c r="D8" s="133" t="s">
        <v>1041</v>
      </c>
      <c r="E8" s="203">
        <v>1233.1500000000001</v>
      </c>
      <c r="F8" s="27" t="s">
        <v>89</v>
      </c>
      <c r="G8" s="29" t="s">
        <v>249</v>
      </c>
      <c r="I8" s="56"/>
      <c r="J8" s="56"/>
      <c r="K8" s="194"/>
      <c r="L8" s="87">
        <f>SUM(L5:L7)</f>
        <v>28791.829999999998</v>
      </c>
      <c r="M8" s="307"/>
      <c r="N8" s="308"/>
      <c r="O8" s="308"/>
    </row>
    <row r="9" spans="1:15" s="29" customFormat="1" ht="12.75" customHeight="1" thickBot="1" x14ac:dyDescent="0.25">
      <c r="A9"/>
      <c r="B9" s="56"/>
      <c r="C9" s="56"/>
      <c r="D9" s="194"/>
      <c r="E9" s="87">
        <f>SUM(E5:E8)</f>
        <v>7241.0599999999995</v>
      </c>
      <c r="I9" s="56"/>
      <c r="J9" s="322"/>
      <c r="K9" s="155"/>
      <c r="L9" s="301"/>
      <c r="M9" s="307"/>
      <c r="N9" s="308"/>
      <c r="O9" s="308"/>
    </row>
    <row r="10" spans="1:15" s="29" customFormat="1" ht="12.75" customHeight="1" x14ac:dyDescent="0.2">
      <c r="A10"/>
      <c r="B10" s="56"/>
      <c r="C10" s="56"/>
      <c r="D10" s="194"/>
      <c r="E10" s="208"/>
      <c r="I10" s="56"/>
      <c r="J10" s="158"/>
      <c r="K10" s="885" t="s">
        <v>1087</v>
      </c>
      <c r="L10" s="881">
        <f>E9+L8+E56+L33</f>
        <v>206503.18000000002</v>
      </c>
      <c r="M10" s="307"/>
      <c r="N10" s="307"/>
      <c r="O10" s="308"/>
    </row>
    <row r="11" spans="1:15" s="29" customFormat="1" ht="12.75" customHeight="1" thickBot="1" x14ac:dyDescent="0.25">
      <c r="A11" s="875" t="s">
        <v>1058</v>
      </c>
      <c r="B11" s="875"/>
      <c r="C11" s="875"/>
      <c r="D11" s="875"/>
      <c r="E11" s="288" t="s">
        <v>1500</v>
      </c>
      <c r="F11" s="116"/>
      <c r="I11" s="56"/>
      <c r="J11" s="393"/>
      <c r="K11" s="885"/>
      <c r="L11" s="882"/>
      <c r="M11" s="307"/>
      <c r="N11" s="307"/>
      <c r="O11" s="308"/>
    </row>
    <row r="12" spans="1:15" s="29" customFormat="1" ht="12.75" customHeight="1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116"/>
      <c r="H12" s="116"/>
      <c r="I12"/>
      <c r="J12" s="56"/>
      <c r="K12" s="194"/>
      <c r="L12" s="208"/>
      <c r="M12" s="308"/>
      <c r="N12" s="307"/>
      <c r="O12" s="308"/>
    </row>
    <row r="13" spans="1:15" s="29" customFormat="1" ht="12.75" customHeight="1" thickBot="1" x14ac:dyDescent="0.25">
      <c r="A13" s="56"/>
      <c r="B13" s="129">
        <v>42314</v>
      </c>
      <c r="C13" s="190" t="s">
        <v>301</v>
      </c>
      <c r="D13" s="132" t="s">
        <v>227</v>
      </c>
      <c r="E13" s="136">
        <v>57</v>
      </c>
      <c r="F13" s="29" t="s">
        <v>89</v>
      </c>
      <c r="G13" s="27" t="s">
        <v>249</v>
      </c>
      <c r="H13" s="27"/>
      <c r="I13" s="294" t="s">
        <v>1570</v>
      </c>
      <c r="J13" s="294"/>
      <c r="K13" s="294"/>
      <c r="L13" s="288"/>
      <c r="M13" s="288" t="s">
        <v>1683</v>
      </c>
      <c r="N13" s="307"/>
      <c r="O13" s="308"/>
    </row>
    <row r="14" spans="1:15" s="29" customFormat="1" ht="12.75" customHeight="1" thickBot="1" x14ac:dyDescent="0.25">
      <c r="A14" s="56"/>
      <c r="B14" s="129">
        <v>42314</v>
      </c>
      <c r="C14" s="190" t="s">
        <v>301</v>
      </c>
      <c r="D14" s="132" t="s">
        <v>227</v>
      </c>
      <c r="E14" s="136">
        <v>1607.4</v>
      </c>
      <c r="F14" s="29" t="s">
        <v>89</v>
      </c>
      <c r="G14" s="29" t="s">
        <v>249</v>
      </c>
      <c r="I14" s="3"/>
      <c r="J14" s="10" t="s">
        <v>297</v>
      </c>
      <c r="K14" s="11" t="s">
        <v>298</v>
      </c>
      <c r="L14" s="176" t="s">
        <v>299</v>
      </c>
      <c r="M14" s="308"/>
      <c r="N14" s="307"/>
      <c r="O14" s="308"/>
    </row>
    <row r="15" spans="1:15" s="111" customFormat="1" ht="12.6" customHeight="1" x14ac:dyDescent="0.2">
      <c r="A15" s="56"/>
      <c r="B15" s="129">
        <v>42317</v>
      </c>
      <c r="C15" s="190" t="s">
        <v>301</v>
      </c>
      <c r="D15" s="132" t="s">
        <v>1163</v>
      </c>
      <c r="E15" s="124">
        <v>2764.5</v>
      </c>
      <c r="F15" s="29" t="s">
        <v>89</v>
      </c>
      <c r="G15" s="29" t="s">
        <v>249</v>
      </c>
      <c r="H15" s="29"/>
      <c r="I15" s="3"/>
      <c r="J15" s="101">
        <v>42317</v>
      </c>
      <c r="K15" s="205" t="s">
        <v>1704</v>
      </c>
      <c r="L15" s="206">
        <v>219.1</v>
      </c>
      <c r="M15" s="308" t="s">
        <v>89</v>
      </c>
      <c r="N15" s="307"/>
      <c r="O15" s="306"/>
    </row>
    <row r="16" spans="1:15" s="111" customFormat="1" ht="12.6" customHeight="1" x14ac:dyDescent="0.2">
      <c r="A16" s="56"/>
      <c r="B16" s="129">
        <v>42317</v>
      </c>
      <c r="C16" s="190" t="s">
        <v>301</v>
      </c>
      <c r="D16" s="132" t="s">
        <v>946</v>
      </c>
      <c r="E16" s="135">
        <v>5130</v>
      </c>
      <c r="F16" s="29" t="s">
        <v>89</v>
      </c>
      <c r="G16" s="29" t="s">
        <v>249</v>
      </c>
      <c r="H16" s="29"/>
      <c r="I16" s="3"/>
      <c r="J16" s="109">
        <v>42317</v>
      </c>
      <c r="K16" s="123" t="s">
        <v>9</v>
      </c>
      <c r="L16" s="169">
        <v>361.75</v>
      </c>
      <c r="M16" s="308" t="s">
        <v>89</v>
      </c>
      <c r="N16" s="307"/>
      <c r="O16" s="306"/>
    </row>
    <row r="17" spans="1:15" s="111" customFormat="1" ht="12.6" customHeight="1" x14ac:dyDescent="0.2">
      <c r="A17" s="56"/>
      <c r="B17" s="129">
        <v>42317</v>
      </c>
      <c r="C17" s="190" t="s">
        <v>301</v>
      </c>
      <c r="D17" s="132" t="s">
        <v>931</v>
      </c>
      <c r="E17" s="136">
        <v>1724.8</v>
      </c>
      <c r="F17" s="29" t="s">
        <v>89</v>
      </c>
      <c r="G17" s="29" t="s">
        <v>249</v>
      </c>
      <c r="H17" s="29"/>
      <c r="I17" s="3"/>
      <c r="J17" s="164">
        <v>42317</v>
      </c>
      <c r="K17" s="131" t="s">
        <v>1597</v>
      </c>
      <c r="L17" s="134">
        <v>475.38</v>
      </c>
      <c r="M17" s="308" t="s">
        <v>89</v>
      </c>
      <c r="N17" s="307"/>
      <c r="O17" s="306"/>
    </row>
    <row r="18" spans="1:15" s="111" customFormat="1" ht="12.6" customHeight="1" x14ac:dyDescent="0.2">
      <c r="A18" s="56"/>
      <c r="B18" s="129">
        <v>42317</v>
      </c>
      <c r="C18" s="190" t="s">
        <v>674</v>
      </c>
      <c r="D18" s="132" t="s">
        <v>1693</v>
      </c>
      <c r="E18" s="136">
        <v>21550.36</v>
      </c>
      <c r="F18" s="29" t="s">
        <v>89</v>
      </c>
      <c r="G18" s="29" t="s">
        <v>249</v>
      </c>
      <c r="H18" s="29"/>
      <c r="I18"/>
      <c r="J18" s="109">
        <v>42318</v>
      </c>
      <c r="K18" s="123" t="s">
        <v>1051</v>
      </c>
      <c r="L18" s="169">
        <v>430.89</v>
      </c>
      <c r="M18" s="308" t="s">
        <v>89</v>
      </c>
      <c r="N18" s="307"/>
      <c r="O18" s="306"/>
    </row>
    <row r="19" spans="1:15" s="111" customFormat="1" ht="12.6" customHeight="1" x14ac:dyDescent="0.2">
      <c r="A19" s="56"/>
      <c r="B19" s="129">
        <v>42317</v>
      </c>
      <c r="C19" s="190" t="s">
        <v>637</v>
      </c>
      <c r="D19" s="132" t="s">
        <v>597</v>
      </c>
      <c r="E19" s="136">
        <v>385.31</v>
      </c>
      <c r="F19" s="29" t="s">
        <v>89</v>
      </c>
      <c r="G19" s="29" t="s">
        <v>249</v>
      </c>
      <c r="H19" s="29"/>
      <c r="I19"/>
      <c r="J19" s="164">
        <v>42322</v>
      </c>
      <c r="K19" s="131" t="s">
        <v>1433</v>
      </c>
      <c r="L19" s="134">
        <v>213.3</v>
      </c>
      <c r="M19" s="308" t="s">
        <v>89</v>
      </c>
      <c r="N19" s="307"/>
      <c r="O19" s="306"/>
    </row>
    <row r="20" spans="1:15" s="111" customFormat="1" ht="12.6" customHeight="1" x14ac:dyDescent="0.2">
      <c r="A20" s="56"/>
      <c r="B20" s="129">
        <v>42317</v>
      </c>
      <c r="C20" s="190" t="s">
        <v>301</v>
      </c>
      <c r="D20" s="132" t="s">
        <v>347</v>
      </c>
      <c r="E20" s="136">
        <v>759.24</v>
      </c>
      <c r="F20" s="29" t="s">
        <v>89</v>
      </c>
      <c r="G20" s="29" t="s">
        <v>249</v>
      </c>
      <c r="H20" s="29"/>
      <c r="I20"/>
      <c r="J20" s="109">
        <v>42324</v>
      </c>
      <c r="K20" s="123" t="s">
        <v>9</v>
      </c>
      <c r="L20" s="169">
        <v>199.9</v>
      </c>
      <c r="M20" s="308" t="s">
        <v>89</v>
      </c>
      <c r="N20" s="307"/>
      <c r="O20" s="306"/>
    </row>
    <row r="21" spans="1:15" s="111" customFormat="1" ht="12.6" customHeight="1" x14ac:dyDescent="0.2">
      <c r="A21" s="56"/>
      <c r="B21" s="129">
        <v>42317</v>
      </c>
      <c r="C21" s="190" t="s">
        <v>637</v>
      </c>
      <c r="D21" s="132" t="s">
        <v>597</v>
      </c>
      <c r="E21" s="136">
        <v>119.8</v>
      </c>
      <c r="F21" s="29" t="s">
        <v>89</v>
      </c>
      <c r="G21" s="29" t="s">
        <v>249</v>
      </c>
      <c r="H21" s="29"/>
      <c r="I21"/>
      <c r="J21" s="109">
        <v>42324</v>
      </c>
      <c r="K21" s="131" t="s">
        <v>1346</v>
      </c>
      <c r="L21" s="134">
        <v>477.35</v>
      </c>
      <c r="M21" s="308" t="s">
        <v>89</v>
      </c>
      <c r="N21" s="307"/>
      <c r="O21" s="306"/>
    </row>
    <row r="22" spans="1:15" s="111" customFormat="1" ht="12.6" customHeight="1" x14ac:dyDescent="0.2">
      <c r="A22" s="56"/>
      <c r="B22" s="129">
        <v>42317</v>
      </c>
      <c r="C22" s="190" t="s">
        <v>301</v>
      </c>
      <c r="D22" s="132" t="s">
        <v>1197</v>
      </c>
      <c r="E22" s="136">
        <v>735.54</v>
      </c>
      <c r="F22" s="29" t="s">
        <v>89</v>
      </c>
      <c r="G22" s="29" t="s">
        <v>249</v>
      </c>
      <c r="H22" s="29"/>
      <c r="I22"/>
      <c r="J22" s="109">
        <v>42324</v>
      </c>
      <c r="K22" s="123" t="s">
        <v>1051</v>
      </c>
      <c r="L22" s="169">
        <v>729.1</v>
      </c>
      <c r="M22" s="308" t="s">
        <v>89</v>
      </c>
      <c r="N22" s="307"/>
      <c r="O22" s="306"/>
    </row>
    <row r="23" spans="1:15" s="111" customFormat="1" ht="12.6" customHeight="1" x14ac:dyDescent="0.2">
      <c r="A23" s="56"/>
      <c r="B23" s="129">
        <v>42317</v>
      </c>
      <c r="C23" s="190" t="s">
        <v>301</v>
      </c>
      <c r="D23" s="132" t="s">
        <v>816</v>
      </c>
      <c r="E23" s="136">
        <v>637.54999999999995</v>
      </c>
      <c r="F23" s="29" t="s">
        <v>89</v>
      </c>
      <c r="G23" s="29" t="s">
        <v>249</v>
      </c>
      <c r="H23" s="29"/>
      <c r="I23"/>
      <c r="J23" s="109">
        <v>42325</v>
      </c>
      <c r="K23" s="131" t="s">
        <v>1705</v>
      </c>
      <c r="L23" s="134">
        <v>728.9</v>
      </c>
      <c r="M23" s="308" t="s">
        <v>89</v>
      </c>
      <c r="N23" s="307"/>
      <c r="O23" s="306"/>
    </row>
    <row r="24" spans="1:15" s="111" customFormat="1" ht="12.6" customHeight="1" x14ac:dyDescent="0.2">
      <c r="A24" s="56"/>
      <c r="B24" s="129">
        <v>42318</v>
      </c>
      <c r="C24" s="190" t="s">
        <v>637</v>
      </c>
      <c r="D24" s="132" t="s">
        <v>1291</v>
      </c>
      <c r="E24" s="136">
        <v>3020.97</v>
      </c>
      <c r="F24" s="29" t="s">
        <v>89</v>
      </c>
      <c r="G24" s="29" t="s">
        <v>249</v>
      </c>
      <c r="H24" s="29"/>
      <c r="I24"/>
      <c r="J24" s="109">
        <v>42325</v>
      </c>
      <c r="K24" s="123" t="s">
        <v>1575</v>
      </c>
      <c r="L24" s="169">
        <v>692.5</v>
      </c>
      <c r="M24" s="308" t="s">
        <v>89</v>
      </c>
      <c r="N24" s="307"/>
      <c r="O24" s="306"/>
    </row>
    <row r="25" spans="1:15" s="111" customFormat="1" ht="12.6" customHeight="1" x14ac:dyDescent="0.2">
      <c r="A25" s="56"/>
      <c r="B25" s="129">
        <v>42318</v>
      </c>
      <c r="C25" s="190" t="s">
        <v>637</v>
      </c>
      <c r="D25" s="132" t="s">
        <v>597</v>
      </c>
      <c r="E25" s="136">
        <v>819.3</v>
      </c>
      <c r="F25" s="29" t="s">
        <v>89</v>
      </c>
      <c r="G25" s="29" t="s">
        <v>249</v>
      </c>
      <c r="H25" s="29"/>
      <c r="I25"/>
      <c r="J25" s="110">
        <v>42327</v>
      </c>
      <c r="K25" s="119" t="s">
        <v>9</v>
      </c>
      <c r="L25" s="172">
        <v>107.7</v>
      </c>
      <c r="M25" s="308" t="s">
        <v>89</v>
      </c>
      <c r="N25" s="310"/>
      <c r="O25" s="306"/>
    </row>
    <row r="26" spans="1:15" s="111" customFormat="1" ht="12.6" customHeight="1" x14ac:dyDescent="0.2">
      <c r="A26" s="56"/>
      <c r="B26" s="129">
        <v>42318</v>
      </c>
      <c r="C26" s="190" t="s">
        <v>301</v>
      </c>
      <c r="D26" s="132" t="s">
        <v>1684</v>
      </c>
      <c r="E26" s="136">
        <v>574.20000000000005</v>
      </c>
      <c r="F26" s="29" t="s">
        <v>89</v>
      </c>
      <c r="G26" s="29" t="s">
        <v>249</v>
      </c>
      <c r="H26" s="29"/>
      <c r="I26"/>
      <c r="J26" s="109">
        <v>42327</v>
      </c>
      <c r="K26" s="123" t="s">
        <v>1355</v>
      </c>
      <c r="L26" s="134">
        <v>605.6</v>
      </c>
      <c r="M26" s="308" t="s">
        <v>89</v>
      </c>
      <c r="N26" s="307"/>
      <c r="O26" s="306"/>
    </row>
    <row r="27" spans="1:15" s="3" customFormat="1" ht="12.75" customHeight="1" x14ac:dyDescent="0.2">
      <c r="A27" s="56"/>
      <c r="B27" s="129">
        <v>42318</v>
      </c>
      <c r="C27" s="190" t="s">
        <v>1710</v>
      </c>
      <c r="D27" s="132" t="s">
        <v>1687</v>
      </c>
      <c r="E27" s="136">
        <v>130</v>
      </c>
      <c r="F27" s="29" t="s">
        <v>89</v>
      </c>
      <c r="G27" s="29" t="s">
        <v>249</v>
      </c>
      <c r="H27" s="29"/>
      <c r="I27"/>
      <c r="J27" s="109">
        <v>42327</v>
      </c>
      <c r="K27" s="123" t="s">
        <v>591</v>
      </c>
      <c r="L27" s="169">
        <v>475.01</v>
      </c>
      <c r="M27" s="308" t="s">
        <v>89</v>
      </c>
      <c r="N27" s="308"/>
      <c r="O27" s="426"/>
    </row>
    <row r="28" spans="1:15" s="3" customFormat="1" ht="12.75" customHeight="1" x14ac:dyDescent="0.2">
      <c r="A28" s="56"/>
      <c r="B28" s="129">
        <v>42319</v>
      </c>
      <c r="C28" s="190" t="s">
        <v>301</v>
      </c>
      <c r="D28" s="132" t="s">
        <v>1355</v>
      </c>
      <c r="E28" s="136">
        <v>392.78</v>
      </c>
      <c r="F28" s="29" t="s">
        <v>89</v>
      </c>
      <c r="G28" s="29" t="s">
        <v>249</v>
      </c>
      <c r="H28" s="29"/>
      <c r="I28"/>
      <c r="J28" s="109">
        <v>42331</v>
      </c>
      <c r="K28" s="123" t="s">
        <v>1706</v>
      </c>
      <c r="L28" s="169">
        <v>335.16</v>
      </c>
      <c r="M28" s="308" t="s">
        <v>89</v>
      </c>
      <c r="N28" s="308"/>
      <c r="O28" s="426"/>
    </row>
    <row r="29" spans="1:15" s="3" customFormat="1" ht="12.75" customHeight="1" x14ac:dyDescent="0.2">
      <c r="A29" s="56"/>
      <c r="B29" s="129">
        <v>42319</v>
      </c>
      <c r="C29" s="190" t="s">
        <v>719</v>
      </c>
      <c r="D29" s="132" t="s">
        <v>1503</v>
      </c>
      <c r="E29" s="136">
        <v>560</v>
      </c>
      <c r="F29" s="29" t="s">
        <v>89</v>
      </c>
      <c r="G29" s="29" t="s">
        <v>249</v>
      </c>
      <c r="H29" s="29"/>
      <c r="I29"/>
      <c r="J29" s="109">
        <v>42331</v>
      </c>
      <c r="K29" s="123" t="s">
        <v>1051</v>
      </c>
      <c r="L29" s="169">
        <v>744.92</v>
      </c>
      <c r="M29" s="308" t="s">
        <v>89</v>
      </c>
      <c r="N29" s="308"/>
      <c r="O29" s="426"/>
    </row>
    <row r="30" spans="1:15" s="3" customFormat="1" ht="12.75" customHeight="1" x14ac:dyDescent="0.2">
      <c r="A30" s="56"/>
      <c r="B30" s="129">
        <v>42320</v>
      </c>
      <c r="C30" s="190" t="s">
        <v>469</v>
      </c>
      <c r="D30" s="132" t="s">
        <v>1698</v>
      </c>
      <c r="E30" s="136">
        <v>150</v>
      </c>
      <c r="F30" s="29" t="s">
        <v>89</v>
      </c>
      <c r="G30" s="29" t="s">
        <v>249</v>
      </c>
      <c r="H30" s="29"/>
      <c r="I30"/>
      <c r="J30" s="109">
        <v>42331</v>
      </c>
      <c r="K30" s="123" t="s">
        <v>1707</v>
      </c>
      <c r="L30" s="169">
        <v>819.8</v>
      </c>
      <c r="M30" s="308" t="s">
        <v>89</v>
      </c>
      <c r="N30" s="308"/>
      <c r="O30" s="426"/>
    </row>
    <row r="31" spans="1:15" s="3" customFormat="1" ht="12.75" customHeight="1" x14ac:dyDescent="0.2">
      <c r="A31" s="56"/>
      <c r="B31" s="129">
        <v>42321</v>
      </c>
      <c r="C31" s="190" t="s">
        <v>719</v>
      </c>
      <c r="D31" s="132" t="s">
        <v>1051</v>
      </c>
      <c r="E31" s="136">
        <v>377.14</v>
      </c>
      <c r="F31" s="29" t="s">
        <v>89</v>
      </c>
      <c r="G31" s="29" t="s">
        <v>249</v>
      </c>
      <c r="H31" s="29"/>
      <c r="I31"/>
      <c r="J31" s="109">
        <v>42333</v>
      </c>
      <c r="K31" s="123" t="s">
        <v>1708</v>
      </c>
      <c r="L31" s="169">
        <v>695.7</v>
      </c>
      <c r="M31" s="308" t="s">
        <v>89</v>
      </c>
      <c r="N31" s="308"/>
      <c r="O31" s="426"/>
    </row>
    <row r="32" spans="1:15" s="3" customFormat="1" ht="12.75" customHeight="1" thickBot="1" x14ac:dyDescent="0.25">
      <c r="A32" s="56"/>
      <c r="B32" s="129">
        <v>42321</v>
      </c>
      <c r="C32" s="190" t="s">
        <v>719</v>
      </c>
      <c r="D32" s="132" t="s">
        <v>1503</v>
      </c>
      <c r="E32" s="136">
        <v>225</v>
      </c>
      <c r="F32" s="29" t="s">
        <v>89</v>
      </c>
      <c r="G32" s="29" t="s">
        <v>249</v>
      </c>
      <c r="H32" s="29"/>
      <c r="I32"/>
      <c r="J32" s="280">
        <v>42333</v>
      </c>
      <c r="K32" s="423" t="s">
        <v>1709</v>
      </c>
      <c r="L32" s="432">
        <v>230.91</v>
      </c>
      <c r="M32" s="308" t="s">
        <v>89</v>
      </c>
      <c r="N32" s="308"/>
      <c r="O32" s="426"/>
    </row>
    <row r="33" spans="1:15" s="3" customFormat="1" ht="12.75" customHeight="1" thickBot="1" x14ac:dyDescent="0.25">
      <c r="A33" s="56"/>
      <c r="B33" s="129">
        <v>42324</v>
      </c>
      <c r="C33" s="190" t="s">
        <v>301</v>
      </c>
      <c r="D33" s="132" t="s">
        <v>1373</v>
      </c>
      <c r="E33" s="136">
        <v>5035.95</v>
      </c>
      <c r="F33" s="29" t="s">
        <v>89</v>
      </c>
      <c r="G33" s="29" t="s">
        <v>249</v>
      </c>
      <c r="H33" s="29"/>
      <c r="I33"/>
      <c r="J33" s="56"/>
      <c r="K33" s="194"/>
      <c r="L33" s="87">
        <f>SUM(L15:L32)</f>
        <v>8542.9700000000012</v>
      </c>
      <c r="M33" s="308"/>
      <c r="N33" s="308"/>
      <c r="O33" s="426"/>
    </row>
    <row r="34" spans="1:15" s="3" customFormat="1" ht="12.75" customHeight="1" x14ac:dyDescent="0.2">
      <c r="A34" s="56"/>
      <c r="B34" s="129">
        <v>42325</v>
      </c>
      <c r="C34" s="190" t="s">
        <v>301</v>
      </c>
      <c r="D34" s="132" t="s">
        <v>1355</v>
      </c>
      <c r="E34" s="136">
        <v>1105.45</v>
      </c>
      <c r="F34" s="29" t="s">
        <v>89</v>
      </c>
      <c r="G34" s="29" t="s">
        <v>249</v>
      </c>
      <c r="H34" s="29"/>
      <c r="I34"/>
      <c r="J34" s="56"/>
      <c r="K34" s="194"/>
      <c r="L34" s="208"/>
      <c r="M34" s="308"/>
      <c r="N34" s="308"/>
      <c r="O34" s="426"/>
    </row>
    <row r="35" spans="1:15" s="3" customFormat="1" ht="12.75" customHeight="1" x14ac:dyDescent="0.2">
      <c r="A35" s="56"/>
      <c r="B35" s="129">
        <v>42325</v>
      </c>
      <c r="C35" s="190" t="s">
        <v>301</v>
      </c>
      <c r="D35" s="132" t="s">
        <v>380</v>
      </c>
      <c r="E35" s="136">
        <v>330.6</v>
      </c>
      <c r="F35" s="29" t="s">
        <v>89</v>
      </c>
      <c r="G35" s="29" t="s">
        <v>249</v>
      </c>
      <c r="H35" s="29"/>
      <c r="I35"/>
      <c r="J35" s="56"/>
      <c r="K35" s="194"/>
      <c r="L35" s="208"/>
      <c r="M35" s="308"/>
      <c r="N35" s="308"/>
      <c r="O35" s="426"/>
    </row>
    <row r="36" spans="1:15" s="3" customFormat="1" ht="12.75" customHeight="1" x14ac:dyDescent="0.2">
      <c r="A36" s="56"/>
      <c r="B36" s="129">
        <v>42326</v>
      </c>
      <c r="C36" s="190" t="s">
        <v>469</v>
      </c>
      <c r="D36" s="132" t="s">
        <v>1023</v>
      </c>
      <c r="E36" s="136">
        <v>289.3</v>
      </c>
      <c r="F36" s="29" t="s">
        <v>89</v>
      </c>
      <c r="G36" s="29" t="s">
        <v>249</v>
      </c>
      <c r="H36" s="29"/>
      <c r="I36"/>
      <c r="J36" s="56"/>
      <c r="K36" s="194"/>
      <c r="L36" s="208"/>
      <c r="M36" s="308"/>
      <c r="N36" s="308"/>
      <c r="O36" s="426"/>
    </row>
    <row r="37" spans="1:15" s="56" customFormat="1" ht="12.75" customHeight="1" x14ac:dyDescent="0.2">
      <c r="B37" s="129">
        <v>42326</v>
      </c>
      <c r="C37" s="190" t="s">
        <v>469</v>
      </c>
      <c r="D37" s="132" t="s">
        <v>424</v>
      </c>
      <c r="E37" s="136">
        <v>331.05</v>
      </c>
      <c r="F37" s="29" t="s">
        <v>89</v>
      </c>
      <c r="G37" s="29" t="s">
        <v>249</v>
      </c>
      <c r="H37" s="29"/>
      <c r="I37"/>
      <c r="K37" s="194"/>
      <c r="L37" s="208"/>
      <c r="M37" s="308"/>
      <c r="N37" s="308"/>
      <c r="O37" s="307"/>
    </row>
    <row r="38" spans="1:15" s="56" customFormat="1" ht="12.75" customHeight="1" x14ac:dyDescent="0.2">
      <c r="B38" s="129">
        <v>42326</v>
      </c>
      <c r="C38" s="190" t="s">
        <v>719</v>
      </c>
      <c r="D38" s="132" t="s">
        <v>1051</v>
      </c>
      <c r="E38" s="136">
        <v>952.75</v>
      </c>
      <c r="F38" s="29" t="s">
        <v>89</v>
      </c>
      <c r="G38" s="29" t="s">
        <v>249</v>
      </c>
      <c r="H38" s="29"/>
      <c r="I38"/>
      <c r="K38" s="194"/>
      <c r="L38" s="208"/>
      <c r="M38" s="308"/>
      <c r="N38" s="308"/>
      <c r="O38" s="307"/>
    </row>
    <row r="39" spans="1:15" s="56" customFormat="1" ht="12.75" customHeight="1" x14ac:dyDescent="0.2">
      <c r="B39" s="129">
        <v>42326</v>
      </c>
      <c r="C39" s="190" t="s">
        <v>301</v>
      </c>
      <c r="D39" s="132" t="s">
        <v>1682</v>
      </c>
      <c r="E39" s="272">
        <v>1710</v>
      </c>
      <c r="F39" s="29" t="s">
        <v>89</v>
      </c>
      <c r="G39" s="29" t="s">
        <v>249</v>
      </c>
      <c r="H39" s="29"/>
      <c r="I39"/>
      <c r="K39" s="194"/>
      <c r="L39" s="208"/>
      <c r="M39" s="308"/>
      <c r="N39" s="308"/>
      <c r="O39" s="307"/>
    </row>
    <row r="40" spans="1:15" s="56" customFormat="1" ht="12.75" customHeight="1" x14ac:dyDescent="0.2">
      <c r="B40" s="129">
        <v>42327</v>
      </c>
      <c r="C40" s="190" t="s">
        <v>301</v>
      </c>
      <c r="D40" s="132" t="s">
        <v>1699</v>
      </c>
      <c r="E40" s="136">
        <v>30000</v>
      </c>
      <c r="F40" s="29" t="s">
        <v>89</v>
      </c>
      <c r="G40" s="29" t="s">
        <v>249</v>
      </c>
      <c r="H40" s="29"/>
      <c r="I40"/>
      <c r="K40" s="194"/>
      <c r="L40" s="208"/>
      <c r="M40" s="308"/>
      <c r="N40" s="308"/>
      <c r="O40" s="307"/>
    </row>
    <row r="41" spans="1:15" s="56" customFormat="1" ht="12.75" customHeight="1" x14ac:dyDescent="0.2">
      <c r="B41" s="129">
        <v>42327</v>
      </c>
      <c r="C41" s="190" t="s">
        <v>301</v>
      </c>
      <c r="D41" s="132" t="s">
        <v>1159</v>
      </c>
      <c r="E41" s="136">
        <v>4520.6099999999997</v>
      </c>
      <c r="F41" s="29" t="s">
        <v>89</v>
      </c>
      <c r="G41" s="29" t="s">
        <v>249</v>
      </c>
      <c r="H41" s="29"/>
      <c r="I41"/>
      <c r="K41" s="194"/>
      <c r="L41" s="208"/>
      <c r="M41" s="308"/>
      <c r="N41" s="308"/>
      <c r="O41" s="307"/>
    </row>
    <row r="42" spans="1:15" s="56" customFormat="1" ht="12.75" customHeight="1" x14ac:dyDescent="0.2">
      <c r="B42" s="129">
        <v>42328</v>
      </c>
      <c r="C42" s="190" t="s">
        <v>1691</v>
      </c>
      <c r="D42" s="132" t="s">
        <v>1373</v>
      </c>
      <c r="E42" s="136">
        <v>40000</v>
      </c>
      <c r="F42" s="29" t="s">
        <v>89</v>
      </c>
      <c r="G42" s="29" t="s">
        <v>249</v>
      </c>
      <c r="H42" s="29"/>
      <c r="I42"/>
      <c r="K42" s="194"/>
      <c r="L42" s="208"/>
      <c r="M42" s="308"/>
      <c r="N42" s="308"/>
      <c r="O42" s="307"/>
    </row>
    <row r="43" spans="1:15" s="56" customFormat="1" ht="12.75" customHeight="1" x14ac:dyDescent="0.2">
      <c r="B43" s="129">
        <v>42328</v>
      </c>
      <c r="C43" s="190" t="s">
        <v>301</v>
      </c>
      <c r="D43" s="132" t="s">
        <v>227</v>
      </c>
      <c r="E43" s="136">
        <v>171</v>
      </c>
      <c r="F43" s="29" t="s">
        <v>89</v>
      </c>
      <c r="G43" s="29" t="s">
        <v>249</v>
      </c>
      <c r="H43" s="29"/>
      <c r="I43"/>
      <c r="K43" s="194"/>
      <c r="L43" s="208"/>
      <c r="M43" s="308"/>
      <c r="N43" s="308"/>
      <c r="O43" s="307"/>
    </row>
    <row r="44" spans="1:15" s="56" customFormat="1" ht="12.75" customHeight="1" x14ac:dyDescent="0.2">
      <c r="B44" s="129">
        <v>42328</v>
      </c>
      <c r="C44" s="190" t="s">
        <v>719</v>
      </c>
      <c r="D44" s="132" t="s">
        <v>1051</v>
      </c>
      <c r="E44" s="136">
        <v>538.1</v>
      </c>
      <c r="F44" s="29" t="s">
        <v>89</v>
      </c>
      <c r="G44" s="29" t="s">
        <v>249</v>
      </c>
      <c r="H44" s="29"/>
      <c r="I44"/>
      <c r="K44" s="194"/>
      <c r="L44" s="208"/>
      <c r="M44" s="308"/>
      <c r="N44" s="308"/>
      <c r="O44" s="307"/>
    </row>
    <row r="45" spans="1:15" s="56" customFormat="1" ht="12.75" customHeight="1" x14ac:dyDescent="0.2">
      <c r="B45" s="129">
        <v>42331</v>
      </c>
      <c r="C45" s="190" t="s">
        <v>637</v>
      </c>
      <c r="D45" s="132" t="s">
        <v>597</v>
      </c>
      <c r="E45" s="136">
        <v>453.1</v>
      </c>
      <c r="F45" s="29" t="s">
        <v>89</v>
      </c>
      <c r="G45" s="29" t="s">
        <v>249</v>
      </c>
      <c r="H45" s="29"/>
      <c r="I45"/>
      <c r="K45" s="194"/>
      <c r="L45" s="208"/>
      <c r="M45" s="308"/>
      <c r="N45" s="308"/>
      <c r="O45" s="307"/>
    </row>
    <row r="46" spans="1:15" s="29" customFormat="1" x14ac:dyDescent="0.2">
      <c r="A46" s="56"/>
      <c r="B46" s="129">
        <v>42331</v>
      </c>
      <c r="C46" s="190" t="s">
        <v>637</v>
      </c>
      <c r="D46" s="132" t="s">
        <v>597</v>
      </c>
      <c r="E46" s="136">
        <v>255.4</v>
      </c>
      <c r="F46" s="29" t="s">
        <v>89</v>
      </c>
      <c r="G46" s="29" t="s">
        <v>249</v>
      </c>
      <c r="I46"/>
      <c r="J46" s="56"/>
      <c r="K46" s="194"/>
      <c r="L46" s="208"/>
      <c r="M46" s="308"/>
      <c r="N46" s="308"/>
      <c r="O46" s="307"/>
    </row>
    <row r="47" spans="1:15" s="29" customFormat="1" x14ac:dyDescent="0.2">
      <c r="A47" s="56"/>
      <c r="B47" s="129">
        <v>42331</v>
      </c>
      <c r="C47" s="190" t="s">
        <v>637</v>
      </c>
      <c r="D47" s="132" t="s">
        <v>1279</v>
      </c>
      <c r="E47" s="136">
        <v>317.91000000000003</v>
      </c>
      <c r="F47" s="29" t="s">
        <v>89</v>
      </c>
      <c r="G47" s="29" t="s">
        <v>249</v>
      </c>
      <c r="I47"/>
      <c r="J47" s="56"/>
      <c r="K47" s="194"/>
      <c r="L47" s="208"/>
      <c r="M47" s="308"/>
      <c r="N47" s="308"/>
      <c r="O47" s="308"/>
    </row>
    <row r="48" spans="1:15" s="29" customFormat="1" x14ac:dyDescent="0.2">
      <c r="A48" s="56"/>
      <c r="B48" s="129">
        <v>42332</v>
      </c>
      <c r="C48" s="190" t="s">
        <v>301</v>
      </c>
      <c r="D48" s="132" t="s">
        <v>1355</v>
      </c>
      <c r="E48" s="136">
        <v>205.47</v>
      </c>
      <c r="F48" s="29" t="s">
        <v>89</v>
      </c>
      <c r="G48" s="29" t="s">
        <v>249</v>
      </c>
      <c r="I48"/>
      <c r="J48" s="56"/>
      <c r="K48" s="194"/>
      <c r="L48" s="208"/>
      <c r="M48" s="308"/>
      <c r="N48" s="308"/>
      <c r="O48" s="308"/>
    </row>
    <row r="49" spans="1:15" s="29" customFormat="1" x14ac:dyDescent="0.2">
      <c r="A49" s="56"/>
      <c r="B49" s="129">
        <v>42332</v>
      </c>
      <c r="C49" s="190" t="s">
        <v>719</v>
      </c>
      <c r="D49" s="132" t="s">
        <v>1051</v>
      </c>
      <c r="E49" s="136">
        <v>597.07000000000005</v>
      </c>
      <c r="F49" s="29" t="s">
        <v>89</v>
      </c>
      <c r="G49" s="29" t="s">
        <v>249</v>
      </c>
      <c r="I49"/>
      <c r="J49" s="56"/>
      <c r="K49" s="194"/>
      <c r="L49" s="208"/>
      <c r="M49" s="308"/>
      <c r="N49" s="308"/>
      <c r="O49" s="308"/>
    </row>
    <row r="50" spans="1:15" s="29" customFormat="1" x14ac:dyDescent="0.2">
      <c r="A50"/>
      <c r="B50" s="129">
        <v>42333</v>
      </c>
      <c r="C50" s="190" t="s">
        <v>719</v>
      </c>
      <c r="D50" s="132" t="s">
        <v>1051</v>
      </c>
      <c r="E50" s="136">
        <v>693.27</v>
      </c>
      <c r="F50" s="29" t="s">
        <v>89</v>
      </c>
      <c r="G50" s="29" t="s">
        <v>249</v>
      </c>
      <c r="I50"/>
      <c r="J50" s="56"/>
      <c r="K50" s="194"/>
      <c r="L50" s="208"/>
      <c r="M50" s="308"/>
      <c r="N50" s="308"/>
      <c r="O50" s="308"/>
    </row>
    <row r="51" spans="1:15" s="29" customFormat="1" x14ac:dyDescent="0.2">
      <c r="A51"/>
      <c r="B51" s="129">
        <v>42333</v>
      </c>
      <c r="C51" s="190" t="s">
        <v>598</v>
      </c>
      <c r="D51" s="132" t="s">
        <v>575</v>
      </c>
      <c r="E51" s="136">
        <v>500</v>
      </c>
      <c r="F51" s="29" t="s">
        <v>89</v>
      </c>
      <c r="G51" s="29" t="s">
        <v>249</v>
      </c>
      <c r="I51"/>
      <c r="J51" s="56"/>
      <c r="K51" s="194"/>
      <c r="L51" s="208"/>
      <c r="M51" s="308"/>
      <c r="N51" s="308"/>
      <c r="O51" s="308"/>
    </row>
    <row r="52" spans="1:15" s="29" customFormat="1" x14ac:dyDescent="0.2">
      <c r="A52"/>
      <c r="B52" s="129">
        <v>42334</v>
      </c>
      <c r="C52" s="190" t="s">
        <v>301</v>
      </c>
      <c r="D52" s="132" t="s">
        <v>931</v>
      </c>
      <c r="E52" s="136">
        <v>2365.98</v>
      </c>
      <c r="F52" s="29" t="s">
        <v>89</v>
      </c>
      <c r="G52" s="29" t="s">
        <v>249</v>
      </c>
      <c r="I52"/>
      <c r="J52"/>
      <c r="K52"/>
      <c r="L52"/>
      <c r="M52" s="308"/>
      <c r="N52" s="308"/>
      <c r="O52" s="308"/>
    </row>
    <row r="53" spans="1:15" s="29" customFormat="1" x14ac:dyDescent="0.2">
      <c r="A53"/>
      <c r="B53" s="129">
        <v>42337</v>
      </c>
      <c r="C53" s="190" t="s">
        <v>719</v>
      </c>
      <c r="D53" s="132" t="s">
        <v>1051</v>
      </c>
      <c r="E53" s="136">
        <v>540.95000000000005</v>
      </c>
      <c r="F53" s="29" t="s">
        <v>89</v>
      </c>
      <c r="G53" s="29" t="s">
        <v>249</v>
      </c>
      <c r="I53"/>
      <c r="J53" s="266">
        <f>E52+E48+E41+E28+E22+E17+E16+E15+L26+L15</f>
        <v>18664.379999999997</v>
      </c>
      <c r="K53"/>
      <c r="L53"/>
      <c r="M53" s="308"/>
      <c r="N53" s="308"/>
      <c r="O53" s="308"/>
    </row>
    <row r="54" spans="1:15" s="29" customFormat="1" x14ac:dyDescent="0.2">
      <c r="A54"/>
      <c r="B54" s="129">
        <v>42338</v>
      </c>
      <c r="C54" s="190" t="s">
        <v>1691</v>
      </c>
      <c r="D54" s="132" t="s">
        <v>861</v>
      </c>
      <c r="E54" s="136">
        <v>29292.47</v>
      </c>
      <c r="F54" s="29" t="s">
        <v>89</v>
      </c>
      <c r="G54" s="29" t="s">
        <v>249</v>
      </c>
      <c r="I54"/>
      <c r="J54"/>
      <c r="K54"/>
      <c r="L54"/>
      <c r="M54" s="308"/>
      <c r="N54" s="308"/>
      <c r="O54" s="308"/>
    </row>
    <row r="55" spans="1:15" s="29" customFormat="1" ht="13.5" thickBot="1" x14ac:dyDescent="0.25">
      <c r="A55"/>
      <c r="B55" s="161"/>
      <c r="C55" s="443"/>
      <c r="D55" s="133"/>
      <c r="E55" s="137"/>
      <c r="I55"/>
      <c r="J55"/>
      <c r="K55"/>
      <c r="L55"/>
      <c r="M55" s="308"/>
      <c r="N55" s="308"/>
      <c r="O55" s="308"/>
    </row>
    <row r="56" spans="1:15" s="29" customFormat="1" ht="13.5" thickBot="1" x14ac:dyDescent="0.25">
      <c r="A56"/>
      <c r="B56" s="56"/>
      <c r="C56" s="56"/>
      <c r="D56" s="194"/>
      <c r="E56" s="87">
        <f>SUM(E13:E55)</f>
        <v>161927.32000000004</v>
      </c>
      <c r="I56"/>
      <c r="J56"/>
      <c r="K56"/>
      <c r="L56"/>
      <c r="M56" s="308"/>
      <c r="N56" s="308"/>
      <c r="O56" s="308"/>
    </row>
    <row r="57" spans="1:15" s="29" customFormat="1" x14ac:dyDescent="0.2">
      <c r="A57"/>
      <c r="B57" s="56"/>
      <c r="C57" s="56"/>
      <c r="D57" s="194"/>
      <c r="E57" s="208"/>
      <c r="I57"/>
      <c r="J57"/>
      <c r="K57"/>
      <c r="L57"/>
      <c r="M57" s="308"/>
      <c r="N57" s="308"/>
      <c r="O57" s="308"/>
    </row>
    <row r="58" spans="1:15" s="29" customFormat="1" x14ac:dyDescent="0.2">
      <c r="A58"/>
      <c r="B58" s="56"/>
      <c r="C58" s="56"/>
      <c r="D58" s="194"/>
      <c r="E58" s="208"/>
      <c r="I58"/>
      <c r="J58"/>
      <c r="K58"/>
      <c r="L58"/>
      <c r="M58" s="308"/>
      <c r="N58" s="308"/>
      <c r="O58" s="308"/>
    </row>
    <row r="59" spans="1:15" s="29" customFormat="1" x14ac:dyDescent="0.2">
      <c r="A59"/>
      <c r="B59" s="56"/>
      <c r="C59" s="56"/>
      <c r="D59" s="194"/>
      <c r="E59" s="208"/>
      <c r="I59"/>
      <c r="J59"/>
      <c r="K59"/>
      <c r="L59"/>
      <c r="M59" s="308"/>
      <c r="N59" s="308"/>
      <c r="O59" s="308"/>
    </row>
    <row r="60" spans="1:15" s="29" customFormat="1" x14ac:dyDescent="0.2">
      <c r="A60"/>
      <c r="B60" s="56"/>
      <c r="C60" s="56"/>
      <c r="D60" s="194"/>
      <c r="E60" s="208"/>
      <c r="I60"/>
      <c r="J60"/>
      <c r="K60"/>
      <c r="L60"/>
      <c r="M60" s="308"/>
      <c r="N60" s="308"/>
      <c r="O60" s="308"/>
    </row>
    <row r="61" spans="1:15" s="29" customFormat="1" x14ac:dyDescent="0.2">
      <c r="A61"/>
      <c r="B61" s="56"/>
      <c r="C61" s="56"/>
      <c r="D61" s="194"/>
      <c r="E61" s="208"/>
      <c r="I61"/>
      <c r="J61"/>
      <c r="K61"/>
      <c r="L61"/>
      <c r="M61" s="308"/>
      <c r="N61" s="308"/>
      <c r="O61" s="308"/>
    </row>
    <row r="62" spans="1:15" s="29" customFormat="1" x14ac:dyDescent="0.2">
      <c r="A62"/>
      <c r="B62" s="56"/>
      <c r="C62" s="56"/>
      <c r="D62" s="194"/>
      <c r="E62" s="208"/>
      <c r="I62"/>
      <c r="J62"/>
      <c r="K62"/>
      <c r="L62"/>
      <c r="M62" s="308"/>
      <c r="N62" s="308"/>
      <c r="O62" s="308"/>
    </row>
    <row r="63" spans="1:15" s="29" customFormat="1" x14ac:dyDescent="0.2">
      <c r="A63"/>
      <c r="B63" s="56"/>
      <c r="C63" s="56"/>
      <c r="D63" s="194"/>
      <c r="E63" s="208"/>
      <c r="I63"/>
      <c r="J63"/>
      <c r="K63"/>
      <c r="L63"/>
      <c r="M63" s="308"/>
      <c r="N63" s="308"/>
      <c r="O63" s="308"/>
    </row>
    <row r="64" spans="1:15" s="29" customFormat="1" x14ac:dyDescent="0.2">
      <c r="A64"/>
      <c r="B64" s="56"/>
      <c r="C64" s="56"/>
      <c r="D64" s="194"/>
      <c r="E64" s="208"/>
      <c r="I64"/>
      <c r="J64"/>
      <c r="K64"/>
      <c r="L64"/>
      <c r="M64" s="308"/>
      <c r="N64" s="308"/>
      <c r="O64" s="308"/>
    </row>
    <row r="65" spans="1:15" s="29" customFormat="1" x14ac:dyDescent="0.2">
      <c r="A65"/>
      <c r="B65" s="56"/>
      <c r="C65" s="56"/>
      <c r="D65" s="194"/>
      <c r="E65" s="208"/>
      <c r="I65"/>
      <c r="J65"/>
      <c r="K65"/>
      <c r="L65"/>
      <c r="M65" s="308"/>
      <c r="N65" s="308"/>
      <c r="O65" s="308"/>
    </row>
    <row r="66" spans="1:15" s="29" customFormat="1" x14ac:dyDescent="0.2">
      <c r="A66"/>
      <c r="B66" s="56"/>
      <c r="C66" s="56"/>
      <c r="D66" s="194"/>
      <c r="E66" s="208"/>
      <c r="I66"/>
      <c r="J66"/>
      <c r="K66"/>
      <c r="L66"/>
      <c r="M66" s="308"/>
      <c r="N66" s="308"/>
      <c r="O66" s="308"/>
    </row>
    <row r="67" spans="1:15" s="29" customFormat="1" x14ac:dyDescent="0.2">
      <c r="A67"/>
      <c r="B67" s="56"/>
      <c r="C67" s="56"/>
      <c r="D67" s="194"/>
      <c r="E67" s="208"/>
      <c r="I67"/>
      <c r="J67"/>
      <c r="K67"/>
      <c r="L67"/>
      <c r="M67" s="308"/>
      <c r="N67" s="308"/>
      <c r="O67" s="308"/>
    </row>
    <row r="68" spans="1:15" s="29" customFormat="1" x14ac:dyDescent="0.2">
      <c r="A68"/>
      <c r="B68" s="56"/>
      <c r="C68" s="56"/>
      <c r="D68" s="194"/>
      <c r="E68" s="208"/>
      <c r="I68"/>
      <c r="J68"/>
      <c r="K68"/>
      <c r="L68"/>
      <c r="M68" s="308"/>
      <c r="N68" s="308"/>
      <c r="O68" s="308"/>
    </row>
    <row r="69" spans="1:15" x14ac:dyDescent="0.2">
      <c r="B69" s="56"/>
      <c r="C69" s="56"/>
      <c r="D69" s="194"/>
      <c r="E69" s="208"/>
      <c r="F69"/>
    </row>
    <row r="70" spans="1:15" x14ac:dyDescent="0.2">
      <c r="F70"/>
    </row>
    <row r="71" spans="1:15" s="29" customFormat="1" x14ac:dyDescent="0.2">
      <c r="A71"/>
      <c r="B71"/>
      <c r="C71"/>
      <c r="D71" s="195"/>
      <c r="E71" s="197"/>
      <c r="F71"/>
      <c r="I71"/>
      <c r="J71"/>
      <c r="K71"/>
      <c r="L71"/>
      <c r="M71" s="308"/>
      <c r="N71" s="308"/>
      <c r="O71" s="308"/>
    </row>
    <row r="72" spans="1:15" s="29" customFormat="1" x14ac:dyDescent="0.2">
      <c r="A72"/>
      <c r="B72"/>
      <c r="C72"/>
      <c r="D72" s="195"/>
      <c r="E72" s="197"/>
      <c r="F72"/>
      <c r="I72"/>
      <c r="J72"/>
      <c r="K72"/>
      <c r="L72"/>
      <c r="M72" s="308"/>
      <c r="N72" s="308"/>
      <c r="O72" s="308"/>
    </row>
    <row r="73" spans="1:15" s="29" customFormat="1" x14ac:dyDescent="0.2">
      <c r="A73"/>
      <c r="B73"/>
      <c r="C73"/>
      <c r="D73" s="195"/>
      <c r="E73" s="197"/>
      <c r="F73"/>
      <c r="I73"/>
      <c r="J73"/>
      <c r="K73"/>
      <c r="L73"/>
      <c r="M73" s="308"/>
      <c r="N73" s="308"/>
      <c r="O73" s="308"/>
    </row>
    <row r="80" spans="1:15" s="29" customFormat="1" x14ac:dyDescent="0.2">
      <c r="A80"/>
      <c r="B80"/>
      <c r="C80"/>
      <c r="D80" s="195"/>
      <c r="E80" s="197"/>
      <c r="I80"/>
      <c r="J80"/>
      <c r="K80"/>
      <c r="L80"/>
      <c r="M80" s="308"/>
      <c r="N80" s="308"/>
      <c r="O80" s="308"/>
    </row>
  </sheetData>
  <mergeCells count="5">
    <mergeCell ref="A1:L1"/>
    <mergeCell ref="A3:D3"/>
    <mergeCell ref="A11:D11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/>
  <dimension ref="A1:O63"/>
  <sheetViews>
    <sheetView zoomScaleNormal="100" workbookViewId="0">
      <selection activeCell="K32" sqref="K3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1701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47"/>
      <c r="G2" s="447"/>
      <c r="H2" s="447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ht="13.5" thickBot="1" x14ac:dyDescent="0.25">
      <c r="B5" s="213">
        <v>42339</v>
      </c>
      <c r="C5" s="214" t="s">
        <v>598</v>
      </c>
      <c r="D5" s="215" t="s">
        <v>1550</v>
      </c>
      <c r="E5" s="216">
        <v>188.85</v>
      </c>
      <c r="F5" s="29" t="s">
        <v>89</v>
      </c>
      <c r="G5" s="29" t="s">
        <v>249</v>
      </c>
      <c r="H5" s="29"/>
      <c r="J5" s="129">
        <v>42339</v>
      </c>
      <c r="K5" s="132" t="s">
        <v>1318</v>
      </c>
      <c r="L5" s="136">
        <v>4685.3999999999996</v>
      </c>
      <c r="M5" s="308" t="s">
        <v>89</v>
      </c>
      <c r="N5" s="307" t="s">
        <v>249</v>
      </c>
      <c r="O5" s="307"/>
    </row>
    <row r="6" spans="1:15" s="29" customFormat="1" ht="12.75" customHeight="1" thickBot="1" x14ac:dyDescent="0.25">
      <c r="A6"/>
      <c r="B6" s="56"/>
      <c r="C6" s="56"/>
      <c r="D6" s="194"/>
      <c r="E6" s="87">
        <f>SUM(E5:E5)</f>
        <v>188.85</v>
      </c>
      <c r="I6" s="56"/>
      <c r="J6" s="109">
        <v>42339</v>
      </c>
      <c r="K6" s="132" t="s">
        <v>1258</v>
      </c>
      <c r="L6" s="136">
        <v>3990</v>
      </c>
      <c r="M6" s="308" t="s">
        <v>89</v>
      </c>
      <c r="N6" s="308" t="s">
        <v>249</v>
      </c>
      <c r="O6" s="308"/>
    </row>
    <row r="7" spans="1:15" s="29" customFormat="1" ht="12.75" customHeight="1" x14ac:dyDescent="0.2">
      <c r="A7"/>
      <c r="B7" s="56"/>
      <c r="C7" s="56"/>
      <c r="D7" s="194"/>
      <c r="E7" s="208"/>
      <c r="I7" s="56"/>
      <c r="J7" s="109">
        <v>42339</v>
      </c>
      <c r="K7" s="132" t="s">
        <v>927</v>
      </c>
      <c r="L7" s="136">
        <v>4083.75</v>
      </c>
      <c r="M7" s="308" t="s">
        <v>89</v>
      </c>
      <c r="N7" s="308" t="s">
        <v>249</v>
      </c>
      <c r="O7" s="308"/>
    </row>
    <row r="8" spans="1:15" s="29" customFormat="1" ht="12.75" customHeight="1" thickBot="1" x14ac:dyDescent="0.25">
      <c r="A8" s="875" t="s">
        <v>1058</v>
      </c>
      <c r="B8" s="875"/>
      <c r="C8" s="875"/>
      <c r="D8" s="875"/>
      <c r="E8" s="288" t="s">
        <v>1500</v>
      </c>
      <c r="F8" s="116"/>
      <c r="I8" s="56"/>
      <c r="J8" s="109">
        <v>42339</v>
      </c>
      <c r="K8" s="132" t="s">
        <v>1702</v>
      </c>
      <c r="L8" s="136">
        <v>711.36</v>
      </c>
      <c r="M8" s="308" t="s">
        <v>89</v>
      </c>
      <c r="N8" s="308" t="s">
        <v>249</v>
      </c>
      <c r="O8" s="308"/>
    </row>
    <row r="9" spans="1:15" s="29" customFormat="1" ht="12.75" customHeight="1" thickBot="1" x14ac:dyDescent="0.25">
      <c r="A9" s="3"/>
      <c r="B9" s="10" t="s">
        <v>297</v>
      </c>
      <c r="C9" s="181" t="s">
        <v>296</v>
      </c>
      <c r="D9" s="11" t="s">
        <v>298</v>
      </c>
      <c r="E9" s="176" t="s">
        <v>299</v>
      </c>
      <c r="F9" s="27"/>
      <c r="G9" s="116"/>
      <c r="I9" s="56"/>
      <c r="J9" s="109">
        <v>42339</v>
      </c>
      <c r="K9" s="132" t="s">
        <v>50</v>
      </c>
      <c r="L9" s="136">
        <v>4959.6400000000003</v>
      </c>
      <c r="M9" s="308" t="s">
        <v>89</v>
      </c>
      <c r="N9" s="307" t="s">
        <v>249</v>
      </c>
      <c r="O9" s="308"/>
    </row>
    <row r="10" spans="1:15" s="29" customFormat="1" ht="12.75" customHeight="1" x14ac:dyDescent="0.2">
      <c r="A10" s="56"/>
      <c r="B10" s="129">
        <v>42339</v>
      </c>
      <c r="C10" s="190" t="s">
        <v>674</v>
      </c>
      <c r="D10" s="132" t="s">
        <v>730</v>
      </c>
      <c r="E10" s="136">
        <v>1778.1</v>
      </c>
      <c r="F10" s="29" t="s">
        <v>89</v>
      </c>
      <c r="G10" s="27" t="s">
        <v>249</v>
      </c>
      <c r="I10" s="56"/>
      <c r="J10" s="109">
        <v>42341</v>
      </c>
      <c r="K10" s="123" t="s">
        <v>346</v>
      </c>
      <c r="L10" s="136">
        <v>12414.59</v>
      </c>
      <c r="M10" s="307" t="s">
        <v>89</v>
      </c>
      <c r="N10" s="307" t="s">
        <v>249</v>
      </c>
      <c r="O10" s="308"/>
    </row>
    <row r="11" spans="1:15" s="29" customFormat="1" ht="12.75" customHeight="1" x14ac:dyDescent="0.2">
      <c r="A11" s="56"/>
      <c r="B11" s="129">
        <v>42339</v>
      </c>
      <c r="C11" s="190" t="s">
        <v>301</v>
      </c>
      <c r="D11" s="132" t="s">
        <v>1487</v>
      </c>
      <c r="E11" s="136">
        <v>3685.62</v>
      </c>
      <c r="F11" s="29" t="s">
        <v>89</v>
      </c>
      <c r="G11" s="29" t="s">
        <v>249</v>
      </c>
      <c r="H11" s="116"/>
      <c r="I11" s="56"/>
      <c r="J11" s="129">
        <v>42347</v>
      </c>
      <c r="K11" s="132" t="s">
        <v>6</v>
      </c>
      <c r="L11" s="136">
        <v>13668.6</v>
      </c>
      <c r="M11" s="307" t="s">
        <v>89</v>
      </c>
      <c r="N11" s="307" t="s">
        <v>249</v>
      </c>
      <c r="O11" s="308"/>
    </row>
    <row r="12" spans="1:15" s="29" customFormat="1" ht="12.75" customHeight="1" thickBot="1" x14ac:dyDescent="0.25">
      <c r="A12" s="56"/>
      <c r="B12" s="129">
        <v>42339</v>
      </c>
      <c r="C12" s="190" t="s">
        <v>301</v>
      </c>
      <c r="D12" s="132" t="s">
        <v>222</v>
      </c>
      <c r="E12" s="124">
        <v>7289.2</v>
      </c>
      <c r="F12" s="29" t="s">
        <v>89</v>
      </c>
      <c r="G12" s="29" t="s">
        <v>249</v>
      </c>
      <c r="H12" s="27"/>
      <c r="I12" s="56"/>
      <c r="J12" s="161"/>
      <c r="K12" s="133"/>
      <c r="L12" s="137"/>
      <c r="M12" s="307"/>
      <c r="N12" s="307"/>
      <c r="O12" s="308"/>
    </row>
    <row r="13" spans="1:15" s="29" customFormat="1" ht="12.75" customHeight="1" thickBot="1" x14ac:dyDescent="0.25">
      <c r="A13" s="56"/>
      <c r="B13" s="129">
        <v>42339</v>
      </c>
      <c r="C13" s="190" t="s">
        <v>1113</v>
      </c>
      <c r="D13" s="132" t="s">
        <v>906</v>
      </c>
      <c r="E13" s="124">
        <v>353.4</v>
      </c>
      <c r="F13" s="29" t="s">
        <v>89</v>
      </c>
      <c r="G13" s="29" t="s">
        <v>249</v>
      </c>
      <c r="I13" s="56"/>
      <c r="J13" s="56"/>
      <c r="K13" s="194"/>
      <c r="L13" s="87">
        <f>SUM(L5:L12)</f>
        <v>44513.340000000004</v>
      </c>
      <c r="M13" s="307"/>
      <c r="N13" s="307"/>
      <c r="O13" s="308"/>
    </row>
    <row r="14" spans="1:15" s="111" customFormat="1" ht="12.6" customHeight="1" thickBot="1" x14ac:dyDescent="0.25">
      <c r="A14" s="56"/>
      <c r="B14" s="129">
        <v>42339</v>
      </c>
      <c r="C14" s="190" t="s">
        <v>1113</v>
      </c>
      <c r="D14" s="132" t="s">
        <v>906</v>
      </c>
      <c r="E14" s="135">
        <v>353.4</v>
      </c>
      <c r="F14" s="29" t="s">
        <v>89</v>
      </c>
      <c r="G14" s="29" t="s">
        <v>249</v>
      </c>
      <c r="H14" s="29"/>
      <c r="I14" s="56"/>
      <c r="J14" s="299"/>
      <c r="K14" s="155"/>
      <c r="L14" s="301"/>
      <c r="M14" s="307"/>
      <c r="N14" s="307"/>
      <c r="O14" s="306"/>
    </row>
    <row r="15" spans="1:15" s="111" customFormat="1" ht="12.6" customHeight="1" x14ac:dyDescent="0.2">
      <c r="A15" s="56"/>
      <c r="B15" s="129">
        <v>42339</v>
      </c>
      <c r="C15" s="190" t="s">
        <v>719</v>
      </c>
      <c r="D15" s="132" t="s">
        <v>1703</v>
      </c>
      <c r="E15" s="136">
        <v>681.85</v>
      </c>
      <c r="F15" s="29" t="s">
        <v>89</v>
      </c>
      <c r="G15" s="29" t="s">
        <v>249</v>
      </c>
      <c r="H15" s="29"/>
      <c r="I15" s="56"/>
      <c r="J15" s="158"/>
      <c r="K15" s="885" t="s">
        <v>1087</v>
      </c>
      <c r="L15" s="881">
        <f>E6+L13+E39+L42</f>
        <v>124388.88999999998</v>
      </c>
      <c r="M15" s="307"/>
      <c r="N15" s="307"/>
      <c r="O15" s="306"/>
    </row>
    <row r="16" spans="1:15" s="111" customFormat="1" ht="12.6" customHeight="1" thickBot="1" x14ac:dyDescent="0.25">
      <c r="A16" s="56"/>
      <c r="B16" s="129">
        <v>42339</v>
      </c>
      <c r="C16" s="190" t="s">
        <v>719</v>
      </c>
      <c r="D16" s="132" t="s">
        <v>1091</v>
      </c>
      <c r="E16" s="136">
        <f>618.89+637.58</f>
        <v>1256.47</v>
      </c>
      <c r="F16" s="29" t="s">
        <v>89</v>
      </c>
      <c r="G16" s="29" t="s">
        <v>249</v>
      </c>
      <c r="H16" s="29"/>
      <c r="I16" s="56"/>
      <c r="J16" s="393"/>
      <c r="K16" s="885"/>
      <c r="L16" s="882"/>
      <c r="M16" s="307"/>
      <c r="N16" s="307"/>
      <c r="O16" s="306"/>
    </row>
    <row r="17" spans="1:15" s="111" customFormat="1" ht="12.6" customHeight="1" x14ac:dyDescent="0.2">
      <c r="A17" s="56"/>
      <c r="B17" s="129">
        <v>42339</v>
      </c>
      <c r="C17" s="190" t="s">
        <v>637</v>
      </c>
      <c r="D17" s="132" t="s">
        <v>1279</v>
      </c>
      <c r="E17" s="136">
        <v>68.3</v>
      </c>
      <c r="F17" s="29" t="s">
        <v>89</v>
      </c>
      <c r="G17" s="29" t="s">
        <v>249</v>
      </c>
      <c r="H17" s="29"/>
      <c r="I17" s="3"/>
      <c r="J17" s="393"/>
      <c r="K17" s="398"/>
      <c r="L17" s="336"/>
      <c r="M17" s="307"/>
      <c r="N17" s="307"/>
      <c r="O17" s="306"/>
    </row>
    <row r="18" spans="1:15" s="111" customFormat="1" ht="12.6" customHeight="1" thickBot="1" x14ac:dyDescent="0.25">
      <c r="A18" s="56"/>
      <c r="B18" s="129">
        <v>42339</v>
      </c>
      <c r="C18" s="190" t="s">
        <v>1502</v>
      </c>
      <c r="D18" s="132" t="s">
        <v>1718</v>
      </c>
      <c r="E18" s="136">
        <v>4200</v>
      </c>
      <c r="F18" s="29"/>
      <c r="G18" s="29" t="s">
        <v>249</v>
      </c>
      <c r="H18" s="29"/>
      <c r="I18" s="294" t="s">
        <v>1570</v>
      </c>
      <c r="J18" s="294"/>
      <c r="K18" s="294"/>
      <c r="L18" s="288"/>
      <c r="M18" s="288" t="s">
        <v>1683</v>
      </c>
      <c r="N18" s="308"/>
      <c r="O18" s="306"/>
    </row>
    <row r="19" spans="1:15" s="111" customFormat="1" ht="12.6" customHeight="1" thickBot="1" x14ac:dyDescent="0.25">
      <c r="A19" s="56"/>
      <c r="B19" s="129">
        <v>42341</v>
      </c>
      <c r="C19" s="190" t="s">
        <v>397</v>
      </c>
      <c r="D19" s="132" t="s">
        <v>1597</v>
      </c>
      <c r="E19" s="136">
        <v>1230.01</v>
      </c>
      <c r="F19" s="29" t="s">
        <v>89</v>
      </c>
      <c r="G19" s="29" t="s">
        <v>249</v>
      </c>
      <c r="H19" s="29"/>
      <c r="I19" s="3"/>
      <c r="J19" s="10" t="s">
        <v>297</v>
      </c>
      <c r="K19" s="11" t="s">
        <v>298</v>
      </c>
      <c r="L19" s="176" t="s">
        <v>299</v>
      </c>
      <c r="M19" s="308"/>
      <c r="N19" s="308"/>
      <c r="O19" s="306"/>
    </row>
    <row r="20" spans="1:15" s="111" customFormat="1" ht="12.6" customHeight="1" x14ac:dyDescent="0.2">
      <c r="A20" s="56"/>
      <c r="B20" s="129">
        <v>42341</v>
      </c>
      <c r="C20" s="190" t="s">
        <v>719</v>
      </c>
      <c r="D20" s="132" t="s">
        <v>1051</v>
      </c>
      <c r="E20" s="136">
        <v>595.71</v>
      </c>
      <c r="F20" s="29" t="s">
        <v>89</v>
      </c>
      <c r="G20" s="29" t="s">
        <v>249</v>
      </c>
      <c r="H20" s="29"/>
      <c r="I20" s="3"/>
      <c r="J20" s="101">
        <v>42335</v>
      </c>
      <c r="K20" s="205" t="s">
        <v>1715</v>
      </c>
      <c r="L20" s="206">
        <v>240</v>
      </c>
      <c r="M20" s="308" t="s">
        <v>89</v>
      </c>
      <c r="N20" s="308"/>
      <c r="O20" s="306"/>
    </row>
    <row r="21" spans="1:15" s="111" customFormat="1" ht="12.6" customHeight="1" x14ac:dyDescent="0.2">
      <c r="A21" s="56"/>
      <c r="B21" s="129">
        <v>42341</v>
      </c>
      <c r="C21" s="190" t="s">
        <v>1136</v>
      </c>
      <c r="D21" s="132" t="s">
        <v>1373</v>
      </c>
      <c r="E21" s="136">
        <v>14749.41</v>
      </c>
      <c r="F21" s="29" t="s">
        <v>89</v>
      </c>
      <c r="G21" s="29" t="s">
        <v>249</v>
      </c>
      <c r="H21" s="29"/>
      <c r="I21" s="3"/>
      <c r="J21" s="110">
        <v>42335</v>
      </c>
      <c r="K21" s="119" t="s">
        <v>1503</v>
      </c>
      <c r="L21" s="172">
        <v>527.1</v>
      </c>
      <c r="M21" s="308" t="s">
        <v>89</v>
      </c>
      <c r="N21" s="308"/>
      <c r="O21" s="306"/>
    </row>
    <row r="22" spans="1:15" s="111" customFormat="1" ht="12.6" customHeight="1" x14ac:dyDescent="0.2">
      <c r="A22" s="56"/>
      <c r="B22" s="129">
        <v>42341</v>
      </c>
      <c r="C22" s="190" t="s">
        <v>301</v>
      </c>
      <c r="D22" s="132" t="s">
        <v>821</v>
      </c>
      <c r="E22" s="136">
        <v>998.18</v>
      </c>
      <c r="F22" s="29" t="s">
        <v>89</v>
      </c>
      <c r="G22" s="29" t="s">
        <v>249</v>
      </c>
      <c r="H22" s="29"/>
      <c r="I22" s="3"/>
      <c r="J22" s="110">
        <v>42335</v>
      </c>
      <c r="K22" s="119" t="s">
        <v>1714</v>
      </c>
      <c r="L22" s="172">
        <v>622.14</v>
      </c>
      <c r="M22" s="308" t="s">
        <v>89</v>
      </c>
      <c r="N22" s="308"/>
      <c r="O22" s="306"/>
    </row>
    <row r="23" spans="1:15" s="111" customFormat="1" ht="12.6" customHeight="1" x14ac:dyDescent="0.2">
      <c r="A23" s="56"/>
      <c r="B23" s="129">
        <v>42345</v>
      </c>
      <c r="C23" s="190" t="s">
        <v>469</v>
      </c>
      <c r="D23" s="132" t="s">
        <v>901</v>
      </c>
      <c r="E23" s="136">
        <v>627.97</v>
      </c>
      <c r="F23" s="29" t="s">
        <v>89</v>
      </c>
      <c r="G23" s="29" t="s">
        <v>249</v>
      </c>
      <c r="H23" s="29"/>
      <c r="I23" s="3"/>
      <c r="J23" s="110">
        <v>42338</v>
      </c>
      <c r="K23" s="119" t="s">
        <v>1602</v>
      </c>
      <c r="L23" s="172">
        <v>297</v>
      </c>
      <c r="M23" s="308" t="s">
        <v>89</v>
      </c>
      <c r="N23" s="308"/>
      <c r="O23" s="306"/>
    </row>
    <row r="24" spans="1:15" s="111" customFormat="1" ht="12.6" customHeight="1" x14ac:dyDescent="0.2">
      <c r="A24" s="56"/>
      <c r="B24" s="129">
        <v>42345</v>
      </c>
      <c r="C24" s="190" t="s">
        <v>301</v>
      </c>
      <c r="D24" s="132" t="s">
        <v>227</v>
      </c>
      <c r="E24" s="136">
        <v>615.6</v>
      </c>
      <c r="F24" s="29" t="s">
        <v>89</v>
      </c>
      <c r="G24" s="29" t="s">
        <v>249</v>
      </c>
      <c r="H24" s="29"/>
      <c r="I24" s="3"/>
      <c r="J24" s="110">
        <v>42338</v>
      </c>
      <c r="K24" s="119" t="s">
        <v>901</v>
      </c>
      <c r="L24" s="172">
        <v>129.97999999999999</v>
      </c>
      <c r="M24" s="308" t="s">
        <v>89</v>
      </c>
      <c r="N24" s="308"/>
      <c r="O24" s="306"/>
    </row>
    <row r="25" spans="1:15" s="3" customFormat="1" ht="12.75" customHeight="1" x14ac:dyDescent="0.2">
      <c r="A25" s="56"/>
      <c r="B25" s="129">
        <v>42345</v>
      </c>
      <c r="C25" s="190" t="s">
        <v>301</v>
      </c>
      <c r="D25" s="132" t="s">
        <v>380</v>
      </c>
      <c r="E25" s="136">
        <v>330.6</v>
      </c>
      <c r="F25" s="29" t="s">
        <v>89</v>
      </c>
      <c r="G25" s="29" t="s">
        <v>249</v>
      </c>
      <c r="H25" s="29"/>
      <c r="J25" s="109">
        <v>42340</v>
      </c>
      <c r="K25" s="123" t="s">
        <v>931</v>
      </c>
      <c r="L25" s="169">
        <v>543.5</v>
      </c>
      <c r="M25" s="308" t="s">
        <v>89</v>
      </c>
      <c r="N25" s="308"/>
      <c r="O25" s="426"/>
    </row>
    <row r="26" spans="1:15" s="3" customFormat="1" ht="12.75" customHeight="1" x14ac:dyDescent="0.2">
      <c r="A26" s="56"/>
      <c r="B26" s="129">
        <v>42346</v>
      </c>
      <c r="C26" s="190" t="s">
        <v>301</v>
      </c>
      <c r="D26" s="132" t="s">
        <v>1711</v>
      </c>
      <c r="E26" s="136">
        <v>57</v>
      </c>
      <c r="F26" s="29" t="s">
        <v>89</v>
      </c>
      <c r="G26" s="29" t="s">
        <v>249</v>
      </c>
      <c r="H26" s="29"/>
      <c r="I26"/>
      <c r="J26" s="109">
        <v>42340</v>
      </c>
      <c r="K26" s="123" t="s">
        <v>1355</v>
      </c>
      <c r="L26" s="169">
        <v>452.37</v>
      </c>
      <c r="M26" s="308" t="s">
        <v>89</v>
      </c>
      <c r="N26" s="308"/>
      <c r="O26" s="426"/>
    </row>
    <row r="27" spans="1:15" s="3" customFormat="1" ht="12.75" customHeight="1" x14ac:dyDescent="0.2">
      <c r="A27" s="56"/>
      <c r="B27" s="129">
        <v>42347</v>
      </c>
      <c r="C27" s="190" t="s">
        <v>719</v>
      </c>
      <c r="D27" s="132" t="s">
        <v>1051</v>
      </c>
      <c r="E27" s="136">
        <v>521.91999999999996</v>
      </c>
      <c r="F27" s="29" t="s">
        <v>89</v>
      </c>
      <c r="G27" s="29" t="s">
        <v>249</v>
      </c>
      <c r="H27" s="29"/>
      <c r="I27"/>
      <c r="J27" s="109">
        <v>42340</v>
      </c>
      <c r="K27" s="123" t="s">
        <v>9</v>
      </c>
      <c r="L27" s="169">
        <v>795.35</v>
      </c>
      <c r="M27" s="308" t="s">
        <v>89</v>
      </c>
      <c r="N27" s="308"/>
      <c r="O27" s="426"/>
    </row>
    <row r="28" spans="1:15" s="3" customFormat="1" ht="12.75" customHeight="1" x14ac:dyDescent="0.2">
      <c r="A28" s="56"/>
      <c r="B28" s="129">
        <v>42347</v>
      </c>
      <c r="C28" s="190" t="s">
        <v>637</v>
      </c>
      <c r="D28" s="132" t="s">
        <v>597</v>
      </c>
      <c r="E28" s="136">
        <v>201.52</v>
      </c>
      <c r="F28" s="29" t="s">
        <v>89</v>
      </c>
      <c r="G28" s="29" t="s">
        <v>249</v>
      </c>
      <c r="H28" s="29"/>
      <c r="I28"/>
      <c r="J28" s="109">
        <v>42342</v>
      </c>
      <c r="K28" s="123" t="s">
        <v>931</v>
      </c>
      <c r="L28" s="169">
        <v>386.95</v>
      </c>
      <c r="M28" s="308" t="s">
        <v>89</v>
      </c>
      <c r="N28" s="308"/>
      <c r="O28" s="426"/>
    </row>
    <row r="29" spans="1:15" s="56" customFormat="1" ht="12.75" customHeight="1" x14ac:dyDescent="0.2">
      <c r="B29" s="129">
        <v>42347</v>
      </c>
      <c r="C29" s="190" t="s">
        <v>1136</v>
      </c>
      <c r="D29" s="132" t="s">
        <v>1373</v>
      </c>
      <c r="E29" s="136">
        <v>20000</v>
      </c>
      <c r="F29" s="29" t="s">
        <v>89</v>
      </c>
      <c r="G29" s="29" t="s">
        <v>249</v>
      </c>
      <c r="H29" s="29"/>
      <c r="I29"/>
      <c r="J29" s="164">
        <v>42345</v>
      </c>
      <c r="K29" s="123" t="s">
        <v>1051</v>
      </c>
      <c r="L29" s="134">
        <v>738.17</v>
      </c>
      <c r="M29" s="308" t="s">
        <v>89</v>
      </c>
      <c r="N29" s="308"/>
      <c r="O29" s="307"/>
    </row>
    <row r="30" spans="1:15" s="56" customFormat="1" ht="12.75" customHeight="1" x14ac:dyDescent="0.2">
      <c r="B30" s="129">
        <v>42348</v>
      </c>
      <c r="C30" s="190" t="s">
        <v>1712</v>
      </c>
      <c r="D30" s="132" t="s">
        <v>1713</v>
      </c>
      <c r="E30" s="136">
        <v>450</v>
      </c>
      <c r="F30" s="29" t="s">
        <v>89</v>
      </c>
      <c r="G30" s="29" t="s">
        <v>249</v>
      </c>
      <c r="H30" s="29"/>
      <c r="I30"/>
      <c r="J30" s="109">
        <v>42346</v>
      </c>
      <c r="K30" s="123" t="s">
        <v>1355</v>
      </c>
      <c r="L30" s="169">
        <v>146.74</v>
      </c>
      <c r="M30" s="308" t="s">
        <v>89</v>
      </c>
      <c r="N30" s="308"/>
      <c r="O30" s="307"/>
    </row>
    <row r="31" spans="1:15" s="56" customFormat="1" ht="12.75" customHeight="1" x14ac:dyDescent="0.2">
      <c r="B31" s="129">
        <v>42348</v>
      </c>
      <c r="C31" s="190" t="s">
        <v>719</v>
      </c>
      <c r="D31" s="132" t="s">
        <v>1051</v>
      </c>
      <c r="E31" s="136">
        <v>519.67999999999995</v>
      </c>
      <c r="F31" s="29" t="s">
        <v>89</v>
      </c>
      <c r="G31" s="29" t="s">
        <v>249</v>
      </c>
      <c r="H31" s="29"/>
      <c r="I31"/>
      <c r="J31" s="109">
        <v>42346</v>
      </c>
      <c r="K31" s="123" t="s">
        <v>1051</v>
      </c>
      <c r="L31" s="134">
        <v>300</v>
      </c>
      <c r="M31" s="308" t="s">
        <v>89</v>
      </c>
      <c r="N31" s="308"/>
      <c r="O31" s="307"/>
    </row>
    <row r="32" spans="1:15" s="56" customFormat="1" ht="12.75" customHeight="1" x14ac:dyDescent="0.2">
      <c r="B32" s="129">
        <v>42349</v>
      </c>
      <c r="C32" s="190" t="s">
        <v>637</v>
      </c>
      <c r="D32" s="132" t="s">
        <v>597</v>
      </c>
      <c r="E32" s="136">
        <v>589.20000000000005</v>
      </c>
      <c r="F32" s="29" t="s">
        <v>89</v>
      </c>
      <c r="G32" s="29" t="s">
        <v>249</v>
      </c>
      <c r="H32" s="29"/>
      <c r="I32"/>
      <c r="J32" s="109">
        <v>42347</v>
      </c>
      <c r="K32" s="123" t="s">
        <v>1503</v>
      </c>
      <c r="L32" s="169">
        <v>524.35</v>
      </c>
      <c r="M32" s="308" t="s">
        <v>89</v>
      </c>
      <c r="N32" s="308"/>
      <c r="O32" s="307"/>
    </row>
    <row r="33" spans="1:15" s="56" customFormat="1" ht="12.75" customHeight="1" x14ac:dyDescent="0.2">
      <c r="B33" s="129">
        <v>42352</v>
      </c>
      <c r="C33" s="190" t="s">
        <v>469</v>
      </c>
      <c r="D33" s="132" t="s">
        <v>901</v>
      </c>
      <c r="E33" s="136">
        <v>194.28</v>
      </c>
      <c r="F33" s="29" t="s">
        <v>89</v>
      </c>
      <c r="G33" s="29" t="s">
        <v>249</v>
      </c>
      <c r="H33" s="29"/>
      <c r="I33"/>
      <c r="J33" s="109">
        <v>42347</v>
      </c>
      <c r="K33" s="119" t="s">
        <v>1714</v>
      </c>
      <c r="L33" s="169">
        <v>468.59</v>
      </c>
      <c r="M33" s="308" t="s">
        <v>89</v>
      </c>
      <c r="N33" s="308"/>
      <c r="O33" s="307"/>
    </row>
    <row r="34" spans="1:15" s="56" customFormat="1" ht="12.75" customHeight="1" x14ac:dyDescent="0.2">
      <c r="B34" s="129">
        <v>42353</v>
      </c>
      <c r="C34" s="190" t="s">
        <v>301</v>
      </c>
      <c r="D34" s="132" t="s">
        <v>21</v>
      </c>
      <c r="E34" s="136">
        <v>435.71</v>
      </c>
      <c r="F34" s="29" t="s">
        <v>89</v>
      </c>
      <c r="G34" s="29" t="s">
        <v>249</v>
      </c>
      <c r="H34" s="29"/>
      <c r="I34"/>
      <c r="J34" s="109">
        <v>42353</v>
      </c>
      <c r="K34" s="123" t="s">
        <v>1708</v>
      </c>
      <c r="L34" s="169">
        <v>540</v>
      </c>
      <c r="M34" s="308" t="s">
        <v>89</v>
      </c>
      <c r="N34" s="308"/>
      <c r="O34" s="307"/>
    </row>
    <row r="35" spans="1:15" s="56" customFormat="1" ht="12.75" customHeight="1" x14ac:dyDescent="0.2">
      <c r="B35" s="129">
        <v>42355</v>
      </c>
      <c r="C35" s="190" t="s">
        <v>719</v>
      </c>
      <c r="D35" s="132" t="s">
        <v>1051</v>
      </c>
      <c r="E35" s="136">
        <v>764.09</v>
      </c>
      <c r="F35" s="29" t="s">
        <v>89</v>
      </c>
      <c r="G35" s="29" t="s">
        <v>249</v>
      </c>
      <c r="H35" s="29"/>
      <c r="I35"/>
      <c r="J35" s="109">
        <v>42354</v>
      </c>
      <c r="K35" s="123" t="s">
        <v>1235</v>
      </c>
      <c r="L35" s="169">
        <v>407.85</v>
      </c>
      <c r="M35" s="308" t="s">
        <v>89</v>
      </c>
      <c r="N35" s="308"/>
      <c r="O35" s="307"/>
    </row>
    <row r="36" spans="1:15" s="56" customFormat="1" ht="12.75" customHeight="1" x14ac:dyDescent="0.2">
      <c r="B36" s="129">
        <v>42356</v>
      </c>
      <c r="C36" s="190" t="s">
        <v>301</v>
      </c>
      <c r="D36" s="132" t="s">
        <v>424</v>
      </c>
      <c r="E36" s="136">
        <v>780.71</v>
      </c>
      <c r="F36" s="29" t="s">
        <v>89</v>
      </c>
      <c r="G36" s="29" t="s">
        <v>249</v>
      </c>
      <c r="H36" s="29"/>
      <c r="I36"/>
      <c r="J36" s="109">
        <v>42354</v>
      </c>
      <c r="K36" s="119" t="s">
        <v>1714</v>
      </c>
      <c r="L36" s="169">
        <v>190</v>
      </c>
      <c r="M36" s="308" t="s">
        <v>89</v>
      </c>
      <c r="N36" s="308"/>
      <c r="O36" s="307"/>
    </row>
    <row r="37" spans="1:15" s="56" customFormat="1" ht="12.75" customHeight="1" x14ac:dyDescent="0.2">
      <c r="B37" s="129">
        <v>42359</v>
      </c>
      <c r="C37" s="190" t="s">
        <v>719</v>
      </c>
      <c r="D37" s="132" t="s">
        <v>1051</v>
      </c>
      <c r="E37" s="136">
        <v>484.59</v>
      </c>
      <c r="F37" s="29" t="s">
        <v>89</v>
      </c>
      <c r="G37" s="29" t="s">
        <v>249</v>
      </c>
      <c r="H37" s="29"/>
      <c r="I37"/>
      <c r="J37" s="109">
        <v>42356</v>
      </c>
      <c r="K37" s="123" t="s">
        <v>901</v>
      </c>
      <c r="L37" s="169">
        <v>730.88</v>
      </c>
      <c r="M37" s="308" t="s">
        <v>89</v>
      </c>
      <c r="N37" s="308"/>
      <c r="O37" s="307"/>
    </row>
    <row r="38" spans="1:15" s="29" customFormat="1" ht="13.5" thickBot="1" x14ac:dyDescent="0.25">
      <c r="A38"/>
      <c r="B38" s="161">
        <v>42359</v>
      </c>
      <c r="C38" s="187" t="s">
        <v>1502</v>
      </c>
      <c r="D38" s="133" t="s">
        <v>1718</v>
      </c>
      <c r="E38" s="203">
        <v>6000</v>
      </c>
      <c r="G38" s="29" t="s">
        <v>249</v>
      </c>
      <c r="I38"/>
      <c r="J38" s="109">
        <v>42356</v>
      </c>
      <c r="K38" s="123" t="s">
        <v>901</v>
      </c>
      <c r="L38" s="169">
        <v>229.98</v>
      </c>
      <c r="M38" s="308" t="s">
        <v>89</v>
      </c>
      <c r="N38" s="308"/>
      <c r="O38" s="307"/>
    </row>
    <row r="39" spans="1:15" s="29" customFormat="1" ht="13.5" thickBot="1" x14ac:dyDescent="0.25">
      <c r="A39"/>
      <c r="B39" s="56"/>
      <c r="C39" s="56"/>
      <c r="D39" s="194"/>
      <c r="E39" s="87">
        <f>SUM(E10:E38)</f>
        <v>69812.519999999975</v>
      </c>
      <c r="I39"/>
      <c r="J39" s="109">
        <v>42356</v>
      </c>
      <c r="K39" s="123" t="s">
        <v>424</v>
      </c>
      <c r="L39" s="169">
        <v>888.83</v>
      </c>
      <c r="M39" s="308" t="s">
        <v>89</v>
      </c>
      <c r="N39" s="308"/>
      <c r="O39" s="308"/>
    </row>
    <row r="40" spans="1:15" s="29" customFormat="1" x14ac:dyDescent="0.2">
      <c r="A40"/>
      <c r="B40" s="56"/>
      <c r="C40" s="56"/>
      <c r="D40" s="194"/>
      <c r="E40" s="208"/>
      <c r="I40"/>
      <c r="J40" s="109">
        <v>42359</v>
      </c>
      <c r="K40" s="123" t="s">
        <v>1623</v>
      </c>
      <c r="L40" s="169">
        <v>500</v>
      </c>
      <c r="M40" s="308" t="s">
        <v>89</v>
      </c>
      <c r="N40" s="308"/>
      <c r="O40" s="308"/>
    </row>
    <row r="41" spans="1:15" s="29" customFormat="1" ht="13.5" thickBot="1" x14ac:dyDescent="0.25">
      <c r="A41"/>
      <c r="B41" s="56"/>
      <c r="C41" s="56"/>
      <c r="D41" s="194"/>
      <c r="E41" s="208"/>
      <c r="I41"/>
      <c r="J41" s="280">
        <v>42361</v>
      </c>
      <c r="K41" s="423" t="s">
        <v>597</v>
      </c>
      <c r="L41" s="432">
        <v>214.4</v>
      </c>
      <c r="M41" s="308" t="s">
        <v>89</v>
      </c>
      <c r="N41" s="308"/>
      <c r="O41" s="308"/>
    </row>
    <row r="42" spans="1:15" s="29" customFormat="1" ht="13.5" thickBot="1" x14ac:dyDescent="0.25">
      <c r="A42"/>
      <c r="B42" s="56"/>
      <c r="C42" s="56"/>
      <c r="D42" s="194"/>
      <c r="E42" s="208"/>
      <c r="I42"/>
      <c r="J42" s="56"/>
      <c r="K42" s="194"/>
      <c r="L42" s="87">
        <f>SUM(L20:L41)</f>
        <v>9874.18</v>
      </c>
      <c r="M42" s="308"/>
      <c r="N42" s="308"/>
      <c r="O42" s="308"/>
    </row>
    <row r="43" spans="1:15" s="29" customFormat="1" x14ac:dyDescent="0.2">
      <c r="A43"/>
      <c r="B43" s="56"/>
      <c r="C43" s="56"/>
      <c r="D43" s="194"/>
      <c r="E43" s="208"/>
      <c r="I43"/>
      <c r="J43" s="56"/>
      <c r="K43" s="194"/>
      <c r="L43" s="208"/>
      <c r="M43" s="308"/>
      <c r="N43" s="308"/>
      <c r="O43" s="308"/>
    </row>
    <row r="44" spans="1:15" s="29" customFormat="1" x14ac:dyDescent="0.2">
      <c r="A44"/>
      <c r="B44" s="56"/>
      <c r="C44" s="56"/>
      <c r="D44" s="194"/>
      <c r="E44" s="208"/>
      <c r="I44"/>
      <c r="J44" s="316">
        <f>E22+L26+L28+L30</f>
        <v>1984.24</v>
      </c>
      <c r="K44" s="194"/>
      <c r="L44" s="208"/>
      <c r="M44" s="308"/>
      <c r="N44" s="308"/>
      <c r="O44" s="308"/>
    </row>
    <row r="45" spans="1:15" s="29" customFormat="1" x14ac:dyDescent="0.2">
      <c r="A45"/>
      <c r="B45" s="56"/>
      <c r="C45" s="56"/>
      <c r="D45" s="194"/>
      <c r="E45" s="208"/>
      <c r="I45"/>
      <c r="J45" s="56"/>
      <c r="K45" s="194"/>
      <c r="L45" s="208"/>
      <c r="M45" s="308"/>
      <c r="N45" s="308"/>
      <c r="O45" s="308"/>
    </row>
    <row r="46" spans="1:15" s="29" customFormat="1" x14ac:dyDescent="0.2">
      <c r="A46"/>
      <c r="B46" s="56"/>
      <c r="C46" s="56"/>
      <c r="D46" s="194"/>
      <c r="E46" s="208"/>
      <c r="I46"/>
      <c r="J46" s="56"/>
      <c r="K46" s="194"/>
      <c r="L46" s="208"/>
      <c r="M46" s="308"/>
      <c r="N46" s="308"/>
      <c r="O46" s="308"/>
    </row>
    <row r="47" spans="1:15" s="29" customFormat="1" x14ac:dyDescent="0.2">
      <c r="A47"/>
      <c r="B47" s="56"/>
      <c r="C47" s="56"/>
      <c r="D47" s="194"/>
      <c r="E47" s="208"/>
      <c r="I47"/>
      <c r="J47" s="56"/>
      <c r="K47" s="194"/>
      <c r="L47" s="208"/>
      <c r="M47" s="308"/>
      <c r="N47" s="308"/>
      <c r="O47" s="308"/>
    </row>
    <row r="48" spans="1:15" s="29" customFormat="1" x14ac:dyDescent="0.2">
      <c r="A48"/>
      <c r="B48" s="56"/>
      <c r="C48" s="56"/>
      <c r="D48" s="194"/>
      <c r="E48" s="208"/>
      <c r="I48"/>
      <c r="J48" s="56"/>
      <c r="K48" s="194"/>
      <c r="L48" s="208"/>
      <c r="M48" s="308"/>
      <c r="N48" s="308"/>
      <c r="O48" s="308"/>
    </row>
    <row r="49" spans="1:15" s="29" customFormat="1" x14ac:dyDescent="0.2">
      <c r="A49"/>
      <c r="B49" s="56"/>
      <c r="C49" s="56"/>
      <c r="D49" s="194"/>
      <c r="E49" s="208"/>
      <c r="I49"/>
      <c r="J49" s="56"/>
      <c r="K49" s="194"/>
      <c r="L49" s="208"/>
      <c r="M49" s="308"/>
      <c r="N49" s="308"/>
      <c r="O49" s="308"/>
    </row>
    <row r="50" spans="1:15" s="29" customFormat="1" x14ac:dyDescent="0.2">
      <c r="A50"/>
      <c r="B50" s="56"/>
      <c r="C50" s="56"/>
      <c r="D50" s="194"/>
      <c r="E50" s="208"/>
      <c r="I50"/>
      <c r="J50" s="56"/>
      <c r="K50" s="194"/>
      <c r="L50" s="208"/>
      <c r="M50" s="308"/>
      <c r="N50" s="308"/>
      <c r="O50" s="308"/>
    </row>
    <row r="51" spans="1:15" s="29" customFormat="1" x14ac:dyDescent="0.2">
      <c r="A51"/>
      <c r="B51" s="56"/>
      <c r="C51" s="56"/>
      <c r="D51" s="194"/>
      <c r="E51" s="208"/>
      <c r="I51"/>
      <c r="J51" s="56"/>
      <c r="K51" s="194"/>
      <c r="L51" s="208"/>
      <c r="M51" s="308"/>
      <c r="N51" s="308"/>
      <c r="O51" s="308"/>
    </row>
    <row r="52" spans="1:15" x14ac:dyDescent="0.2">
      <c r="B52" s="56"/>
      <c r="C52" s="56"/>
      <c r="D52" s="194"/>
      <c r="E52" s="208"/>
      <c r="F52"/>
    </row>
    <row r="53" spans="1:15" x14ac:dyDescent="0.2">
      <c r="F53"/>
    </row>
    <row r="54" spans="1:15" s="29" customFormat="1" x14ac:dyDescent="0.2">
      <c r="A54"/>
      <c r="B54"/>
      <c r="C54"/>
      <c r="D54" s="195"/>
      <c r="E54" s="197"/>
      <c r="F54"/>
      <c r="I54"/>
      <c r="J54"/>
      <c r="K54"/>
      <c r="L54"/>
      <c r="M54" s="308"/>
      <c r="N54" s="308"/>
      <c r="O54" s="308"/>
    </row>
    <row r="55" spans="1:15" s="29" customFormat="1" x14ac:dyDescent="0.2">
      <c r="A55"/>
      <c r="B55"/>
      <c r="C55"/>
      <c r="D55" s="195"/>
      <c r="E55" s="197"/>
      <c r="F55"/>
      <c r="I55"/>
      <c r="J55"/>
      <c r="K55"/>
      <c r="L55"/>
      <c r="M55" s="308"/>
      <c r="N55" s="308"/>
      <c r="O55" s="308"/>
    </row>
    <row r="56" spans="1:15" s="29" customFormat="1" x14ac:dyDescent="0.2">
      <c r="A56"/>
      <c r="B56"/>
      <c r="C56"/>
      <c r="D56" s="195"/>
      <c r="E56" s="197"/>
      <c r="F56"/>
      <c r="I56"/>
      <c r="J56"/>
      <c r="K56"/>
      <c r="L56"/>
      <c r="M56" s="308"/>
      <c r="N56" s="308"/>
      <c r="O56" s="308"/>
    </row>
    <row r="63" spans="1:15" s="29" customFormat="1" x14ac:dyDescent="0.2">
      <c r="A63"/>
      <c r="B63"/>
      <c r="C63"/>
      <c r="D63" s="195"/>
      <c r="E63" s="197"/>
      <c r="I63"/>
      <c r="J63"/>
      <c r="K63"/>
      <c r="L63"/>
      <c r="M63" s="308"/>
      <c r="N63" s="308"/>
      <c r="O63" s="308"/>
    </row>
  </sheetData>
  <mergeCells count="5">
    <mergeCell ref="A1:L1"/>
    <mergeCell ref="A3:D3"/>
    <mergeCell ref="A8:D8"/>
    <mergeCell ref="K15:K16"/>
    <mergeCell ref="L15:L1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0"/>
  <sheetViews>
    <sheetView workbookViewId="0">
      <selection activeCell="D7" sqref="D7"/>
    </sheetView>
  </sheetViews>
  <sheetFormatPr defaultRowHeight="12.75" x14ac:dyDescent="0.2"/>
  <cols>
    <col min="1" max="1" width="10.140625" bestFit="1" customWidth="1"/>
    <col min="2" max="2" width="17.140625" customWidth="1"/>
    <col min="3" max="3" width="11" bestFit="1" customWidth="1"/>
    <col min="4" max="4" width="2.7109375" style="29" customWidth="1"/>
    <col min="5" max="5" width="2.28515625" customWidth="1"/>
    <col min="6" max="6" width="9.7109375" customWidth="1"/>
    <col min="7" max="7" width="15.28515625" customWidth="1"/>
    <col min="8" max="8" width="11" bestFit="1" customWidth="1"/>
    <col min="9" max="9" width="2.7109375" style="29" customWidth="1"/>
  </cols>
  <sheetData>
    <row r="1" spans="1:9" s="1" customFormat="1" ht="17.45" customHeight="1" x14ac:dyDescent="0.2">
      <c r="A1" s="2" t="s">
        <v>106</v>
      </c>
      <c r="D1" s="28"/>
      <c r="I1" s="28"/>
    </row>
    <row r="2" spans="1:9" s="1" customFormat="1" x14ac:dyDescent="0.2">
      <c r="D2" s="28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I4" s="28"/>
    </row>
    <row r="5" spans="1:9" s="3" customFormat="1" thickBot="1" x14ac:dyDescent="0.25">
      <c r="A5" s="17" t="s">
        <v>1</v>
      </c>
      <c r="B5" s="18" t="s">
        <v>2</v>
      </c>
      <c r="C5" s="19" t="s">
        <v>3</v>
      </c>
      <c r="D5" s="27"/>
      <c r="F5" s="17" t="s">
        <v>1</v>
      </c>
      <c r="G5" s="18" t="s">
        <v>2</v>
      </c>
      <c r="H5" s="19" t="s">
        <v>3</v>
      </c>
      <c r="I5" s="27"/>
    </row>
    <row r="6" spans="1:9" s="1" customFormat="1" x14ac:dyDescent="0.2">
      <c r="A6" s="162">
        <v>38749</v>
      </c>
      <c r="B6" s="54" t="s">
        <v>96</v>
      </c>
      <c r="C6" s="55">
        <v>1537.37</v>
      </c>
      <c r="D6" s="28" t="s">
        <v>89</v>
      </c>
      <c r="F6" s="112"/>
      <c r="G6" s="21"/>
      <c r="H6" s="22"/>
      <c r="I6" s="28"/>
    </row>
    <row r="7" spans="1:9" s="56" customFormat="1" ht="12" x14ac:dyDescent="0.2">
      <c r="A7" s="110">
        <v>38763</v>
      </c>
      <c r="B7" s="64" t="s">
        <v>116</v>
      </c>
      <c r="C7" s="65">
        <v>2098.38</v>
      </c>
      <c r="D7" s="27" t="s">
        <v>89</v>
      </c>
      <c r="F7" s="110">
        <v>38750</v>
      </c>
      <c r="G7" s="64" t="s">
        <v>218</v>
      </c>
      <c r="H7" s="108">
        <v>638.4</v>
      </c>
      <c r="I7" s="27" t="s">
        <v>89</v>
      </c>
    </row>
    <row r="8" spans="1:9" s="56" customFormat="1" ht="12" x14ac:dyDescent="0.2">
      <c r="A8" s="110">
        <v>38763</v>
      </c>
      <c r="B8" s="64" t="s">
        <v>21</v>
      </c>
      <c r="C8" s="65">
        <v>58.1</v>
      </c>
      <c r="D8" s="27" t="s">
        <v>89</v>
      </c>
      <c r="F8" s="109">
        <v>38761</v>
      </c>
      <c r="G8" s="61" t="s">
        <v>203</v>
      </c>
      <c r="H8" s="92">
        <v>532.75</v>
      </c>
      <c r="I8" s="27" t="s">
        <v>89</v>
      </c>
    </row>
    <row r="9" spans="1:9" s="56" customFormat="1" ht="12" x14ac:dyDescent="0.2">
      <c r="A9" s="110">
        <v>38763</v>
      </c>
      <c r="B9" s="64" t="s">
        <v>181</v>
      </c>
      <c r="C9" s="65">
        <v>659.38</v>
      </c>
      <c r="D9" s="27" t="s">
        <v>89</v>
      </c>
      <c r="F9" s="109">
        <v>38761</v>
      </c>
      <c r="G9" s="61" t="s">
        <v>50</v>
      </c>
      <c r="H9" s="92">
        <v>285</v>
      </c>
      <c r="I9" s="27" t="s">
        <v>89</v>
      </c>
    </row>
    <row r="10" spans="1:9" s="56" customFormat="1" ht="12" x14ac:dyDescent="0.2">
      <c r="A10" s="110">
        <v>38763</v>
      </c>
      <c r="B10" s="64" t="s">
        <v>215</v>
      </c>
      <c r="C10" s="65">
        <v>158.69</v>
      </c>
      <c r="D10" s="27" t="s">
        <v>89</v>
      </c>
      <c r="F10" s="109">
        <v>38763</v>
      </c>
      <c r="G10" s="61" t="s">
        <v>221</v>
      </c>
      <c r="H10" s="92">
        <v>175.92</v>
      </c>
      <c r="I10" s="27" t="s">
        <v>89</v>
      </c>
    </row>
    <row r="11" spans="1:9" s="56" customFormat="1" ht="12" x14ac:dyDescent="0.2">
      <c r="A11" s="109">
        <v>38765</v>
      </c>
      <c r="B11" s="61" t="s">
        <v>181</v>
      </c>
      <c r="C11" s="62">
        <v>520.25</v>
      </c>
      <c r="D11" s="27" t="s">
        <v>89</v>
      </c>
      <c r="F11" s="109">
        <v>38764</v>
      </c>
      <c r="G11" s="61" t="s">
        <v>9</v>
      </c>
      <c r="H11" s="62">
        <v>1110</v>
      </c>
      <c r="I11" s="27" t="s">
        <v>89</v>
      </c>
    </row>
    <row r="12" spans="1:9" s="56" customFormat="1" ht="12" x14ac:dyDescent="0.2">
      <c r="A12" s="109">
        <v>38768</v>
      </c>
      <c r="B12" s="61" t="s">
        <v>115</v>
      </c>
      <c r="C12" s="62">
        <v>205.66</v>
      </c>
      <c r="D12" s="27" t="s">
        <v>89</v>
      </c>
      <c r="F12" s="109"/>
      <c r="G12" s="61"/>
      <c r="H12" s="62"/>
      <c r="I12" s="27"/>
    </row>
    <row r="13" spans="1:9" s="56" customFormat="1" ht="12" x14ac:dyDescent="0.2">
      <c r="A13" s="109">
        <v>38768</v>
      </c>
      <c r="B13" s="61" t="s">
        <v>115</v>
      </c>
      <c r="C13" s="62">
        <v>205.66</v>
      </c>
      <c r="D13" s="27" t="s">
        <v>89</v>
      </c>
      <c r="F13" s="109"/>
      <c r="G13" s="61"/>
      <c r="H13" s="62"/>
      <c r="I13" s="27"/>
    </row>
    <row r="14" spans="1:9" s="56" customFormat="1" ht="12" x14ac:dyDescent="0.2">
      <c r="A14" s="109">
        <v>38770</v>
      </c>
      <c r="B14" s="61" t="s">
        <v>50</v>
      </c>
      <c r="C14" s="62">
        <v>98.61</v>
      </c>
      <c r="D14" s="27" t="s">
        <v>89</v>
      </c>
      <c r="F14" s="60"/>
      <c r="G14" s="61"/>
      <c r="H14" s="62"/>
      <c r="I14" s="27"/>
    </row>
    <row r="15" spans="1:9" s="56" customFormat="1" ht="12" x14ac:dyDescent="0.2">
      <c r="A15" s="109">
        <v>38775</v>
      </c>
      <c r="B15" s="61" t="s">
        <v>178</v>
      </c>
      <c r="C15" s="62">
        <v>1845.66</v>
      </c>
      <c r="D15" s="27" t="s">
        <v>89</v>
      </c>
      <c r="F15" s="60"/>
      <c r="G15" s="61"/>
      <c r="H15" s="62"/>
      <c r="I15" s="27"/>
    </row>
    <row r="16" spans="1:9" s="56" customFormat="1" ht="12" x14ac:dyDescent="0.2">
      <c r="A16" s="109">
        <v>38776</v>
      </c>
      <c r="B16" s="61" t="s">
        <v>9</v>
      </c>
      <c r="C16" s="62">
        <v>925</v>
      </c>
      <c r="D16" s="27" t="s">
        <v>89</v>
      </c>
      <c r="F16" s="60"/>
      <c r="G16" s="61"/>
      <c r="H16" s="113"/>
      <c r="I16" s="27"/>
    </row>
    <row r="17" spans="1:9" s="70" customFormat="1" ht="12" x14ac:dyDescent="0.2">
      <c r="A17" s="60"/>
      <c r="B17" s="61"/>
      <c r="C17" s="62"/>
      <c r="D17" s="71"/>
      <c r="F17" s="60"/>
      <c r="G17" s="61"/>
      <c r="H17" s="113"/>
      <c r="I17" s="71"/>
    </row>
    <row r="18" spans="1:9" s="70" customFormat="1" thickBot="1" x14ac:dyDescent="0.25">
      <c r="A18" s="66"/>
      <c r="B18" s="67"/>
      <c r="C18" s="72"/>
      <c r="D18" s="71"/>
      <c r="F18" s="66"/>
      <c r="G18" s="67"/>
      <c r="H18" s="114"/>
      <c r="I18" s="71"/>
    </row>
    <row r="19" spans="1:9" s="70" customFormat="1" thickBot="1" x14ac:dyDescent="0.25">
      <c r="A19" s="56"/>
      <c r="B19" s="56"/>
      <c r="C19" s="69">
        <f>SUM(C6:C18)</f>
        <v>8312.7599999999984</v>
      </c>
      <c r="D19" s="71"/>
      <c r="F19" s="56"/>
      <c r="G19" s="56"/>
      <c r="H19" s="69">
        <f>SUM(H6:H18)</f>
        <v>2742.07</v>
      </c>
      <c r="I19" s="71"/>
    </row>
    <row r="20" spans="1:9" x14ac:dyDescent="0.2">
      <c r="A20" s="70"/>
      <c r="B20" s="70"/>
      <c r="C20" s="70"/>
    </row>
  </sheetData>
  <mergeCells count="2">
    <mergeCell ref="A3:C3"/>
    <mergeCell ref="F3:H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/>
  <dimension ref="A1:O78"/>
  <sheetViews>
    <sheetView zoomScaleNormal="100" workbookViewId="0">
      <selection activeCell="M25" sqref="M2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1716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48"/>
      <c r="G2" s="448"/>
      <c r="H2" s="448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369">
        <v>42380</v>
      </c>
      <c r="C5" s="196" t="s">
        <v>598</v>
      </c>
      <c r="D5" s="370" t="s">
        <v>1550</v>
      </c>
      <c r="E5" s="371">
        <v>200.95</v>
      </c>
      <c r="F5" s="29" t="s">
        <v>89</v>
      </c>
      <c r="G5" s="29" t="s">
        <v>249</v>
      </c>
      <c r="H5" s="29"/>
      <c r="J5" s="369">
        <v>42380</v>
      </c>
      <c r="K5" s="370" t="s">
        <v>1318</v>
      </c>
      <c r="L5" s="371">
        <v>1398.1</v>
      </c>
      <c r="M5" s="308" t="s">
        <v>249</v>
      </c>
      <c r="N5" s="307"/>
      <c r="O5" s="307"/>
    </row>
    <row r="6" spans="1:15" s="29" customFormat="1" ht="12.75" customHeight="1" x14ac:dyDescent="0.2">
      <c r="A6"/>
      <c r="B6" s="129">
        <v>42384</v>
      </c>
      <c r="C6" s="190" t="s">
        <v>1559</v>
      </c>
      <c r="D6" s="132" t="s">
        <v>800</v>
      </c>
      <c r="E6" s="136">
        <v>5818.79</v>
      </c>
      <c r="F6" s="27" t="s">
        <v>89</v>
      </c>
      <c r="G6" s="29" t="s">
        <v>249</v>
      </c>
      <c r="I6" s="56"/>
      <c r="J6" s="109">
        <v>42381</v>
      </c>
      <c r="K6" s="132" t="s">
        <v>346</v>
      </c>
      <c r="L6" s="136">
        <v>10000</v>
      </c>
      <c r="M6" s="308" t="s">
        <v>249</v>
      </c>
      <c r="N6" s="308"/>
      <c r="O6" s="308"/>
    </row>
    <row r="7" spans="1:15" s="29" customFormat="1" ht="12.75" customHeight="1" x14ac:dyDescent="0.2">
      <c r="A7"/>
      <c r="B7" s="129">
        <v>42384</v>
      </c>
      <c r="C7" s="190" t="s">
        <v>1559</v>
      </c>
      <c r="D7" s="132" t="s">
        <v>800</v>
      </c>
      <c r="E7" s="136">
        <v>4153.3999999999996</v>
      </c>
      <c r="F7" s="27" t="s">
        <v>89</v>
      </c>
      <c r="G7" s="29" t="s">
        <v>249</v>
      </c>
      <c r="I7" s="56"/>
      <c r="J7" s="109">
        <v>42388</v>
      </c>
      <c r="K7" s="132" t="s">
        <v>50</v>
      </c>
      <c r="L7" s="136">
        <v>6412</v>
      </c>
      <c r="M7" s="308" t="s">
        <v>249</v>
      </c>
      <c r="N7" s="308"/>
      <c r="O7" s="308"/>
    </row>
    <row r="8" spans="1:15" s="29" customFormat="1" ht="12.75" customHeight="1" thickBot="1" x14ac:dyDescent="0.25">
      <c r="A8"/>
      <c r="B8" s="129">
        <v>42384</v>
      </c>
      <c r="C8" s="190" t="s">
        <v>1559</v>
      </c>
      <c r="D8" s="132" t="s">
        <v>1041</v>
      </c>
      <c r="E8" s="136">
        <v>2443.0100000000002</v>
      </c>
      <c r="F8" s="27" t="s">
        <v>89</v>
      </c>
      <c r="G8" s="29" t="s">
        <v>249</v>
      </c>
      <c r="I8" s="56"/>
      <c r="J8" s="161">
        <v>42396</v>
      </c>
      <c r="K8" s="133" t="s">
        <v>6</v>
      </c>
      <c r="L8" s="203">
        <v>8096.28</v>
      </c>
      <c r="M8" s="308" t="s">
        <v>249</v>
      </c>
      <c r="N8" s="308"/>
      <c r="O8" s="308"/>
    </row>
    <row r="9" spans="1:15" s="29" customFormat="1" ht="12.75" customHeight="1" thickBot="1" x14ac:dyDescent="0.25">
      <c r="A9"/>
      <c r="B9" s="161">
        <v>42384</v>
      </c>
      <c r="C9" s="187" t="s">
        <v>1559</v>
      </c>
      <c r="D9" s="133" t="s">
        <v>1041</v>
      </c>
      <c r="E9" s="203">
        <v>3099.48</v>
      </c>
      <c r="F9" s="27" t="s">
        <v>89</v>
      </c>
      <c r="G9" s="29" t="s">
        <v>249</v>
      </c>
      <c r="I9" s="56"/>
      <c r="J9" s="56"/>
      <c r="K9" s="194"/>
      <c r="L9" s="87">
        <f>SUM(L5:L8)</f>
        <v>25906.379999999997</v>
      </c>
      <c r="M9" s="307"/>
      <c r="N9" s="308"/>
      <c r="O9" s="308"/>
    </row>
    <row r="10" spans="1:15" s="29" customFormat="1" ht="12.75" customHeight="1" thickBot="1" x14ac:dyDescent="0.25">
      <c r="A10"/>
      <c r="B10" s="56"/>
      <c r="C10" s="56"/>
      <c r="D10" s="194"/>
      <c r="E10" s="87">
        <f>SUM(E5:E9)</f>
        <v>15715.63</v>
      </c>
      <c r="I10" s="56"/>
      <c r="J10" s="322">
        <f>SUM(E8:E9)</f>
        <v>5542.49</v>
      </c>
      <c r="K10" s="155"/>
      <c r="L10" s="301"/>
      <c r="M10" s="307"/>
      <c r="N10" s="308"/>
      <c r="O10" s="308"/>
    </row>
    <row r="11" spans="1:15" s="29" customFormat="1" ht="12.75" customHeight="1" x14ac:dyDescent="0.2">
      <c r="A11"/>
      <c r="B11" s="56"/>
      <c r="C11" s="56"/>
      <c r="D11" s="194"/>
      <c r="E11" s="208"/>
      <c r="I11" s="56"/>
      <c r="J11" s="322">
        <f>SUM(E6:E7)</f>
        <v>9972.1899999999987</v>
      </c>
      <c r="K11" s="885" t="s">
        <v>1087</v>
      </c>
      <c r="L11" s="881">
        <f>E10+L9+E56+L31+L18</f>
        <v>192747.03999999998</v>
      </c>
      <c r="M11" s="307"/>
      <c r="N11" s="307"/>
      <c r="O11" s="308"/>
    </row>
    <row r="12" spans="1:15" s="29" customFormat="1" ht="12.75" customHeight="1" thickBot="1" x14ac:dyDescent="0.25">
      <c r="A12" s="875" t="s">
        <v>1058</v>
      </c>
      <c r="B12" s="875"/>
      <c r="C12" s="875"/>
      <c r="D12" s="875"/>
      <c r="E12" s="288" t="s">
        <v>1500</v>
      </c>
      <c r="F12" s="116"/>
      <c r="I12" s="56"/>
      <c r="J12" s="393"/>
      <c r="K12" s="885"/>
      <c r="L12" s="882"/>
      <c r="M12" s="307"/>
      <c r="N12" s="307"/>
      <c r="O12" s="308"/>
    </row>
    <row r="13" spans="1:15" s="29" customFormat="1" ht="12.75" customHeight="1" thickBot="1" x14ac:dyDescent="0.25">
      <c r="A13" s="3"/>
      <c r="B13" s="10" t="s">
        <v>297</v>
      </c>
      <c r="C13" s="181" t="s">
        <v>296</v>
      </c>
      <c r="D13" s="11" t="s">
        <v>298</v>
      </c>
      <c r="E13" s="176" t="s">
        <v>299</v>
      </c>
      <c r="F13" s="27"/>
      <c r="G13" s="116"/>
      <c r="H13" s="116"/>
      <c r="I13" s="3"/>
      <c r="J13" s="393"/>
      <c r="K13" s="398"/>
      <c r="L13" s="336"/>
      <c r="M13" s="307"/>
      <c r="N13" s="307"/>
      <c r="O13" s="308"/>
    </row>
    <row r="14" spans="1:15" s="29" customFormat="1" ht="12.75" customHeight="1" thickBot="1" x14ac:dyDescent="0.25">
      <c r="A14" s="56"/>
      <c r="B14" s="129">
        <v>42371</v>
      </c>
      <c r="C14" s="190" t="s">
        <v>1136</v>
      </c>
      <c r="D14" s="132" t="s">
        <v>861</v>
      </c>
      <c r="E14" s="136">
        <v>28862.26</v>
      </c>
      <c r="F14" s="29" t="s">
        <v>89</v>
      </c>
      <c r="G14" s="27" t="s">
        <v>249</v>
      </c>
      <c r="H14" s="27"/>
      <c r="I14" s="294" t="s">
        <v>1376</v>
      </c>
      <c r="J14" s="294"/>
      <c r="K14" s="294"/>
      <c r="L14" s="288"/>
      <c r="M14" s="307"/>
      <c r="N14" s="307"/>
      <c r="O14" s="308"/>
    </row>
    <row r="15" spans="1:15" s="29" customFormat="1" ht="12.75" customHeight="1" thickBot="1" x14ac:dyDescent="0.25">
      <c r="A15" s="56"/>
      <c r="B15" s="129">
        <v>42380</v>
      </c>
      <c r="C15" s="190" t="s">
        <v>1717</v>
      </c>
      <c r="D15" s="132" t="s">
        <v>1023</v>
      </c>
      <c r="E15" s="136">
        <v>299.35000000000002</v>
      </c>
      <c r="F15" s="29" t="s">
        <v>89</v>
      </c>
      <c r="G15" s="29" t="s">
        <v>249</v>
      </c>
      <c r="I15" s="3"/>
      <c r="J15" s="10" t="s">
        <v>297</v>
      </c>
      <c r="K15" s="11" t="s">
        <v>298</v>
      </c>
      <c r="L15" s="176" t="s">
        <v>299</v>
      </c>
      <c r="M15" s="307"/>
      <c r="N15" s="307"/>
      <c r="O15" s="308"/>
    </row>
    <row r="16" spans="1:15" s="111" customFormat="1" ht="12.6" customHeight="1" x14ac:dyDescent="0.2">
      <c r="A16" s="56"/>
      <c r="B16" s="129">
        <v>42380</v>
      </c>
      <c r="C16" s="190" t="s">
        <v>1717</v>
      </c>
      <c r="D16" s="132" t="s">
        <v>424</v>
      </c>
      <c r="E16" s="124">
        <v>997.54</v>
      </c>
      <c r="F16" s="29" t="s">
        <v>89</v>
      </c>
      <c r="G16" s="29" t="s">
        <v>249</v>
      </c>
      <c r="H16" s="29"/>
      <c r="I16" s="3"/>
      <c r="J16" s="369">
        <v>42389</v>
      </c>
      <c r="K16" s="370" t="s">
        <v>1724</v>
      </c>
      <c r="L16" s="422">
        <v>2736.59</v>
      </c>
      <c r="M16" s="308" t="s">
        <v>249</v>
      </c>
      <c r="N16" s="307"/>
      <c r="O16" s="306"/>
    </row>
    <row r="17" spans="1:15" s="111" customFormat="1" ht="12.6" customHeight="1" thickBot="1" x14ac:dyDescent="0.25">
      <c r="A17" s="56"/>
      <c r="B17" s="129">
        <v>42380</v>
      </c>
      <c r="C17" s="190" t="s">
        <v>674</v>
      </c>
      <c r="D17" s="132" t="s">
        <v>730</v>
      </c>
      <c r="E17" s="124">
        <v>413.2</v>
      </c>
      <c r="F17" s="29" t="s">
        <v>89</v>
      </c>
      <c r="G17" s="29" t="s">
        <v>249</v>
      </c>
      <c r="H17" s="29"/>
      <c r="I17" s="3"/>
      <c r="J17" s="161">
        <v>42388</v>
      </c>
      <c r="K17" s="133" t="s">
        <v>1681</v>
      </c>
      <c r="L17" s="207">
        <f>9128.88+1129.8</f>
        <v>10258.679999999998</v>
      </c>
      <c r="M17" s="308" t="s">
        <v>249</v>
      </c>
      <c r="N17" s="307"/>
      <c r="O17" s="306"/>
    </row>
    <row r="18" spans="1:15" s="111" customFormat="1" ht="12.6" customHeight="1" thickBot="1" x14ac:dyDescent="0.25">
      <c r="A18" s="56"/>
      <c r="B18" s="129">
        <v>42380</v>
      </c>
      <c r="C18" s="190" t="s">
        <v>647</v>
      </c>
      <c r="D18" s="132" t="s">
        <v>597</v>
      </c>
      <c r="E18" s="135">
        <v>598.9</v>
      </c>
      <c r="F18" s="29" t="s">
        <v>89</v>
      </c>
      <c r="G18" s="29" t="s">
        <v>249</v>
      </c>
      <c r="H18" s="29"/>
      <c r="I18"/>
      <c r="J18" s="56"/>
      <c r="K18" s="194"/>
      <c r="L18" s="87">
        <f>SUM(L16:L17)</f>
        <v>12995.269999999999</v>
      </c>
      <c r="M18" s="308"/>
      <c r="N18" s="307"/>
      <c r="O18" s="306"/>
    </row>
    <row r="19" spans="1:15" s="111" customFormat="1" ht="12.6" customHeight="1" x14ac:dyDescent="0.2">
      <c r="A19" s="56"/>
      <c r="B19" s="129">
        <v>42380</v>
      </c>
      <c r="C19" s="190" t="s">
        <v>647</v>
      </c>
      <c r="D19" s="132" t="s">
        <v>1719</v>
      </c>
      <c r="E19" s="136">
        <v>1841</v>
      </c>
      <c r="F19" s="29" t="s">
        <v>89</v>
      </c>
      <c r="G19" s="29" t="s">
        <v>249</v>
      </c>
      <c r="H19" s="29"/>
      <c r="I19"/>
      <c r="J19" s="56"/>
      <c r="K19" s="194"/>
      <c r="L19" s="208"/>
      <c r="M19" s="308"/>
      <c r="N19" s="307"/>
      <c r="O19" s="306"/>
    </row>
    <row r="20" spans="1:15" s="111" customFormat="1" ht="12.6" customHeight="1" thickBot="1" x14ac:dyDescent="0.25">
      <c r="A20" s="56"/>
      <c r="B20" s="129">
        <v>42380</v>
      </c>
      <c r="C20" s="190" t="s">
        <v>647</v>
      </c>
      <c r="D20" s="132" t="s">
        <v>1720</v>
      </c>
      <c r="E20" s="136">
        <v>166</v>
      </c>
      <c r="F20" s="29" t="s">
        <v>89</v>
      </c>
      <c r="G20" s="29" t="s">
        <v>249</v>
      </c>
      <c r="H20" s="29"/>
      <c r="I20" s="294" t="s">
        <v>1570</v>
      </c>
      <c r="J20" s="294"/>
      <c r="K20" s="294"/>
      <c r="L20" s="288"/>
      <c r="M20" s="288" t="s">
        <v>1683</v>
      </c>
      <c r="N20" s="307"/>
      <c r="O20" s="306"/>
    </row>
    <row r="21" spans="1:15" s="111" customFormat="1" ht="12.6" customHeight="1" thickBot="1" x14ac:dyDescent="0.25">
      <c r="A21" s="56"/>
      <c r="B21" s="129">
        <v>42380</v>
      </c>
      <c r="C21" s="190" t="s">
        <v>719</v>
      </c>
      <c r="D21" s="132" t="s">
        <v>1051</v>
      </c>
      <c r="E21" s="136">
        <v>4980.42</v>
      </c>
      <c r="F21" s="29" t="s">
        <v>89</v>
      </c>
      <c r="G21" s="29" t="s">
        <v>249</v>
      </c>
      <c r="H21" s="29"/>
      <c r="I21" s="3"/>
      <c r="J21" s="10" t="s">
        <v>297</v>
      </c>
      <c r="K21" s="11" t="s">
        <v>298</v>
      </c>
      <c r="L21" s="176" t="s">
        <v>299</v>
      </c>
      <c r="M21" s="308"/>
      <c r="N21" s="307"/>
      <c r="O21" s="306"/>
    </row>
    <row r="22" spans="1:15" s="111" customFormat="1" ht="12.6" customHeight="1" x14ac:dyDescent="0.2">
      <c r="A22" s="56"/>
      <c r="B22" s="129">
        <v>42381</v>
      </c>
      <c r="C22" s="190" t="s">
        <v>1136</v>
      </c>
      <c r="D22" s="132" t="s">
        <v>1373</v>
      </c>
      <c r="E22" s="136">
        <v>20000</v>
      </c>
      <c r="F22" s="29" t="s">
        <v>89</v>
      </c>
      <c r="G22" s="29" t="s">
        <v>249</v>
      </c>
      <c r="H22" s="29"/>
      <c r="I22" s="3"/>
      <c r="J22" s="101"/>
      <c r="K22" s="205"/>
      <c r="L22" s="206"/>
      <c r="M22" s="308"/>
      <c r="N22" s="307"/>
      <c r="O22" s="306"/>
    </row>
    <row r="23" spans="1:15" s="111" customFormat="1" ht="12.6" customHeight="1" x14ac:dyDescent="0.2">
      <c r="A23" s="56"/>
      <c r="B23" s="129">
        <v>42381</v>
      </c>
      <c r="C23" s="190" t="s">
        <v>1540</v>
      </c>
      <c r="D23" s="132" t="s">
        <v>1730</v>
      </c>
      <c r="E23" s="136">
        <v>251</v>
      </c>
      <c r="F23" s="29"/>
      <c r="G23" s="29" t="s">
        <v>249</v>
      </c>
      <c r="H23" s="29"/>
      <c r="I23" s="3"/>
      <c r="J23" s="110">
        <v>42730</v>
      </c>
      <c r="K23" s="119" t="s">
        <v>1736</v>
      </c>
      <c r="L23" s="172">
        <v>300</v>
      </c>
      <c r="M23" s="308" t="s">
        <v>89</v>
      </c>
      <c r="N23" s="307"/>
      <c r="O23" s="306"/>
    </row>
    <row r="24" spans="1:15" s="111" customFormat="1" ht="12.6" customHeight="1" x14ac:dyDescent="0.2">
      <c r="A24" s="56"/>
      <c r="B24" s="129">
        <v>42383</v>
      </c>
      <c r="C24" s="190" t="s">
        <v>301</v>
      </c>
      <c r="D24" s="132" t="s">
        <v>380</v>
      </c>
      <c r="E24" s="136">
        <v>330.6</v>
      </c>
      <c r="F24" s="29" t="s">
        <v>89</v>
      </c>
      <c r="G24" s="29" t="s">
        <v>249</v>
      </c>
      <c r="H24" s="29"/>
      <c r="I24" s="3"/>
      <c r="J24" s="110">
        <v>42376</v>
      </c>
      <c r="K24" s="119" t="s">
        <v>1051</v>
      </c>
      <c r="L24" s="172">
        <v>300</v>
      </c>
      <c r="M24" s="308" t="s">
        <v>89</v>
      </c>
      <c r="N24" s="307"/>
      <c r="O24" s="306"/>
    </row>
    <row r="25" spans="1:15" s="111" customFormat="1" ht="12.6" customHeight="1" x14ac:dyDescent="0.2">
      <c r="A25" s="56"/>
      <c r="B25" s="129">
        <v>42383</v>
      </c>
      <c r="C25" s="190" t="s">
        <v>301</v>
      </c>
      <c r="D25" s="132" t="s">
        <v>307</v>
      </c>
      <c r="E25" s="136">
        <v>2223</v>
      </c>
      <c r="F25" s="29" t="s">
        <v>89</v>
      </c>
      <c r="G25" s="29" t="s">
        <v>249</v>
      </c>
      <c r="H25" s="29"/>
      <c r="I25" s="3"/>
      <c r="J25" s="110">
        <v>42381</v>
      </c>
      <c r="K25" s="119" t="s">
        <v>1281</v>
      </c>
      <c r="L25" s="172">
        <v>546.46</v>
      </c>
      <c r="M25" s="308" t="s">
        <v>89</v>
      </c>
      <c r="N25" s="310"/>
      <c r="O25" s="306"/>
    </row>
    <row r="26" spans="1:15" s="111" customFormat="1" ht="12.6" customHeight="1" x14ac:dyDescent="0.2">
      <c r="A26" s="56"/>
      <c r="B26" s="129">
        <v>42383</v>
      </c>
      <c r="C26" s="190" t="s">
        <v>647</v>
      </c>
      <c r="D26" s="132" t="s">
        <v>597</v>
      </c>
      <c r="E26" s="136">
        <v>537.29999999999995</v>
      </c>
      <c r="F26" s="29" t="s">
        <v>89</v>
      </c>
      <c r="G26" s="29" t="s">
        <v>249</v>
      </c>
      <c r="H26" s="29"/>
      <c r="I26"/>
      <c r="J26" s="109">
        <v>42384</v>
      </c>
      <c r="K26" s="123" t="s">
        <v>1756</v>
      </c>
      <c r="L26" s="169">
        <v>601.6</v>
      </c>
      <c r="M26" s="308" t="s">
        <v>89</v>
      </c>
      <c r="N26" s="307"/>
      <c r="O26" s="306"/>
    </row>
    <row r="27" spans="1:15" s="3" customFormat="1" ht="12.75" customHeight="1" x14ac:dyDescent="0.2">
      <c r="A27" s="56"/>
      <c r="B27" s="129">
        <v>42383</v>
      </c>
      <c r="C27" s="190" t="s">
        <v>1502</v>
      </c>
      <c r="D27" s="132" t="s">
        <v>1241</v>
      </c>
      <c r="E27" s="136">
        <v>1300</v>
      </c>
      <c r="F27" s="29" t="s">
        <v>89</v>
      </c>
      <c r="G27" s="29" t="s">
        <v>249</v>
      </c>
      <c r="H27" s="29"/>
      <c r="I27"/>
      <c r="J27" s="109"/>
      <c r="K27" s="123"/>
      <c r="L27" s="134"/>
      <c r="M27" s="308"/>
      <c r="N27" s="308"/>
      <c r="O27" s="426"/>
    </row>
    <row r="28" spans="1:15" s="3" customFormat="1" ht="12.75" customHeight="1" x14ac:dyDescent="0.2">
      <c r="A28" s="56"/>
      <c r="B28" s="129">
        <v>42384</v>
      </c>
      <c r="C28" s="190" t="s">
        <v>1136</v>
      </c>
      <c r="D28" s="132" t="s">
        <v>1373</v>
      </c>
      <c r="E28" s="136">
        <v>28071.91</v>
      </c>
      <c r="F28" s="29" t="s">
        <v>89</v>
      </c>
      <c r="G28" s="29" t="s">
        <v>249</v>
      </c>
      <c r="H28" s="29"/>
      <c r="I28"/>
      <c r="J28" s="109"/>
      <c r="K28" s="123"/>
      <c r="L28" s="169"/>
      <c r="M28" s="308"/>
      <c r="N28" s="308"/>
      <c r="O28" s="426"/>
    </row>
    <row r="29" spans="1:15" s="3" customFormat="1" ht="12.75" customHeight="1" x14ac:dyDescent="0.2">
      <c r="A29" s="56"/>
      <c r="B29" s="129">
        <v>42384</v>
      </c>
      <c r="C29" s="190" t="s">
        <v>719</v>
      </c>
      <c r="D29" s="132" t="s">
        <v>1051</v>
      </c>
      <c r="E29" s="136">
        <v>5310.89</v>
      </c>
      <c r="F29" s="29" t="s">
        <v>89</v>
      </c>
      <c r="G29" s="29" t="s">
        <v>249</v>
      </c>
      <c r="H29" s="29"/>
      <c r="I29"/>
      <c r="J29" s="109"/>
      <c r="K29" s="123"/>
      <c r="L29" s="169"/>
      <c r="M29" s="308"/>
      <c r="N29" s="308"/>
      <c r="O29" s="426"/>
    </row>
    <row r="30" spans="1:15" s="3" customFormat="1" ht="12.75" customHeight="1" thickBot="1" x14ac:dyDescent="0.25">
      <c r="A30" s="56"/>
      <c r="B30" s="129">
        <v>42387</v>
      </c>
      <c r="C30" s="190" t="s">
        <v>1502</v>
      </c>
      <c r="D30" s="132" t="s">
        <v>1721</v>
      </c>
      <c r="E30" s="136">
        <v>270</v>
      </c>
      <c r="F30" s="29" t="s">
        <v>89</v>
      </c>
      <c r="G30" s="29" t="s">
        <v>249</v>
      </c>
      <c r="H30" s="29"/>
      <c r="I30"/>
      <c r="J30" s="280"/>
      <c r="K30" s="423"/>
      <c r="L30" s="432"/>
      <c r="M30" s="308"/>
      <c r="N30" s="308"/>
      <c r="O30" s="426"/>
    </row>
    <row r="31" spans="1:15" s="3" customFormat="1" ht="12.75" customHeight="1" thickBot="1" x14ac:dyDescent="0.25">
      <c r="A31" s="56"/>
      <c r="B31" s="129">
        <v>42387</v>
      </c>
      <c r="C31" s="190" t="s">
        <v>719</v>
      </c>
      <c r="D31" s="132" t="s">
        <v>1051</v>
      </c>
      <c r="E31" s="136">
        <v>523.25</v>
      </c>
      <c r="F31" s="29" t="s">
        <v>89</v>
      </c>
      <c r="G31" s="29" t="s">
        <v>249</v>
      </c>
      <c r="H31" s="29"/>
      <c r="I31"/>
      <c r="J31" s="56"/>
      <c r="K31" s="194"/>
      <c r="L31" s="87">
        <f>SUM(L26:L30)</f>
        <v>601.6</v>
      </c>
      <c r="M31" s="308"/>
      <c r="N31" s="308"/>
      <c r="O31" s="426"/>
    </row>
    <row r="32" spans="1:15" s="56" customFormat="1" ht="12.75" customHeight="1" x14ac:dyDescent="0.2">
      <c r="B32" s="129">
        <v>42388</v>
      </c>
      <c r="C32" s="190" t="s">
        <v>1717</v>
      </c>
      <c r="D32" s="132" t="s">
        <v>424</v>
      </c>
      <c r="E32" s="136">
        <v>506.96</v>
      </c>
      <c r="F32" s="29" t="s">
        <v>89</v>
      </c>
      <c r="G32" s="29" t="s">
        <v>249</v>
      </c>
      <c r="H32" s="29"/>
      <c r="I32"/>
      <c r="K32" s="194"/>
      <c r="L32" s="208"/>
      <c r="M32" s="308"/>
      <c r="N32" s="308"/>
      <c r="O32" s="307"/>
    </row>
    <row r="33" spans="1:15" s="56" customFormat="1" ht="12.75" customHeight="1" x14ac:dyDescent="0.2">
      <c r="B33" s="129">
        <v>42388</v>
      </c>
      <c r="C33" s="190" t="s">
        <v>1717</v>
      </c>
      <c r="D33" s="132" t="s">
        <v>1023</v>
      </c>
      <c r="E33" s="136">
        <v>165.03</v>
      </c>
      <c r="F33" s="29" t="s">
        <v>89</v>
      </c>
      <c r="G33" s="29" t="s">
        <v>249</v>
      </c>
      <c r="H33" s="29"/>
      <c r="I33"/>
      <c r="K33" s="194"/>
      <c r="L33" s="208"/>
      <c r="M33" s="308"/>
      <c r="N33" s="308"/>
      <c r="O33" s="307"/>
    </row>
    <row r="34" spans="1:15" s="56" customFormat="1" ht="12.75" customHeight="1" x14ac:dyDescent="0.2">
      <c r="B34" s="129">
        <v>42388</v>
      </c>
      <c r="C34" s="190" t="s">
        <v>647</v>
      </c>
      <c r="D34" s="132" t="s">
        <v>1722</v>
      </c>
      <c r="E34" s="136">
        <v>638.1</v>
      </c>
      <c r="F34" s="29" t="s">
        <v>89</v>
      </c>
      <c r="G34" s="29" t="s">
        <v>249</v>
      </c>
      <c r="H34" s="29"/>
      <c r="I34"/>
      <c r="K34" s="194"/>
      <c r="L34" s="208"/>
      <c r="M34" s="308"/>
      <c r="N34" s="308"/>
      <c r="O34" s="307"/>
    </row>
    <row r="35" spans="1:15" s="56" customFormat="1" ht="12.75" customHeight="1" x14ac:dyDescent="0.2">
      <c r="B35" s="129">
        <v>42388</v>
      </c>
      <c r="C35" s="190" t="s">
        <v>301</v>
      </c>
      <c r="D35" s="132" t="s">
        <v>1487</v>
      </c>
      <c r="E35" s="136">
        <v>1582.32</v>
      </c>
      <c r="F35" s="29" t="s">
        <v>89</v>
      </c>
      <c r="G35" s="29" t="s">
        <v>249</v>
      </c>
      <c r="H35" s="29"/>
      <c r="I35"/>
      <c r="K35" s="194"/>
      <c r="L35" s="208"/>
      <c r="M35" s="308"/>
      <c r="N35" s="308"/>
      <c r="O35" s="307"/>
    </row>
    <row r="36" spans="1:15" s="56" customFormat="1" ht="12.75" customHeight="1" x14ac:dyDescent="0.2">
      <c r="B36" s="129">
        <v>42388</v>
      </c>
      <c r="C36" s="190" t="s">
        <v>647</v>
      </c>
      <c r="D36" s="132" t="s">
        <v>1723</v>
      </c>
      <c r="E36" s="136">
        <v>254.84</v>
      </c>
      <c r="F36" s="29" t="s">
        <v>89</v>
      </c>
      <c r="G36" s="29" t="s">
        <v>249</v>
      </c>
      <c r="H36" s="29"/>
      <c r="I36"/>
      <c r="K36" s="194"/>
      <c r="L36" s="208"/>
      <c r="M36" s="308"/>
      <c r="N36" s="308"/>
      <c r="O36" s="307"/>
    </row>
    <row r="37" spans="1:15" s="56" customFormat="1" ht="12.75" customHeight="1" x14ac:dyDescent="0.2">
      <c r="B37" s="129">
        <v>42389</v>
      </c>
      <c r="C37" s="190" t="s">
        <v>301</v>
      </c>
      <c r="D37" s="132" t="s">
        <v>977</v>
      </c>
      <c r="E37" s="136">
        <v>3192</v>
      </c>
      <c r="F37" s="29" t="s">
        <v>89</v>
      </c>
      <c r="G37" s="29" t="s">
        <v>249</v>
      </c>
      <c r="H37" s="29"/>
      <c r="I37"/>
      <c r="K37" s="194"/>
      <c r="L37" s="208"/>
      <c r="M37" s="308"/>
      <c r="N37" s="308"/>
      <c r="O37" s="307"/>
    </row>
    <row r="38" spans="1:15" s="56" customFormat="1" ht="12.75" customHeight="1" x14ac:dyDescent="0.2">
      <c r="B38" s="129">
        <v>42390</v>
      </c>
      <c r="C38" s="190" t="s">
        <v>647</v>
      </c>
      <c r="D38" s="132" t="s">
        <v>1725</v>
      </c>
      <c r="E38" s="136">
        <v>647.5</v>
      </c>
      <c r="F38" s="29" t="s">
        <v>89</v>
      </c>
      <c r="G38" s="29" t="s">
        <v>249</v>
      </c>
      <c r="H38" s="29"/>
      <c r="I38"/>
      <c r="K38" s="194"/>
      <c r="L38" s="208"/>
      <c r="M38" s="308"/>
      <c r="N38" s="308"/>
      <c r="O38" s="307"/>
    </row>
    <row r="39" spans="1:15" s="56" customFormat="1" ht="12.75" customHeight="1" x14ac:dyDescent="0.2">
      <c r="B39" s="129">
        <v>42390</v>
      </c>
      <c r="C39" s="190" t="s">
        <v>301</v>
      </c>
      <c r="D39" s="132" t="s">
        <v>459</v>
      </c>
      <c r="E39" s="136">
        <v>104.5</v>
      </c>
      <c r="F39" s="29" t="s">
        <v>89</v>
      </c>
      <c r="G39" s="29" t="s">
        <v>249</v>
      </c>
      <c r="H39" s="29"/>
      <c r="I39"/>
      <c r="K39" s="194"/>
      <c r="L39" s="208"/>
      <c r="M39" s="308"/>
      <c r="N39" s="308"/>
      <c r="O39" s="307"/>
    </row>
    <row r="40" spans="1:15" s="56" customFormat="1" ht="12.75" customHeight="1" x14ac:dyDescent="0.2">
      <c r="B40" s="129">
        <v>42391</v>
      </c>
      <c r="C40" s="190" t="s">
        <v>1717</v>
      </c>
      <c r="D40" s="132" t="s">
        <v>424</v>
      </c>
      <c r="E40" s="136">
        <v>226.18</v>
      </c>
      <c r="F40" s="29" t="s">
        <v>89</v>
      </c>
      <c r="G40" s="29" t="s">
        <v>249</v>
      </c>
      <c r="H40" s="29"/>
      <c r="I40"/>
      <c r="K40" s="194"/>
      <c r="L40" s="208"/>
      <c r="M40" s="308"/>
      <c r="N40" s="308"/>
      <c r="O40" s="307"/>
    </row>
    <row r="41" spans="1:15" s="29" customFormat="1" x14ac:dyDescent="0.2">
      <c r="A41" s="56"/>
      <c r="B41" s="129">
        <v>42392</v>
      </c>
      <c r="C41" s="190" t="s">
        <v>1717</v>
      </c>
      <c r="D41" s="132" t="s">
        <v>1726</v>
      </c>
      <c r="E41" s="136">
        <v>456.35</v>
      </c>
      <c r="F41" s="29" t="s">
        <v>89</v>
      </c>
      <c r="G41" s="29" t="s">
        <v>249</v>
      </c>
      <c r="I41"/>
      <c r="J41" s="56"/>
      <c r="K41" s="194"/>
      <c r="L41" s="208"/>
      <c r="M41" s="308"/>
      <c r="N41" s="308"/>
      <c r="O41" s="307"/>
    </row>
    <row r="42" spans="1:15" s="29" customFormat="1" x14ac:dyDescent="0.2">
      <c r="A42" s="56"/>
      <c r="B42" s="129">
        <v>42394</v>
      </c>
      <c r="C42" s="190" t="s">
        <v>301</v>
      </c>
      <c r="D42" s="132" t="s">
        <v>380</v>
      </c>
      <c r="E42" s="136">
        <v>330.6</v>
      </c>
      <c r="F42" s="29" t="s">
        <v>89</v>
      </c>
      <c r="G42" s="29" t="s">
        <v>249</v>
      </c>
      <c r="I42"/>
      <c r="J42" s="56"/>
      <c r="K42" s="194"/>
      <c r="L42" s="208"/>
      <c r="M42" s="308"/>
      <c r="N42" s="308"/>
      <c r="O42" s="307"/>
    </row>
    <row r="43" spans="1:15" s="29" customFormat="1" x14ac:dyDescent="0.2">
      <c r="A43"/>
      <c r="B43" s="129">
        <v>42394</v>
      </c>
      <c r="C43" s="190" t="s">
        <v>1717</v>
      </c>
      <c r="D43" s="132" t="s">
        <v>424</v>
      </c>
      <c r="E43" s="136">
        <v>218.92</v>
      </c>
      <c r="F43" s="29" t="s">
        <v>89</v>
      </c>
      <c r="G43" s="29" t="s">
        <v>249</v>
      </c>
      <c r="I43"/>
      <c r="J43" s="56"/>
      <c r="K43" s="194"/>
      <c r="L43" s="208"/>
      <c r="M43" s="308"/>
      <c r="N43" s="308"/>
      <c r="O43" s="308"/>
    </row>
    <row r="44" spans="1:15" s="29" customFormat="1" x14ac:dyDescent="0.2">
      <c r="A44"/>
      <c r="B44" s="129">
        <v>42394</v>
      </c>
      <c r="C44" s="190" t="s">
        <v>1717</v>
      </c>
      <c r="D44" s="132" t="s">
        <v>1023</v>
      </c>
      <c r="E44" s="136">
        <v>159</v>
      </c>
      <c r="F44" s="29" t="s">
        <v>89</v>
      </c>
      <c r="G44" s="29" t="s">
        <v>249</v>
      </c>
      <c r="I44"/>
      <c r="J44" s="56"/>
      <c r="K44" s="194"/>
      <c r="L44" s="208"/>
      <c r="M44" s="308"/>
      <c r="N44" s="308"/>
      <c r="O44" s="308"/>
    </row>
    <row r="45" spans="1:15" s="29" customFormat="1" x14ac:dyDescent="0.2">
      <c r="A45"/>
      <c r="B45" s="129">
        <v>42394</v>
      </c>
      <c r="C45" s="190" t="s">
        <v>397</v>
      </c>
      <c r="D45" s="132" t="s">
        <v>1727</v>
      </c>
      <c r="E45" s="136">
        <v>1306.2</v>
      </c>
      <c r="F45" s="29" t="s">
        <v>89</v>
      </c>
      <c r="G45" s="29" t="s">
        <v>249</v>
      </c>
      <c r="I45"/>
      <c r="J45" s="56"/>
      <c r="K45" s="194"/>
      <c r="L45" s="208"/>
      <c r="M45" s="308"/>
      <c r="N45" s="308"/>
      <c r="O45" s="308"/>
    </row>
    <row r="46" spans="1:15" s="29" customFormat="1" x14ac:dyDescent="0.2">
      <c r="A46"/>
      <c r="B46" s="129">
        <v>42394</v>
      </c>
      <c r="C46" s="190" t="s">
        <v>1717</v>
      </c>
      <c r="D46" s="132" t="s">
        <v>1728</v>
      </c>
      <c r="E46" s="136">
        <v>1782</v>
      </c>
      <c r="F46" s="29" t="s">
        <v>89</v>
      </c>
      <c r="G46" s="29" t="s">
        <v>249</v>
      </c>
      <c r="I46"/>
      <c r="J46" s="56"/>
      <c r="K46" s="194"/>
      <c r="L46" s="208"/>
      <c r="M46" s="308"/>
      <c r="N46" s="308"/>
      <c r="O46" s="308"/>
    </row>
    <row r="47" spans="1:15" s="29" customFormat="1" x14ac:dyDescent="0.2">
      <c r="A47"/>
      <c r="B47" s="129">
        <v>42394</v>
      </c>
      <c r="C47" s="190" t="s">
        <v>719</v>
      </c>
      <c r="D47" s="132" t="s">
        <v>1051</v>
      </c>
      <c r="E47" s="136">
        <v>664.59</v>
      </c>
      <c r="F47" s="29" t="s">
        <v>89</v>
      </c>
      <c r="G47" s="29" t="s">
        <v>249</v>
      </c>
      <c r="I47"/>
      <c r="J47" s="56"/>
      <c r="K47" s="194"/>
      <c r="L47" s="208"/>
      <c r="M47" s="308"/>
      <c r="N47" s="308"/>
      <c r="O47" s="308"/>
    </row>
    <row r="48" spans="1:15" s="29" customFormat="1" x14ac:dyDescent="0.2">
      <c r="A48"/>
      <c r="B48" s="129">
        <v>42396</v>
      </c>
      <c r="C48" s="190" t="s">
        <v>719</v>
      </c>
      <c r="D48" s="132" t="s">
        <v>1051</v>
      </c>
      <c r="E48" s="136">
        <v>701.53</v>
      </c>
      <c r="F48" s="29" t="s">
        <v>89</v>
      </c>
      <c r="G48" s="29" t="s">
        <v>249</v>
      </c>
      <c r="I48"/>
      <c r="J48" s="56"/>
      <c r="K48" s="194"/>
      <c r="L48" s="208"/>
      <c r="M48" s="308"/>
      <c r="N48" s="308"/>
      <c r="O48" s="308"/>
    </row>
    <row r="49" spans="1:15" s="29" customFormat="1" x14ac:dyDescent="0.2">
      <c r="A49"/>
      <c r="B49" s="129">
        <v>42397</v>
      </c>
      <c r="C49" s="190" t="s">
        <v>719</v>
      </c>
      <c r="D49" s="132" t="s">
        <v>1051</v>
      </c>
      <c r="E49" s="136">
        <v>622.22</v>
      </c>
      <c r="F49" s="29" t="s">
        <v>89</v>
      </c>
      <c r="G49" s="29" t="s">
        <v>249</v>
      </c>
      <c r="I49"/>
      <c r="J49" s="56"/>
      <c r="K49" s="194"/>
      <c r="L49" s="208"/>
      <c r="M49" s="308"/>
      <c r="N49" s="308"/>
      <c r="O49" s="308"/>
    </row>
    <row r="50" spans="1:15" s="29" customFormat="1" x14ac:dyDescent="0.2">
      <c r="A50"/>
      <c r="B50" s="129">
        <v>42397</v>
      </c>
      <c r="C50" s="190" t="s">
        <v>742</v>
      </c>
      <c r="D50" s="132" t="s">
        <v>1729</v>
      </c>
      <c r="E50" s="136">
        <v>380</v>
      </c>
      <c r="F50" s="29" t="s">
        <v>89</v>
      </c>
      <c r="G50" s="29" t="s">
        <v>249</v>
      </c>
      <c r="I50"/>
      <c r="J50" s="56"/>
      <c r="K50" s="194"/>
      <c r="L50" s="208"/>
      <c r="M50" s="308"/>
      <c r="N50" s="308"/>
      <c r="O50" s="308"/>
    </row>
    <row r="51" spans="1:15" s="29" customFormat="1" x14ac:dyDescent="0.2">
      <c r="A51"/>
      <c r="B51" s="129">
        <v>42397</v>
      </c>
      <c r="C51" s="190" t="s">
        <v>1136</v>
      </c>
      <c r="D51" s="132" t="s">
        <v>861</v>
      </c>
      <c r="E51" s="136">
        <v>24680.639999999999</v>
      </c>
      <c r="F51" s="29" t="s">
        <v>89</v>
      </c>
      <c r="G51" s="29" t="s">
        <v>249</v>
      </c>
      <c r="I51"/>
      <c r="J51" s="56"/>
      <c r="K51" s="194"/>
      <c r="L51" s="208"/>
      <c r="M51" s="308"/>
      <c r="N51" s="308"/>
      <c r="O51" s="308"/>
    </row>
    <row r="52" spans="1:15" s="29" customFormat="1" x14ac:dyDescent="0.2">
      <c r="A52"/>
      <c r="B52" s="129">
        <v>42397</v>
      </c>
      <c r="C52" s="190" t="s">
        <v>301</v>
      </c>
      <c r="D52" s="132" t="s">
        <v>380</v>
      </c>
      <c r="E52" s="136">
        <v>330.6</v>
      </c>
      <c r="G52" s="29" t="s">
        <v>249</v>
      </c>
      <c r="I52"/>
      <c r="J52" s="56"/>
      <c r="K52" s="194"/>
      <c r="L52" s="208"/>
      <c r="M52" s="308"/>
      <c r="N52" s="308"/>
      <c r="O52" s="308"/>
    </row>
    <row r="53" spans="1:15" s="29" customFormat="1" x14ac:dyDescent="0.2">
      <c r="A53"/>
      <c r="B53" s="129">
        <v>42398</v>
      </c>
      <c r="C53" s="190" t="s">
        <v>719</v>
      </c>
      <c r="D53" s="132" t="s">
        <v>1051</v>
      </c>
      <c r="E53" s="136">
        <v>592.41</v>
      </c>
      <c r="F53" s="29" t="s">
        <v>89</v>
      </c>
      <c r="G53" s="29" t="s">
        <v>249</v>
      </c>
      <c r="I53"/>
      <c r="J53"/>
      <c r="K53"/>
      <c r="L53"/>
      <c r="M53" s="308"/>
      <c r="N53" s="308"/>
      <c r="O53" s="308"/>
    </row>
    <row r="54" spans="1:15" s="29" customFormat="1" x14ac:dyDescent="0.2">
      <c r="A54"/>
      <c r="B54" s="129">
        <v>42398</v>
      </c>
      <c r="C54" s="190" t="s">
        <v>301</v>
      </c>
      <c r="D54" s="132" t="s">
        <v>227</v>
      </c>
      <c r="E54" s="136">
        <v>379.05</v>
      </c>
      <c r="F54" s="29" t="s">
        <v>89</v>
      </c>
      <c r="G54" s="29" t="s">
        <v>249</v>
      </c>
      <c r="I54"/>
      <c r="J54"/>
      <c r="K54"/>
      <c r="L54"/>
      <c r="M54" s="308"/>
      <c r="N54" s="308"/>
      <c r="O54" s="308"/>
    </row>
    <row r="55" spans="1:15" s="29" customFormat="1" ht="13.5" thickBot="1" x14ac:dyDescent="0.25">
      <c r="A55"/>
      <c r="B55" s="161">
        <v>42399</v>
      </c>
      <c r="C55" s="443" t="s">
        <v>719</v>
      </c>
      <c r="D55" s="133" t="s">
        <v>1051</v>
      </c>
      <c r="E55" s="137">
        <v>630</v>
      </c>
      <c r="F55" s="29" t="s">
        <v>89</v>
      </c>
      <c r="I55"/>
      <c r="J55"/>
      <c r="K55"/>
      <c r="L55"/>
      <c r="M55" s="308"/>
      <c r="N55" s="308"/>
      <c r="O55" s="308"/>
    </row>
    <row r="56" spans="1:15" s="29" customFormat="1" ht="13.5" thickBot="1" x14ac:dyDescent="0.25">
      <c r="A56"/>
      <c r="B56" s="56"/>
      <c r="C56" s="56"/>
      <c r="D56" s="194"/>
      <c r="E56" s="87">
        <f>SUM(E14:E55)</f>
        <v>137528.16</v>
      </c>
      <c r="I56"/>
      <c r="J56"/>
      <c r="K56"/>
      <c r="L56"/>
      <c r="M56" s="308"/>
      <c r="N56" s="308"/>
      <c r="O56" s="308"/>
    </row>
    <row r="57" spans="1:15" s="29" customFormat="1" x14ac:dyDescent="0.2">
      <c r="A57"/>
      <c r="B57" s="56"/>
      <c r="C57" s="56"/>
      <c r="D57" s="194"/>
      <c r="E57" s="208"/>
      <c r="I57"/>
      <c r="J57"/>
      <c r="K57"/>
      <c r="L57"/>
      <c r="M57" s="308"/>
      <c r="N57" s="308"/>
      <c r="O57" s="308"/>
    </row>
    <row r="58" spans="1:15" s="29" customFormat="1" x14ac:dyDescent="0.2">
      <c r="A58"/>
      <c r="B58" s="56"/>
      <c r="C58" s="56"/>
      <c r="D58" s="194"/>
      <c r="E58" s="208"/>
      <c r="I58"/>
      <c r="J58"/>
      <c r="K58"/>
      <c r="L58"/>
      <c r="M58" s="308"/>
      <c r="N58" s="308"/>
      <c r="O58" s="308"/>
    </row>
    <row r="59" spans="1:15" s="29" customFormat="1" x14ac:dyDescent="0.2">
      <c r="A59"/>
      <c r="B59" s="56"/>
      <c r="C59" s="56"/>
      <c r="D59" s="194"/>
      <c r="E59" s="208"/>
      <c r="I59"/>
      <c r="J59"/>
      <c r="K59"/>
      <c r="L59"/>
      <c r="M59" s="308"/>
      <c r="N59" s="308"/>
      <c r="O59" s="308"/>
    </row>
    <row r="60" spans="1:15" s="29" customFormat="1" x14ac:dyDescent="0.2">
      <c r="A60"/>
      <c r="B60" s="56"/>
      <c r="C60" s="56"/>
      <c r="D60" s="194"/>
      <c r="E60" s="208"/>
      <c r="I60"/>
      <c r="J60"/>
      <c r="K60"/>
      <c r="L60"/>
      <c r="M60" s="308"/>
      <c r="N60" s="308"/>
      <c r="O60" s="308"/>
    </row>
    <row r="61" spans="1:15" s="29" customFormat="1" x14ac:dyDescent="0.2">
      <c r="A61"/>
      <c r="B61" s="56"/>
      <c r="C61" s="56"/>
      <c r="D61" s="194"/>
      <c r="E61" s="208"/>
      <c r="I61"/>
      <c r="J61"/>
      <c r="K61"/>
      <c r="L61"/>
      <c r="M61" s="308"/>
      <c r="N61" s="308"/>
      <c r="O61" s="308"/>
    </row>
    <row r="62" spans="1:15" s="29" customFormat="1" x14ac:dyDescent="0.2">
      <c r="A62"/>
      <c r="B62" s="56"/>
      <c r="C62" s="56"/>
      <c r="D62" s="194"/>
      <c r="E62" s="208"/>
      <c r="I62"/>
      <c r="J62"/>
      <c r="K62"/>
      <c r="L62"/>
      <c r="M62" s="308"/>
      <c r="N62" s="308"/>
      <c r="O62" s="308"/>
    </row>
    <row r="63" spans="1:15" s="29" customFormat="1" x14ac:dyDescent="0.2">
      <c r="A63"/>
      <c r="B63" s="56"/>
      <c r="C63" s="56"/>
      <c r="D63" s="194"/>
      <c r="E63" s="208"/>
      <c r="I63"/>
      <c r="J63"/>
      <c r="K63"/>
      <c r="L63"/>
      <c r="M63" s="308"/>
      <c r="N63" s="308"/>
      <c r="O63" s="308"/>
    </row>
    <row r="64" spans="1:15" s="29" customFormat="1" x14ac:dyDescent="0.2">
      <c r="A64"/>
      <c r="B64" s="56"/>
      <c r="C64" s="56"/>
      <c r="D64" s="194"/>
      <c r="E64" s="208"/>
      <c r="I64"/>
      <c r="J64"/>
      <c r="K64"/>
      <c r="L64"/>
      <c r="M64" s="308"/>
      <c r="N64" s="308"/>
      <c r="O64" s="308"/>
    </row>
    <row r="65" spans="1:15" s="29" customFormat="1" x14ac:dyDescent="0.2">
      <c r="A65"/>
      <c r="B65" s="56"/>
      <c r="C65" s="56"/>
      <c r="D65" s="194"/>
      <c r="E65" s="208"/>
      <c r="I65"/>
      <c r="J65"/>
      <c r="K65"/>
      <c r="L65"/>
      <c r="M65" s="308"/>
      <c r="N65" s="308"/>
      <c r="O65" s="308"/>
    </row>
    <row r="66" spans="1:15" s="29" customFormat="1" x14ac:dyDescent="0.2">
      <c r="A66"/>
      <c r="B66" s="56"/>
      <c r="C66" s="56"/>
      <c r="D66" s="194"/>
      <c r="E66" s="208"/>
      <c r="I66"/>
      <c r="J66"/>
      <c r="K66"/>
      <c r="L66"/>
      <c r="M66" s="308"/>
      <c r="N66" s="308"/>
      <c r="O66" s="308"/>
    </row>
    <row r="67" spans="1:15" x14ac:dyDescent="0.2">
      <c r="B67" s="56"/>
      <c r="C67" s="56"/>
      <c r="D67" s="194"/>
      <c r="E67" s="208"/>
    </row>
    <row r="68" spans="1:15" x14ac:dyDescent="0.2">
      <c r="B68" s="56"/>
      <c r="C68" s="56"/>
      <c r="D68" s="194"/>
      <c r="E68" s="208"/>
    </row>
    <row r="69" spans="1:15" s="29" customFormat="1" x14ac:dyDescent="0.2">
      <c r="A69"/>
      <c r="B69" s="56"/>
      <c r="C69" s="56"/>
      <c r="D69" s="194"/>
      <c r="E69" s="208"/>
      <c r="F69"/>
      <c r="I69"/>
      <c r="J69"/>
      <c r="K69"/>
      <c r="L69"/>
      <c r="M69" s="308"/>
      <c r="N69" s="308"/>
      <c r="O69" s="308"/>
    </row>
    <row r="70" spans="1:15" s="29" customFormat="1" x14ac:dyDescent="0.2">
      <c r="A70"/>
      <c r="B70"/>
      <c r="C70"/>
      <c r="D70" s="195"/>
      <c r="E70" s="197"/>
      <c r="F70"/>
      <c r="I70"/>
      <c r="J70"/>
      <c r="K70"/>
      <c r="L70"/>
      <c r="M70" s="308"/>
      <c r="N70" s="308"/>
      <c r="O70" s="308"/>
    </row>
    <row r="71" spans="1:15" s="29" customFormat="1" x14ac:dyDescent="0.2">
      <c r="A71"/>
      <c r="B71"/>
      <c r="C71"/>
      <c r="D71" s="195"/>
      <c r="E71" s="197"/>
      <c r="F71"/>
      <c r="I71"/>
      <c r="J71"/>
      <c r="K71"/>
      <c r="L71"/>
      <c r="M71" s="308"/>
      <c r="N71" s="308"/>
      <c r="O71" s="308"/>
    </row>
    <row r="72" spans="1:15" x14ac:dyDescent="0.2">
      <c r="F72"/>
    </row>
    <row r="73" spans="1:15" x14ac:dyDescent="0.2">
      <c r="F73"/>
    </row>
    <row r="78" spans="1:15" s="29" customFormat="1" x14ac:dyDescent="0.2">
      <c r="A78"/>
      <c r="B78"/>
      <c r="C78"/>
      <c r="D78" s="195"/>
      <c r="E78" s="197"/>
      <c r="I78"/>
      <c r="J78"/>
      <c r="K78"/>
      <c r="L78"/>
      <c r="M78" s="308"/>
      <c r="N78" s="308"/>
      <c r="O78" s="308"/>
    </row>
  </sheetData>
  <mergeCells count="5">
    <mergeCell ref="A1:L1"/>
    <mergeCell ref="A3:D3"/>
    <mergeCell ref="A12:D12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/>
  <dimension ref="A1:O57"/>
  <sheetViews>
    <sheetView zoomScaleNormal="100" workbookViewId="0">
      <selection activeCell="M21" sqref="M2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7" width="5.28515625" style="224" customWidth="1"/>
    <col min="8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1731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49"/>
      <c r="G2" s="451"/>
      <c r="H2" s="449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451"/>
      <c r="H3" s="29"/>
      <c r="I3" s="56"/>
      <c r="J3" s="299"/>
      <c r="K3" s="155"/>
      <c r="L3" s="301"/>
      <c r="M3" s="307"/>
      <c r="N3" s="306"/>
      <c r="O3" s="306"/>
    </row>
    <row r="4" spans="1:15" s="3" customFormat="1" ht="13.5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451"/>
      <c r="H4" s="29"/>
      <c r="I4" s="56"/>
      <c r="J4" s="158"/>
      <c r="K4" s="885" t="s">
        <v>1087</v>
      </c>
      <c r="L4" s="881">
        <f>E8+E34+L22</f>
        <v>46146.01</v>
      </c>
      <c r="M4" s="307"/>
      <c r="N4" s="307"/>
      <c r="O4" s="307"/>
    </row>
    <row r="5" spans="1:15" s="56" customFormat="1" ht="13.5" thickBot="1" x14ac:dyDescent="0.25">
      <c r="B5" s="369">
        <v>42418</v>
      </c>
      <c r="C5" s="196" t="s">
        <v>598</v>
      </c>
      <c r="D5" s="370" t="s">
        <v>1550</v>
      </c>
      <c r="E5" s="371">
        <v>221.5</v>
      </c>
      <c r="F5" s="29" t="s">
        <v>89</v>
      </c>
      <c r="G5" s="224" t="s">
        <v>249</v>
      </c>
      <c r="H5" s="29"/>
      <c r="J5" s="393"/>
      <c r="K5" s="885"/>
      <c r="L5" s="882"/>
      <c r="M5" s="307"/>
      <c r="N5" s="307"/>
      <c r="O5" s="307"/>
    </row>
    <row r="6" spans="1:15" s="29" customFormat="1" ht="12.75" customHeight="1" x14ac:dyDescent="0.2">
      <c r="A6"/>
      <c r="B6" s="129">
        <v>42411</v>
      </c>
      <c r="C6" s="190" t="s">
        <v>1559</v>
      </c>
      <c r="D6" s="132" t="s">
        <v>800</v>
      </c>
      <c r="E6" s="136">
        <v>16500</v>
      </c>
      <c r="F6" s="27" t="s">
        <v>89</v>
      </c>
      <c r="G6" s="224" t="s">
        <v>249</v>
      </c>
      <c r="H6" s="116"/>
      <c r="I6" s="3"/>
      <c r="J6" s="393"/>
      <c r="K6" s="398"/>
      <c r="L6" s="336"/>
      <c r="M6" s="307"/>
      <c r="N6" s="308"/>
      <c r="O6" s="308"/>
    </row>
    <row r="7" spans="1:15" s="29" customFormat="1" ht="12.75" customHeight="1" thickBot="1" x14ac:dyDescent="0.25">
      <c r="A7"/>
      <c r="B7" s="161">
        <v>42404</v>
      </c>
      <c r="C7" s="187" t="s">
        <v>1559</v>
      </c>
      <c r="D7" s="133" t="s">
        <v>1041</v>
      </c>
      <c r="E7" s="137">
        <v>7000</v>
      </c>
      <c r="F7" s="27" t="s">
        <v>89</v>
      </c>
      <c r="G7" s="224" t="s">
        <v>249</v>
      </c>
      <c r="H7" s="27"/>
      <c r="I7"/>
      <c r="J7" s="56"/>
      <c r="K7" s="194"/>
      <c r="L7" s="208"/>
      <c r="M7" s="308"/>
      <c r="N7" s="308"/>
      <c r="O7" s="308"/>
    </row>
    <row r="8" spans="1:15" s="29" customFormat="1" ht="12.75" customHeight="1" thickBot="1" x14ac:dyDescent="0.25">
      <c r="A8"/>
      <c r="B8" s="56"/>
      <c r="C8" s="56"/>
      <c r="D8" s="194"/>
      <c r="E8" s="87">
        <f>SUM(E5:E7)</f>
        <v>23721.5</v>
      </c>
      <c r="G8" s="224"/>
      <c r="I8" s="294" t="s">
        <v>1570</v>
      </c>
      <c r="J8" s="294"/>
      <c r="K8" s="294"/>
      <c r="L8" s="288"/>
      <c r="M8" s="288" t="s">
        <v>1683</v>
      </c>
      <c r="N8" s="308"/>
      <c r="O8" s="308"/>
    </row>
    <row r="9" spans="1:15" s="29" customFormat="1" ht="12.75" customHeight="1" thickBot="1" x14ac:dyDescent="0.25">
      <c r="A9"/>
      <c r="B9" s="56"/>
      <c r="C9" s="56"/>
      <c r="D9" s="194"/>
      <c r="E9" s="208"/>
      <c r="G9" s="224"/>
      <c r="I9" s="3"/>
      <c r="J9" s="10" t="s">
        <v>297</v>
      </c>
      <c r="K9" s="11" t="s">
        <v>298</v>
      </c>
      <c r="L9" s="176" t="s">
        <v>299</v>
      </c>
      <c r="M9" s="308"/>
      <c r="N9" s="308"/>
      <c r="O9" s="308"/>
    </row>
    <row r="10" spans="1:15" s="29" customFormat="1" ht="12.75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G10" s="224"/>
      <c r="I10" s="3"/>
      <c r="J10" s="101">
        <v>42408</v>
      </c>
      <c r="K10" s="205" t="s">
        <v>1706</v>
      </c>
      <c r="L10" s="206">
        <v>49.98</v>
      </c>
      <c r="M10" s="308" t="s">
        <v>89</v>
      </c>
      <c r="N10" s="307"/>
      <c r="O10" s="308"/>
    </row>
    <row r="11" spans="1:15" s="29" customFormat="1" ht="12.75" customHeight="1" thickBot="1" x14ac:dyDescent="0.25">
      <c r="A11" s="3"/>
      <c r="B11" s="10" t="s">
        <v>297</v>
      </c>
      <c r="C11" s="181" t="s">
        <v>296</v>
      </c>
      <c r="D11" s="11" t="s">
        <v>298</v>
      </c>
      <c r="E11" s="176" t="s">
        <v>299</v>
      </c>
      <c r="F11" s="27"/>
      <c r="G11" s="224"/>
      <c r="I11" s="3"/>
      <c r="J11" s="110">
        <v>42409</v>
      </c>
      <c r="K11" s="119" t="s">
        <v>9</v>
      </c>
      <c r="L11" s="172">
        <v>315.85000000000002</v>
      </c>
      <c r="M11" s="308" t="s">
        <v>89</v>
      </c>
      <c r="N11" s="307"/>
      <c r="O11" s="308"/>
    </row>
    <row r="12" spans="1:15" s="29" customFormat="1" ht="12.75" customHeight="1" x14ac:dyDescent="0.2">
      <c r="A12" s="56"/>
      <c r="B12" s="129">
        <v>42371</v>
      </c>
      <c r="C12" s="190" t="s">
        <v>469</v>
      </c>
      <c r="D12" s="132" t="s">
        <v>424</v>
      </c>
      <c r="E12" s="136">
        <v>509.36</v>
      </c>
      <c r="F12" s="29" t="s">
        <v>89</v>
      </c>
      <c r="G12" s="451" t="s">
        <v>249</v>
      </c>
      <c r="I12" s="3"/>
      <c r="J12" s="110">
        <v>42410</v>
      </c>
      <c r="K12" s="119" t="s">
        <v>1346</v>
      </c>
      <c r="L12" s="172">
        <v>419.5</v>
      </c>
      <c r="M12" s="308" t="s">
        <v>89</v>
      </c>
      <c r="N12" s="307"/>
      <c r="O12" s="308"/>
    </row>
    <row r="13" spans="1:15" s="29" customFormat="1" ht="12.75" customHeight="1" x14ac:dyDescent="0.2">
      <c r="A13" s="56"/>
      <c r="B13" s="129">
        <v>42405</v>
      </c>
      <c r="C13" s="190" t="s">
        <v>719</v>
      </c>
      <c r="D13" s="132" t="s">
        <v>1051</v>
      </c>
      <c r="E13" s="136">
        <v>681.01</v>
      </c>
      <c r="F13" s="29" t="s">
        <v>89</v>
      </c>
      <c r="G13" s="451">
        <v>630</v>
      </c>
      <c r="I13" s="3"/>
      <c r="J13" s="110">
        <v>42410</v>
      </c>
      <c r="K13" s="119" t="s">
        <v>1051</v>
      </c>
      <c r="L13" s="172">
        <v>664.83</v>
      </c>
      <c r="M13" s="308" t="s">
        <v>89</v>
      </c>
      <c r="N13" s="307"/>
      <c r="O13" s="308"/>
    </row>
    <row r="14" spans="1:15" s="29" customFormat="1" ht="12.75" customHeight="1" x14ac:dyDescent="0.2">
      <c r="A14" s="56"/>
      <c r="B14" s="129">
        <v>42405</v>
      </c>
      <c r="C14" s="190" t="s">
        <v>301</v>
      </c>
      <c r="D14" s="132" t="s">
        <v>227</v>
      </c>
      <c r="E14" s="124">
        <v>125.4</v>
      </c>
      <c r="F14" s="29" t="s">
        <v>89</v>
      </c>
      <c r="G14" s="224" t="s">
        <v>249</v>
      </c>
      <c r="I14" s="3"/>
      <c r="J14" s="110">
        <v>42411</v>
      </c>
      <c r="K14" s="119" t="s">
        <v>1575</v>
      </c>
      <c r="L14" s="172">
        <v>572.5</v>
      </c>
      <c r="M14" s="308"/>
      <c r="N14" s="307"/>
      <c r="O14" s="308"/>
    </row>
    <row r="15" spans="1:15" s="111" customFormat="1" ht="12.6" customHeight="1" x14ac:dyDescent="0.2">
      <c r="A15" s="56"/>
      <c r="B15" s="129">
        <v>42405</v>
      </c>
      <c r="C15" s="190" t="s">
        <v>301</v>
      </c>
      <c r="D15" s="132" t="s">
        <v>1487</v>
      </c>
      <c r="E15" s="124">
        <v>807.12</v>
      </c>
      <c r="F15" s="29" t="s">
        <v>89</v>
      </c>
      <c r="G15" s="224" t="s">
        <v>249</v>
      </c>
      <c r="H15" s="29"/>
      <c r="I15" s="3"/>
      <c r="J15" s="110">
        <v>42411</v>
      </c>
      <c r="K15" s="119" t="s">
        <v>1346</v>
      </c>
      <c r="L15" s="172">
        <v>488.95</v>
      </c>
      <c r="M15" s="308" t="s">
        <v>89</v>
      </c>
      <c r="N15" s="307"/>
      <c r="O15" s="306"/>
    </row>
    <row r="16" spans="1:15" s="111" customFormat="1" ht="12.6" customHeight="1" x14ac:dyDescent="0.2">
      <c r="A16" s="56"/>
      <c r="B16" s="129">
        <v>42377</v>
      </c>
      <c r="C16" s="190" t="s">
        <v>469</v>
      </c>
      <c r="D16" s="132" t="s">
        <v>1023</v>
      </c>
      <c r="E16" s="135">
        <v>125.91</v>
      </c>
      <c r="F16" s="29" t="s">
        <v>89</v>
      </c>
      <c r="G16" s="224" t="s">
        <v>249</v>
      </c>
      <c r="H16" s="29"/>
      <c r="I16" s="3"/>
      <c r="J16" s="110">
        <v>42412</v>
      </c>
      <c r="K16" s="119" t="s">
        <v>1732</v>
      </c>
      <c r="L16" s="172">
        <v>65</v>
      </c>
      <c r="M16" s="308" t="s">
        <v>89</v>
      </c>
      <c r="N16" s="307"/>
      <c r="O16" s="306"/>
    </row>
    <row r="17" spans="1:15" s="111" customFormat="1" ht="12.6" customHeight="1" x14ac:dyDescent="0.2">
      <c r="A17" s="56"/>
      <c r="B17" s="129">
        <v>42377</v>
      </c>
      <c r="C17" s="190" t="s">
        <v>469</v>
      </c>
      <c r="D17" s="132" t="s">
        <v>615</v>
      </c>
      <c r="E17" s="136">
        <v>723.21</v>
      </c>
      <c r="F17" s="29" t="s">
        <v>89</v>
      </c>
      <c r="G17" s="224" t="s">
        <v>249</v>
      </c>
      <c r="H17" s="29"/>
      <c r="I17" s="3"/>
      <c r="J17" s="110">
        <v>42412</v>
      </c>
      <c r="K17" s="119" t="s">
        <v>9</v>
      </c>
      <c r="L17" s="172">
        <v>104.95</v>
      </c>
      <c r="M17" s="308" t="s">
        <v>89</v>
      </c>
      <c r="N17" s="307"/>
      <c r="O17" s="306"/>
    </row>
    <row r="18" spans="1:15" s="111" customFormat="1" ht="12.6" customHeight="1" x14ac:dyDescent="0.2">
      <c r="A18" s="56"/>
      <c r="B18" s="129">
        <v>42410</v>
      </c>
      <c r="C18" s="190" t="s">
        <v>301</v>
      </c>
      <c r="D18" s="132" t="s">
        <v>227</v>
      </c>
      <c r="E18" s="136">
        <v>508.44</v>
      </c>
      <c r="F18" s="29" t="s">
        <v>89</v>
      </c>
      <c r="G18" s="224" t="s">
        <v>249</v>
      </c>
      <c r="H18" s="29"/>
      <c r="I18" s="3"/>
      <c r="J18" s="110">
        <v>42417</v>
      </c>
      <c r="K18" s="119" t="s">
        <v>1355</v>
      </c>
      <c r="L18" s="172">
        <v>181.86</v>
      </c>
      <c r="M18" s="308" t="s">
        <v>89</v>
      </c>
      <c r="N18" s="307"/>
      <c r="O18" s="306"/>
    </row>
    <row r="19" spans="1:15" s="111" customFormat="1" ht="12.6" customHeight="1" x14ac:dyDescent="0.2">
      <c r="A19" s="56"/>
      <c r="B19" s="129">
        <v>42410</v>
      </c>
      <c r="C19" s="190" t="s">
        <v>301</v>
      </c>
      <c r="D19" s="132" t="s">
        <v>227</v>
      </c>
      <c r="E19" s="136">
        <v>1496.25</v>
      </c>
      <c r="F19" s="29" t="s">
        <v>89</v>
      </c>
      <c r="G19" s="224" t="s">
        <v>249</v>
      </c>
      <c r="H19" s="29"/>
      <c r="I19" s="3"/>
      <c r="J19" s="110">
        <v>42418</v>
      </c>
      <c r="K19" s="119" t="s">
        <v>640</v>
      </c>
      <c r="L19" s="172">
        <v>84</v>
      </c>
      <c r="M19" s="308" t="s">
        <v>89</v>
      </c>
      <c r="N19" s="307"/>
      <c r="O19" s="306"/>
    </row>
    <row r="20" spans="1:15" s="111" customFormat="1" ht="12.6" customHeight="1" x14ac:dyDescent="0.2">
      <c r="A20" s="56"/>
      <c r="B20" s="129">
        <v>42410</v>
      </c>
      <c r="C20" s="190" t="s">
        <v>1201</v>
      </c>
      <c r="D20" s="132" t="s">
        <v>1406</v>
      </c>
      <c r="E20" s="136">
        <v>374</v>
      </c>
      <c r="F20" s="29" t="s">
        <v>89</v>
      </c>
      <c r="G20" s="224" t="s">
        <v>249</v>
      </c>
      <c r="H20" s="29"/>
      <c r="I20"/>
      <c r="J20" s="110">
        <v>42425</v>
      </c>
      <c r="K20" s="123" t="s">
        <v>1051</v>
      </c>
      <c r="L20" s="169">
        <v>707.31</v>
      </c>
      <c r="M20" s="308" t="s">
        <v>89</v>
      </c>
      <c r="N20" s="307"/>
      <c r="O20" s="306"/>
    </row>
    <row r="21" spans="1:15" s="111" customFormat="1" ht="12.6" customHeight="1" thickBot="1" x14ac:dyDescent="0.25">
      <c r="A21" s="56"/>
      <c r="B21" s="129">
        <v>42410</v>
      </c>
      <c r="C21" s="190" t="s">
        <v>469</v>
      </c>
      <c r="D21" s="132" t="s">
        <v>424</v>
      </c>
      <c r="E21" s="136">
        <v>543.65</v>
      </c>
      <c r="F21" s="29" t="s">
        <v>89</v>
      </c>
      <c r="G21" s="224" t="s">
        <v>249</v>
      </c>
      <c r="H21" s="29"/>
      <c r="I21"/>
      <c r="J21" s="280">
        <v>42425</v>
      </c>
      <c r="K21" s="133" t="s">
        <v>1346</v>
      </c>
      <c r="L21" s="200">
        <v>423</v>
      </c>
      <c r="M21" s="308" t="s">
        <v>89</v>
      </c>
      <c r="N21" s="307"/>
      <c r="O21" s="306"/>
    </row>
    <row r="22" spans="1:15" s="111" customFormat="1" ht="12.6" customHeight="1" thickBot="1" x14ac:dyDescent="0.25">
      <c r="A22" s="56"/>
      <c r="B22" s="129">
        <v>42411</v>
      </c>
      <c r="C22" s="190" t="s">
        <v>719</v>
      </c>
      <c r="D22" s="132" t="s">
        <v>1051</v>
      </c>
      <c r="E22" s="136">
        <v>457.08</v>
      </c>
      <c r="F22" s="29" t="s">
        <v>89</v>
      </c>
      <c r="G22" s="224" t="s">
        <v>249</v>
      </c>
      <c r="H22" s="29"/>
      <c r="I22"/>
      <c r="J22" s="56"/>
      <c r="K22" s="194"/>
      <c r="L22" s="87">
        <f>SUM(L10:L21)</f>
        <v>4077.73</v>
      </c>
      <c r="M22" s="308"/>
      <c r="N22" s="307"/>
      <c r="O22" s="306"/>
    </row>
    <row r="23" spans="1:15" s="111" customFormat="1" ht="12.6" customHeight="1" x14ac:dyDescent="0.2">
      <c r="A23" s="56"/>
      <c r="B23" s="129">
        <v>42415</v>
      </c>
      <c r="C23" s="190" t="s">
        <v>469</v>
      </c>
      <c r="D23" s="132" t="s">
        <v>424</v>
      </c>
      <c r="E23" s="136">
        <v>168.59</v>
      </c>
      <c r="F23" s="29" t="s">
        <v>89</v>
      </c>
      <c r="G23" s="224" t="s">
        <v>249</v>
      </c>
      <c r="H23" s="29"/>
      <c r="I23"/>
      <c r="J23" s="56"/>
      <c r="K23" s="194"/>
      <c r="L23" s="208"/>
      <c r="M23" s="308"/>
      <c r="N23" s="307"/>
      <c r="O23" s="306"/>
    </row>
    <row r="24" spans="1:15" s="111" customFormat="1" ht="12.6" customHeight="1" x14ac:dyDescent="0.2">
      <c r="A24" s="56"/>
      <c r="B24" s="129">
        <v>42415</v>
      </c>
      <c r="C24" s="190" t="s">
        <v>719</v>
      </c>
      <c r="D24" s="132" t="s">
        <v>1051</v>
      </c>
      <c r="E24" s="136">
        <v>531.63</v>
      </c>
      <c r="F24" s="29" t="s">
        <v>89</v>
      </c>
      <c r="G24" s="224" t="s">
        <v>249</v>
      </c>
      <c r="H24" s="29"/>
      <c r="I24"/>
      <c r="J24" s="56"/>
      <c r="K24" s="194"/>
      <c r="L24" s="208"/>
      <c r="M24" s="308"/>
      <c r="N24" s="307"/>
      <c r="O24" s="306"/>
    </row>
    <row r="25" spans="1:15" s="111" customFormat="1" ht="12.6" customHeight="1" x14ac:dyDescent="0.2">
      <c r="A25" s="56"/>
      <c r="B25" s="129">
        <v>42416</v>
      </c>
      <c r="C25" s="190" t="s">
        <v>469</v>
      </c>
      <c r="D25" s="132" t="s">
        <v>1627</v>
      </c>
      <c r="E25" s="136">
        <v>694</v>
      </c>
      <c r="F25" s="29" t="s">
        <v>89</v>
      </c>
      <c r="G25" s="224" t="s">
        <v>249</v>
      </c>
      <c r="H25" s="29"/>
      <c r="I25"/>
      <c r="J25"/>
      <c r="K25"/>
      <c r="L25"/>
      <c r="M25" s="308"/>
      <c r="N25" s="307"/>
      <c r="O25" s="306"/>
    </row>
    <row r="26" spans="1:15" s="111" customFormat="1" ht="12.6" customHeight="1" x14ac:dyDescent="0.2">
      <c r="A26" s="56"/>
      <c r="B26" s="129">
        <v>42417</v>
      </c>
      <c r="C26" s="190" t="s">
        <v>469</v>
      </c>
      <c r="D26" s="132" t="s">
        <v>424</v>
      </c>
      <c r="E26" s="136">
        <v>665.91</v>
      </c>
      <c r="F26" s="29" t="s">
        <v>89</v>
      </c>
      <c r="G26" s="224" t="s">
        <v>249</v>
      </c>
      <c r="H26" s="29"/>
      <c r="I26"/>
      <c r="J26"/>
      <c r="K26"/>
      <c r="L26"/>
      <c r="M26" s="308"/>
      <c r="N26" s="307"/>
      <c r="O26" s="306"/>
    </row>
    <row r="27" spans="1:15" s="3" customFormat="1" ht="12.75" customHeight="1" x14ac:dyDescent="0.2">
      <c r="A27" s="56"/>
      <c r="B27" s="129">
        <v>42417</v>
      </c>
      <c r="C27" s="190" t="s">
        <v>647</v>
      </c>
      <c r="D27" s="132" t="s">
        <v>597</v>
      </c>
      <c r="E27" s="136">
        <v>833.5</v>
      </c>
      <c r="F27" s="29" t="s">
        <v>89</v>
      </c>
      <c r="G27" s="224" t="s">
        <v>249</v>
      </c>
      <c r="H27" s="29"/>
      <c r="I27"/>
      <c r="J27"/>
      <c r="K27"/>
      <c r="L27"/>
      <c r="M27" s="308"/>
      <c r="N27" s="307"/>
      <c r="O27" s="426"/>
    </row>
    <row r="28" spans="1:15" s="3" customFormat="1" ht="12.75" customHeight="1" x14ac:dyDescent="0.2">
      <c r="A28" s="56"/>
      <c r="B28" s="129">
        <v>42418</v>
      </c>
      <c r="C28" s="190" t="s">
        <v>301</v>
      </c>
      <c r="D28" s="132" t="s">
        <v>222</v>
      </c>
      <c r="E28" s="136">
        <v>2800.12</v>
      </c>
      <c r="F28" s="29" t="s">
        <v>89</v>
      </c>
      <c r="G28" s="224" t="s">
        <v>249</v>
      </c>
      <c r="H28" s="29"/>
      <c r="I28"/>
      <c r="J28"/>
      <c r="K28"/>
      <c r="L28"/>
      <c r="M28" s="308"/>
      <c r="N28" s="307"/>
      <c r="O28" s="426"/>
    </row>
    <row r="29" spans="1:15" s="3" customFormat="1" ht="12.75" customHeight="1" x14ac:dyDescent="0.2">
      <c r="A29" s="56"/>
      <c r="B29" s="129">
        <v>42418</v>
      </c>
      <c r="C29" s="190" t="s">
        <v>647</v>
      </c>
      <c r="D29" s="132" t="s">
        <v>528</v>
      </c>
      <c r="E29" s="136">
        <v>3683.05</v>
      </c>
      <c r="F29" s="29" t="s">
        <v>89</v>
      </c>
      <c r="G29" s="224" t="s">
        <v>249</v>
      </c>
      <c r="H29" s="29"/>
      <c r="I29"/>
      <c r="J29"/>
      <c r="K29"/>
      <c r="L29"/>
      <c r="M29" s="308"/>
      <c r="N29" s="310"/>
      <c r="O29" s="426"/>
    </row>
    <row r="30" spans="1:15" s="3" customFormat="1" ht="12.75" customHeight="1" x14ac:dyDescent="0.2">
      <c r="A30" s="56"/>
      <c r="B30" s="129">
        <v>42418</v>
      </c>
      <c r="C30" s="190" t="s">
        <v>301</v>
      </c>
      <c r="D30" s="132" t="s">
        <v>227</v>
      </c>
      <c r="E30" s="136">
        <v>102.6</v>
      </c>
      <c r="F30" s="29" t="s">
        <v>89</v>
      </c>
      <c r="G30" s="224" t="s">
        <v>249</v>
      </c>
      <c r="H30" s="29"/>
      <c r="I30"/>
      <c r="J30"/>
      <c r="K30"/>
      <c r="L30"/>
      <c r="M30" s="308"/>
      <c r="N30" s="310"/>
      <c r="O30" s="426"/>
    </row>
    <row r="31" spans="1:15" s="3" customFormat="1" ht="12.75" customHeight="1" x14ac:dyDescent="0.2">
      <c r="A31" s="56"/>
      <c r="B31" s="129">
        <v>42423</v>
      </c>
      <c r="C31" s="190" t="s">
        <v>647</v>
      </c>
      <c r="D31" s="132" t="s">
        <v>1139</v>
      </c>
      <c r="E31" s="136">
        <v>1000</v>
      </c>
      <c r="F31" s="29" t="s">
        <v>89</v>
      </c>
      <c r="G31" s="224" t="s">
        <v>249</v>
      </c>
      <c r="H31" s="29"/>
      <c r="I31"/>
      <c r="J31"/>
      <c r="K31"/>
      <c r="L31"/>
      <c r="M31" s="308"/>
      <c r="N31" s="307"/>
      <c r="O31" s="426"/>
    </row>
    <row r="32" spans="1:15" s="56" customFormat="1" ht="12.75" customHeight="1" x14ac:dyDescent="0.2">
      <c r="B32" s="129">
        <v>42424</v>
      </c>
      <c r="C32" s="190" t="s">
        <v>719</v>
      </c>
      <c r="D32" s="132" t="s">
        <v>1051</v>
      </c>
      <c r="E32" s="136">
        <v>580.77</v>
      </c>
      <c r="F32" s="29" t="s">
        <v>89</v>
      </c>
      <c r="G32" s="224" t="s">
        <v>249</v>
      </c>
      <c r="H32" s="29"/>
      <c r="I32"/>
      <c r="J32"/>
      <c r="K32"/>
      <c r="L32"/>
      <c r="M32" s="308"/>
      <c r="N32" s="308"/>
      <c r="O32" s="307"/>
    </row>
    <row r="33" spans="1:15" s="56" customFormat="1" ht="12.75" customHeight="1" thickBot="1" x14ac:dyDescent="0.25">
      <c r="A33"/>
      <c r="B33" s="161">
        <v>42429</v>
      </c>
      <c r="C33" s="443" t="s">
        <v>469</v>
      </c>
      <c r="D33" s="133" t="s">
        <v>615</v>
      </c>
      <c r="E33" s="137">
        <v>935.18</v>
      </c>
      <c r="F33" s="29" t="s">
        <v>89</v>
      </c>
      <c r="G33" s="224" t="s">
        <v>249</v>
      </c>
      <c r="H33" s="29"/>
      <c r="I33"/>
      <c r="J33"/>
      <c r="K33"/>
      <c r="L33"/>
      <c r="M33" s="308"/>
      <c r="N33" s="308"/>
      <c r="O33" s="307"/>
    </row>
    <row r="34" spans="1:15" s="29" customFormat="1" ht="13.5" thickBot="1" x14ac:dyDescent="0.25">
      <c r="A34"/>
      <c r="B34" s="56"/>
      <c r="C34" s="56"/>
      <c r="D34" s="194"/>
      <c r="E34" s="87">
        <f>SUM(E12:E33)</f>
        <v>18346.780000000002</v>
      </c>
      <c r="G34" s="224"/>
      <c r="I34"/>
      <c r="J34"/>
      <c r="K34"/>
      <c r="L34"/>
      <c r="M34" s="308"/>
      <c r="N34" s="308"/>
      <c r="O34" s="308"/>
    </row>
    <row r="35" spans="1:15" s="29" customFormat="1" x14ac:dyDescent="0.2">
      <c r="A35"/>
      <c r="B35" s="56"/>
      <c r="C35" s="56"/>
      <c r="D35" s="194"/>
      <c r="E35" s="208"/>
      <c r="G35" s="224"/>
      <c r="I35"/>
      <c r="J35"/>
      <c r="K35"/>
      <c r="L35"/>
      <c r="M35" s="308"/>
      <c r="N35" s="308"/>
      <c r="O35" s="308"/>
    </row>
    <row r="36" spans="1:15" s="29" customFormat="1" x14ac:dyDescent="0.2">
      <c r="A36"/>
      <c r="B36" s="56"/>
      <c r="C36" s="56"/>
      <c r="D36" s="194"/>
      <c r="E36" s="208"/>
      <c r="G36" s="224"/>
      <c r="I36"/>
      <c r="J36"/>
      <c r="K36"/>
      <c r="L36"/>
      <c r="M36" s="308"/>
      <c r="N36" s="308"/>
      <c r="O36" s="308"/>
    </row>
    <row r="37" spans="1:15" s="29" customFormat="1" x14ac:dyDescent="0.2">
      <c r="A37"/>
      <c r="B37" s="56"/>
      <c r="C37" s="56"/>
      <c r="D37" s="194"/>
      <c r="E37" s="208"/>
      <c r="G37" s="224"/>
      <c r="I37"/>
      <c r="J37"/>
      <c r="K37"/>
      <c r="L37"/>
      <c r="M37" s="308"/>
      <c r="N37" s="308"/>
      <c r="O37" s="308"/>
    </row>
    <row r="38" spans="1:15" s="29" customFormat="1" x14ac:dyDescent="0.2">
      <c r="A38"/>
      <c r="B38" s="56"/>
      <c r="C38" s="56"/>
      <c r="D38" s="194"/>
      <c r="E38" s="208"/>
      <c r="G38" s="224"/>
      <c r="I38"/>
      <c r="J38"/>
      <c r="K38"/>
      <c r="L38"/>
      <c r="M38" s="308"/>
      <c r="N38" s="308"/>
      <c r="O38" s="308"/>
    </row>
    <row r="39" spans="1:15" s="29" customFormat="1" x14ac:dyDescent="0.2">
      <c r="A39"/>
      <c r="B39" s="56"/>
      <c r="C39" s="56"/>
      <c r="D39" s="194"/>
      <c r="E39" s="208"/>
      <c r="G39" s="224"/>
      <c r="I39"/>
      <c r="J39"/>
      <c r="K39"/>
      <c r="L39"/>
      <c r="M39" s="308"/>
      <c r="N39" s="308"/>
      <c r="O39" s="308"/>
    </row>
    <row r="40" spans="1:15" s="29" customFormat="1" x14ac:dyDescent="0.2">
      <c r="A40"/>
      <c r="B40" s="56"/>
      <c r="C40" s="56"/>
      <c r="D40" s="194"/>
      <c r="E40" s="208"/>
      <c r="G40" s="224"/>
      <c r="I40"/>
      <c r="J40"/>
      <c r="K40"/>
      <c r="L40"/>
      <c r="M40" s="308"/>
      <c r="N40" s="308"/>
      <c r="O40" s="308"/>
    </row>
    <row r="41" spans="1:15" s="29" customFormat="1" x14ac:dyDescent="0.2">
      <c r="A41"/>
      <c r="B41" s="56"/>
      <c r="C41" s="56"/>
      <c r="D41" s="194"/>
      <c r="E41" s="208"/>
      <c r="G41" s="224"/>
      <c r="I41"/>
      <c r="J41"/>
      <c r="K41"/>
      <c r="L41"/>
      <c r="M41" s="308"/>
      <c r="N41" s="308"/>
      <c r="O41" s="308"/>
    </row>
    <row r="42" spans="1:15" s="29" customFormat="1" x14ac:dyDescent="0.2">
      <c r="A42"/>
      <c r="B42" s="56"/>
      <c r="C42" s="56"/>
      <c r="D42" s="194"/>
      <c r="E42" s="208"/>
      <c r="G42" s="224"/>
      <c r="I42"/>
      <c r="J42"/>
      <c r="K42"/>
      <c r="L42"/>
      <c r="M42" s="308"/>
      <c r="N42" s="308"/>
      <c r="O42" s="308"/>
    </row>
    <row r="43" spans="1:15" s="29" customFormat="1" x14ac:dyDescent="0.2">
      <c r="A43"/>
      <c r="B43" s="56"/>
      <c r="C43" s="56"/>
      <c r="D43" s="194"/>
      <c r="E43" s="208"/>
      <c r="G43" s="224"/>
      <c r="I43"/>
      <c r="J43"/>
      <c r="K43"/>
      <c r="L43"/>
      <c r="M43" s="308"/>
      <c r="N43" s="308"/>
      <c r="O43" s="308"/>
    </row>
    <row r="44" spans="1:15" s="29" customFormat="1" x14ac:dyDescent="0.2">
      <c r="A44"/>
      <c r="B44" s="56"/>
      <c r="C44" s="56"/>
      <c r="D44" s="194"/>
      <c r="E44" s="208"/>
      <c r="G44" s="224"/>
      <c r="I44"/>
      <c r="J44"/>
      <c r="K44"/>
      <c r="L44"/>
      <c r="M44" s="308"/>
      <c r="N44" s="308"/>
      <c r="O44" s="308"/>
    </row>
    <row r="45" spans="1:15" s="29" customFormat="1" x14ac:dyDescent="0.2">
      <c r="A45"/>
      <c r="B45" s="56"/>
      <c r="C45" s="56"/>
      <c r="D45" s="194"/>
      <c r="E45" s="208"/>
      <c r="G45" s="224"/>
      <c r="I45"/>
      <c r="J45"/>
      <c r="K45"/>
      <c r="L45"/>
      <c r="M45" s="308"/>
      <c r="N45" s="308"/>
      <c r="O45" s="308"/>
    </row>
    <row r="46" spans="1:15" x14ac:dyDescent="0.2">
      <c r="B46" s="56"/>
      <c r="C46" s="56"/>
      <c r="D46" s="194"/>
      <c r="E46" s="208"/>
    </row>
    <row r="47" spans="1:15" x14ac:dyDescent="0.2">
      <c r="B47" s="56"/>
      <c r="C47" s="56"/>
      <c r="D47" s="194"/>
      <c r="E47" s="208"/>
      <c r="F47"/>
    </row>
    <row r="48" spans="1:15" s="29" customFormat="1" x14ac:dyDescent="0.2">
      <c r="A48"/>
      <c r="B48"/>
      <c r="C48"/>
      <c r="D48" s="195"/>
      <c r="E48" s="197"/>
      <c r="F48"/>
      <c r="G48" s="224"/>
      <c r="I48"/>
      <c r="J48"/>
      <c r="K48"/>
      <c r="L48"/>
      <c r="M48" s="308"/>
      <c r="N48" s="308"/>
      <c r="O48" s="308"/>
    </row>
    <row r="49" spans="1:15" s="29" customFormat="1" x14ac:dyDescent="0.2">
      <c r="A49"/>
      <c r="B49"/>
      <c r="C49"/>
      <c r="D49" s="195"/>
      <c r="E49" s="197"/>
      <c r="F49"/>
      <c r="G49" s="224"/>
      <c r="I49"/>
      <c r="J49"/>
      <c r="K49"/>
      <c r="L49"/>
      <c r="M49" s="308"/>
      <c r="N49" s="308"/>
      <c r="O49" s="308"/>
    </row>
    <row r="50" spans="1:15" s="29" customFormat="1" x14ac:dyDescent="0.2">
      <c r="A50"/>
      <c r="B50"/>
      <c r="C50"/>
      <c r="D50" s="195"/>
      <c r="E50" s="197"/>
      <c r="F50"/>
      <c r="G50" s="224"/>
      <c r="I50"/>
      <c r="J50"/>
      <c r="K50"/>
      <c r="L50"/>
      <c r="M50" s="308"/>
      <c r="N50" s="308"/>
      <c r="O50" s="308"/>
    </row>
    <row r="51" spans="1:15" x14ac:dyDescent="0.2">
      <c r="F51"/>
    </row>
    <row r="57" spans="1:15" s="29" customFormat="1" x14ac:dyDescent="0.2">
      <c r="A57"/>
      <c r="B57"/>
      <c r="C57"/>
      <c r="D57" s="195"/>
      <c r="E57" s="197"/>
      <c r="G57" s="224"/>
      <c r="I57"/>
      <c r="J57"/>
      <c r="K57"/>
      <c r="L57"/>
      <c r="M57" s="308"/>
      <c r="N57" s="308"/>
      <c r="O57" s="308"/>
    </row>
  </sheetData>
  <mergeCells count="5">
    <mergeCell ref="A1:L1"/>
    <mergeCell ref="A3:D3"/>
    <mergeCell ref="K4:K5"/>
    <mergeCell ref="L4:L5"/>
    <mergeCell ref="A10:D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/>
  <dimension ref="A1:O57"/>
  <sheetViews>
    <sheetView zoomScaleNormal="100" workbookViewId="0">
      <selection activeCell="D16" sqref="D1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3.140625" customWidth="1"/>
    <col min="11" max="11" width="32.140625" customWidth="1"/>
    <col min="12" max="12" width="15.140625" customWidth="1"/>
    <col min="13" max="15" width="3.140625" style="308" customWidth="1"/>
  </cols>
  <sheetData>
    <row r="1" spans="1:15" s="1" customFormat="1" ht="24" customHeight="1" x14ac:dyDescent="0.2">
      <c r="A1" s="880" t="s">
        <v>1733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50"/>
      <c r="G2" s="450"/>
      <c r="H2" s="450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A5"/>
      <c r="B5" s="129">
        <v>42443</v>
      </c>
      <c r="C5" s="190" t="s">
        <v>1559</v>
      </c>
      <c r="D5" s="132" t="s">
        <v>800</v>
      </c>
      <c r="E5" s="136">
        <v>20000</v>
      </c>
      <c r="F5" s="27" t="s">
        <v>89</v>
      </c>
      <c r="G5" s="29" t="s">
        <v>249</v>
      </c>
      <c r="H5" s="29"/>
      <c r="J5" s="369">
        <v>42433</v>
      </c>
      <c r="K5" s="370" t="s">
        <v>1318</v>
      </c>
      <c r="L5" s="371">
        <v>1254</v>
      </c>
      <c r="M5" s="308" t="s">
        <v>89</v>
      </c>
      <c r="N5" s="307" t="s">
        <v>249</v>
      </c>
      <c r="O5" s="307"/>
    </row>
    <row r="6" spans="1:15" s="29" customFormat="1" ht="12.75" customHeight="1" thickBot="1" x14ac:dyDescent="0.25">
      <c r="A6"/>
      <c r="B6" s="161">
        <v>42443</v>
      </c>
      <c r="C6" s="187" t="s">
        <v>1559</v>
      </c>
      <c r="D6" s="133" t="s">
        <v>1041</v>
      </c>
      <c r="E6" s="203">
        <v>4945.82</v>
      </c>
      <c r="F6" s="27" t="s">
        <v>89</v>
      </c>
      <c r="I6" s="56"/>
      <c r="J6" s="161">
        <v>42439</v>
      </c>
      <c r="K6" s="133" t="s">
        <v>927</v>
      </c>
      <c r="L6" s="203">
        <v>3663.23</v>
      </c>
      <c r="M6" s="308" t="s">
        <v>89</v>
      </c>
      <c r="N6" s="308" t="s">
        <v>249</v>
      </c>
      <c r="O6" s="308"/>
    </row>
    <row r="7" spans="1:15" s="29" customFormat="1" ht="12.75" customHeight="1" thickBot="1" x14ac:dyDescent="0.25">
      <c r="A7"/>
      <c r="B7" s="56"/>
      <c r="C7" s="56"/>
      <c r="D7" s="194"/>
      <c r="E7" s="87">
        <f>SUM(E5:E6)</f>
        <v>24945.82</v>
      </c>
      <c r="I7" s="56"/>
      <c r="J7" s="56"/>
      <c r="K7" s="194"/>
      <c r="L7" s="87">
        <f>SUM(L5:L6)</f>
        <v>4917.2299999999996</v>
      </c>
      <c r="M7" s="307"/>
      <c r="N7" s="308"/>
      <c r="O7" s="308"/>
    </row>
    <row r="8" spans="1:15" s="29" customFormat="1" ht="12.75" customHeight="1" thickBot="1" x14ac:dyDescent="0.25">
      <c r="A8"/>
      <c r="B8" s="56"/>
      <c r="C8" s="56"/>
      <c r="D8" s="194"/>
      <c r="E8" s="208"/>
      <c r="I8" s="56"/>
      <c r="J8" s="299"/>
      <c r="K8" s="155"/>
      <c r="L8" s="301"/>
      <c r="M8" s="307"/>
      <c r="N8" s="308"/>
      <c r="O8" s="308"/>
    </row>
    <row r="9" spans="1:15" s="29" customFormat="1" ht="12.75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I9" s="56"/>
      <c r="J9" s="158"/>
      <c r="K9" s="885" t="s">
        <v>1087</v>
      </c>
      <c r="L9" s="881">
        <f>E7+L7+E34+L30+L18</f>
        <v>159208.57</v>
      </c>
      <c r="M9" s="307"/>
      <c r="N9" s="307"/>
      <c r="O9" s="308"/>
    </row>
    <row r="10" spans="1:15" s="29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I10" s="56"/>
      <c r="J10" s="393"/>
      <c r="K10" s="885"/>
      <c r="L10" s="882"/>
      <c r="M10" s="307"/>
      <c r="N10" s="307"/>
      <c r="O10" s="308"/>
    </row>
    <row r="11" spans="1:15" s="29" customFormat="1" ht="12.75" customHeight="1" x14ac:dyDescent="0.2">
      <c r="A11" s="56"/>
      <c r="B11" s="129">
        <v>42430</v>
      </c>
      <c r="C11" s="190" t="s">
        <v>1136</v>
      </c>
      <c r="D11" s="132" t="s">
        <v>861</v>
      </c>
      <c r="E11" s="136">
        <v>29308.26</v>
      </c>
      <c r="F11" s="29" t="s">
        <v>89</v>
      </c>
      <c r="G11" s="29" t="s">
        <v>249</v>
      </c>
      <c r="I11" s="3"/>
      <c r="J11" s="393"/>
      <c r="K11" s="398"/>
      <c r="L11" s="336"/>
      <c r="M11" s="307"/>
      <c r="N11" s="307"/>
      <c r="O11" s="308"/>
    </row>
    <row r="12" spans="1:15" s="29" customFormat="1" ht="12.75" customHeight="1" thickBot="1" x14ac:dyDescent="0.25">
      <c r="A12" s="56"/>
      <c r="B12" s="129">
        <v>42430</v>
      </c>
      <c r="C12" s="190" t="s">
        <v>301</v>
      </c>
      <c r="D12" s="132" t="s">
        <v>613</v>
      </c>
      <c r="E12" s="136">
        <v>736.51</v>
      </c>
      <c r="F12" s="29" t="s">
        <v>89</v>
      </c>
      <c r="G12" s="116" t="s">
        <v>249</v>
      </c>
      <c r="I12" s="294" t="s">
        <v>1737</v>
      </c>
      <c r="J12" s="294"/>
      <c r="K12" s="294"/>
      <c r="L12" s="288"/>
      <c r="M12" s="307"/>
      <c r="N12" s="307"/>
      <c r="O12" s="308"/>
    </row>
    <row r="13" spans="1:15" s="29" customFormat="1" ht="12.75" customHeight="1" thickBot="1" x14ac:dyDescent="0.25">
      <c r="A13" s="56"/>
      <c r="B13" s="129">
        <v>42431</v>
      </c>
      <c r="C13" s="190" t="s">
        <v>301</v>
      </c>
      <c r="D13" s="132" t="s">
        <v>1255</v>
      </c>
      <c r="E13" s="124">
        <v>759.92</v>
      </c>
      <c r="F13" s="29" t="s">
        <v>89</v>
      </c>
      <c r="G13" s="27" t="s">
        <v>249</v>
      </c>
      <c r="H13" s="116"/>
      <c r="I13" s="3"/>
      <c r="J13" s="10" t="s">
        <v>297</v>
      </c>
      <c r="K13" s="11" t="s">
        <v>298</v>
      </c>
      <c r="L13" s="176" t="s">
        <v>299</v>
      </c>
      <c r="M13" s="307"/>
      <c r="N13" s="307"/>
      <c r="O13" s="308"/>
    </row>
    <row r="14" spans="1:15" s="29" customFormat="1" ht="12.75" customHeight="1" x14ac:dyDescent="0.2">
      <c r="A14" s="56"/>
      <c r="B14" s="129">
        <v>42432</v>
      </c>
      <c r="C14" s="190" t="s">
        <v>719</v>
      </c>
      <c r="D14" s="132" t="s">
        <v>1051</v>
      </c>
      <c r="E14" s="124">
        <v>575.17999999999995</v>
      </c>
      <c r="F14" s="29" t="s">
        <v>89</v>
      </c>
      <c r="G14" s="29" t="s">
        <v>249</v>
      </c>
      <c r="H14" s="27"/>
      <c r="I14" s="3"/>
      <c r="J14" s="369">
        <v>42443</v>
      </c>
      <c r="K14" s="370" t="s">
        <v>1365</v>
      </c>
      <c r="L14" s="422">
        <v>1503.72</v>
      </c>
      <c r="M14" s="308" t="s">
        <v>1738</v>
      </c>
      <c r="N14" s="307" t="s">
        <v>249</v>
      </c>
      <c r="O14" s="453" t="s">
        <v>1769</v>
      </c>
    </row>
    <row r="15" spans="1:15" s="29" customFormat="1" ht="12.75" customHeight="1" x14ac:dyDescent="0.2">
      <c r="A15" s="56"/>
      <c r="B15" s="129">
        <v>42432</v>
      </c>
      <c r="C15" s="190" t="s">
        <v>301</v>
      </c>
      <c r="D15" s="132" t="s">
        <v>5</v>
      </c>
      <c r="E15" s="124">
        <v>1197.93</v>
      </c>
      <c r="F15" s="29" t="s">
        <v>89</v>
      </c>
      <c r="G15" s="29" t="s">
        <v>249</v>
      </c>
      <c r="I15" s="452" t="s">
        <v>1744</v>
      </c>
      <c r="J15" s="109">
        <v>42443</v>
      </c>
      <c r="K15" s="132" t="s">
        <v>800</v>
      </c>
      <c r="L15" s="169">
        <v>20000</v>
      </c>
      <c r="M15" s="308" t="s">
        <v>1739</v>
      </c>
      <c r="N15" s="452" t="s">
        <v>842</v>
      </c>
      <c r="O15" s="453" t="s">
        <v>1740</v>
      </c>
    </row>
    <row r="16" spans="1:15" s="111" customFormat="1" ht="12.6" customHeight="1" x14ac:dyDescent="0.2">
      <c r="A16" s="56"/>
      <c r="B16" s="129">
        <v>42432</v>
      </c>
      <c r="C16" s="190" t="s">
        <v>1734</v>
      </c>
      <c r="D16" s="132" t="s">
        <v>1735</v>
      </c>
      <c r="E16" s="135">
        <v>19669.560000000001</v>
      </c>
      <c r="F16" s="29" t="s">
        <v>89</v>
      </c>
      <c r="G16" s="29" t="s">
        <v>249</v>
      </c>
      <c r="H16" s="29"/>
      <c r="I16" s="452" t="s">
        <v>1744</v>
      </c>
      <c r="J16" s="109">
        <v>42443</v>
      </c>
      <c r="K16" s="132" t="s">
        <v>1041</v>
      </c>
      <c r="L16" s="134">
        <v>4945.82</v>
      </c>
      <c r="M16" s="308" t="s">
        <v>1738</v>
      </c>
      <c r="N16" s="307"/>
      <c r="O16" s="306"/>
    </row>
    <row r="17" spans="1:15" s="111" customFormat="1" ht="12.6" customHeight="1" thickBot="1" x14ac:dyDescent="0.25">
      <c r="A17" s="56"/>
      <c r="B17" s="129">
        <v>42433</v>
      </c>
      <c r="C17" s="190" t="s">
        <v>301</v>
      </c>
      <c r="D17" s="132" t="s">
        <v>380</v>
      </c>
      <c r="E17" s="136">
        <v>330.6</v>
      </c>
      <c r="F17" s="29" t="s">
        <v>89</v>
      </c>
      <c r="G17" s="29" t="s">
        <v>249</v>
      </c>
      <c r="H17" s="29"/>
      <c r="I17" s="3"/>
      <c r="J17" s="161"/>
      <c r="K17" s="133"/>
      <c r="L17" s="207"/>
      <c r="M17" s="308"/>
      <c r="N17" s="307"/>
      <c r="O17" s="306"/>
    </row>
    <row r="18" spans="1:15" s="111" customFormat="1" ht="12.6" customHeight="1" thickBot="1" x14ac:dyDescent="0.25">
      <c r="A18" s="56"/>
      <c r="B18" s="129">
        <v>42436</v>
      </c>
      <c r="C18" s="190" t="s">
        <v>719</v>
      </c>
      <c r="D18" s="132" t="s">
        <v>1051</v>
      </c>
      <c r="E18" s="136">
        <v>491.75</v>
      </c>
      <c r="F18" s="29" t="s">
        <v>89</v>
      </c>
      <c r="G18" s="29" t="s">
        <v>249</v>
      </c>
      <c r="H18" s="29"/>
      <c r="I18"/>
      <c r="J18" s="56"/>
      <c r="K18" s="194"/>
      <c r="L18" s="87">
        <f>SUM(L14:L17)</f>
        <v>26449.54</v>
      </c>
      <c r="M18" s="308"/>
      <c r="N18" s="307"/>
      <c r="O18" s="306"/>
    </row>
    <row r="19" spans="1:15" s="111" customFormat="1" ht="12.6" customHeight="1" x14ac:dyDescent="0.2">
      <c r="A19" s="56"/>
      <c r="B19" s="129">
        <v>42436</v>
      </c>
      <c r="C19" s="190" t="s">
        <v>469</v>
      </c>
      <c r="D19" s="132" t="s">
        <v>1627</v>
      </c>
      <c r="E19" s="136">
        <v>846</v>
      </c>
      <c r="F19" s="29" t="s">
        <v>89</v>
      </c>
      <c r="G19" s="29" t="s">
        <v>249</v>
      </c>
      <c r="H19" s="29"/>
      <c r="I19"/>
      <c r="J19" s="56"/>
      <c r="K19" s="194"/>
      <c r="L19" s="208"/>
      <c r="M19" s="308"/>
      <c r="N19" s="307"/>
      <c r="O19" s="306"/>
    </row>
    <row r="20" spans="1:15" s="111" customFormat="1" ht="12.6" customHeight="1" thickBot="1" x14ac:dyDescent="0.25">
      <c r="A20" s="56"/>
      <c r="B20" s="129">
        <v>42439</v>
      </c>
      <c r="C20" s="190" t="s">
        <v>469</v>
      </c>
      <c r="D20" s="132" t="s">
        <v>1627</v>
      </c>
      <c r="E20" s="136">
        <v>468</v>
      </c>
      <c r="F20" s="29" t="s">
        <v>89</v>
      </c>
      <c r="G20" s="29" t="s">
        <v>249</v>
      </c>
      <c r="H20" s="29"/>
      <c r="I20" s="294" t="s">
        <v>1570</v>
      </c>
      <c r="J20" s="294"/>
      <c r="K20" s="294"/>
      <c r="L20" s="288"/>
      <c r="M20" s="288" t="s">
        <v>1683</v>
      </c>
      <c r="N20" s="307"/>
      <c r="O20" s="306"/>
    </row>
    <row r="21" spans="1:15" s="111" customFormat="1" ht="12.6" customHeight="1" thickBot="1" x14ac:dyDescent="0.25">
      <c r="A21" s="56"/>
      <c r="B21" s="129">
        <v>42440</v>
      </c>
      <c r="C21" s="190" t="s">
        <v>674</v>
      </c>
      <c r="D21" s="132" t="s">
        <v>730</v>
      </c>
      <c r="E21" s="136">
        <v>449.2</v>
      </c>
      <c r="F21" s="29" t="s">
        <v>89</v>
      </c>
      <c r="G21" s="29" t="s">
        <v>249</v>
      </c>
      <c r="H21" s="29"/>
      <c r="I21" s="3"/>
      <c r="J21" s="10" t="s">
        <v>297</v>
      </c>
      <c r="K21" s="11" t="s">
        <v>298</v>
      </c>
      <c r="L21" s="176" t="s">
        <v>299</v>
      </c>
      <c r="M21" s="308"/>
      <c r="N21" s="307"/>
      <c r="O21" s="306"/>
    </row>
    <row r="22" spans="1:15" s="111" customFormat="1" ht="12.6" customHeight="1" x14ac:dyDescent="0.2">
      <c r="A22" s="56"/>
      <c r="B22" s="129">
        <v>42446</v>
      </c>
      <c r="C22" s="190" t="s">
        <v>301</v>
      </c>
      <c r="D22" s="132" t="s">
        <v>1355</v>
      </c>
      <c r="E22" s="136">
        <v>284.25</v>
      </c>
      <c r="F22" s="29" t="s">
        <v>89</v>
      </c>
      <c r="G22" s="29" t="s">
        <v>249</v>
      </c>
      <c r="H22" s="29"/>
      <c r="I22" s="3"/>
      <c r="J22" s="110">
        <v>42416</v>
      </c>
      <c r="K22" s="119" t="s">
        <v>1575</v>
      </c>
      <c r="L22" s="172">
        <v>587.5</v>
      </c>
      <c r="M22" s="308" t="s">
        <v>89</v>
      </c>
      <c r="N22" s="307"/>
      <c r="O22" s="306"/>
    </row>
    <row r="23" spans="1:15" s="111" customFormat="1" ht="12.6" customHeight="1" x14ac:dyDescent="0.2">
      <c r="A23" s="56"/>
      <c r="B23" s="129">
        <v>42446</v>
      </c>
      <c r="C23" s="190" t="s">
        <v>719</v>
      </c>
      <c r="D23" s="132" t="s">
        <v>1051</v>
      </c>
      <c r="E23" s="136">
        <v>569.67999999999995</v>
      </c>
      <c r="F23" s="29" t="s">
        <v>89</v>
      </c>
      <c r="G23" s="29" t="s">
        <v>249</v>
      </c>
      <c r="H23" s="29"/>
      <c r="I23" s="3"/>
      <c r="J23" s="110">
        <v>42426</v>
      </c>
      <c r="K23" s="119" t="s">
        <v>1741</v>
      </c>
      <c r="L23" s="172">
        <v>470.95</v>
      </c>
      <c r="M23" s="308" t="s">
        <v>89</v>
      </c>
      <c r="N23" s="307"/>
      <c r="O23" s="306"/>
    </row>
    <row r="24" spans="1:15" s="111" customFormat="1" ht="12.6" customHeight="1" x14ac:dyDescent="0.2">
      <c r="A24" s="56"/>
      <c r="B24" s="129">
        <v>42447</v>
      </c>
      <c r="C24" s="190" t="s">
        <v>637</v>
      </c>
      <c r="D24" s="132" t="s">
        <v>597</v>
      </c>
      <c r="E24" s="136">
        <v>612.5</v>
      </c>
      <c r="F24" s="29" t="s">
        <v>89</v>
      </c>
      <c r="G24" s="29" t="s">
        <v>249</v>
      </c>
      <c r="H24" s="29"/>
      <c r="I24" s="3"/>
      <c r="J24" s="110">
        <v>42436</v>
      </c>
      <c r="K24" s="119" t="s">
        <v>1281</v>
      </c>
      <c r="L24" s="172">
        <v>415.65</v>
      </c>
      <c r="M24" s="308"/>
      <c r="N24" s="307"/>
      <c r="O24" s="306"/>
    </row>
    <row r="25" spans="1:15" s="111" customFormat="1" ht="12.6" customHeight="1" x14ac:dyDescent="0.2">
      <c r="A25" s="56"/>
      <c r="B25" s="129">
        <v>42451</v>
      </c>
      <c r="C25" s="190" t="s">
        <v>469</v>
      </c>
      <c r="D25" s="132" t="s">
        <v>901</v>
      </c>
      <c r="E25" s="136">
        <v>511.73</v>
      </c>
      <c r="F25" s="29" t="s">
        <v>89</v>
      </c>
      <c r="G25" s="29" t="s">
        <v>249</v>
      </c>
      <c r="H25" s="29"/>
      <c r="I25" s="3"/>
      <c r="J25" s="110">
        <v>42437</v>
      </c>
      <c r="K25" s="119" t="s">
        <v>1355</v>
      </c>
      <c r="L25" s="172">
        <v>138.71</v>
      </c>
      <c r="M25" s="308" t="s">
        <v>89</v>
      </c>
      <c r="N25" s="307"/>
      <c r="O25" s="306"/>
    </row>
    <row r="26" spans="1:15" s="111" customFormat="1" ht="12.6" customHeight="1" x14ac:dyDescent="0.2">
      <c r="A26" s="56"/>
      <c r="B26" s="129">
        <v>42453</v>
      </c>
      <c r="C26" s="190" t="s">
        <v>637</v>
      </c>
      <c r="D26" s="132" t="s">
        <v>597</v>
      </c>
      <c r="E26" s="136">
        <v>326.10000000000002</v>
      </c>
      <c r="F26" s="29" t="s">
        <v>89</v>
      </c>
      <c r="G26" s="29" t="s">
        <v>249</v>
      </c>
      <c r="H26" s="29"/>
      <c r="I26" s="3"/>
      <c r="J26" s="109">
        <v>42440</v>
      </c>
      <c r="K26" s="123" t="s">
        <v>597</v>
      </c>
      <c r="L26" s="169">
        <v>387.8</v>
      </c>
      <c r="M26" s="308" t="s">
        <v>89</v>
      </c>
      <c r="N26" s="307"/>
      <c r="O26" s="426"/>
    </row>
    <row r="27" spans="1:15" s="111" customFormat="1" ht="12.6" customHeight="1" x14ac:dyDescent="0.2">
      <c r="A27" s="56"/>
      <c r="B27" s="129">
        <v>42453</v>
      </c>
      <c r="C27" s="190" t="s">
        <v>469</v>
      </c>
      <c r="D27" s="132" t="s">
        <v>901</v>
      </c>
      <c r="E27" s="136">
        <v>495</v>
      </c>
      <c r="F27" s="29" t="s">
        <v>89</v>
      </c>
      <c r="G27" s="29" t="s">
        <v>249</v>
      </c>
      <c r="H27" s="29"/>
      <c r="I27" s="3"/>
      <c r="J27" s="109">
        <v>42441</v>
      </c>
      <c r="K27" s="123" t="s">
        <v>1051</v>
      </c>
      <c r="L27" s="134">
        <v>746.73</v>
      </c>
      <c r="M27" s="308" t="s">
        <v>89</v>
      </c>
      <c r="N27" s="307"/>
      <c r="O27" s="426"/>
    </row>
    <row r="28" spans="1:15" s="3" customFormat="1" ht="12.75" customHeight="1" x14ac:dyDescent="0.2">
      <c r="A28" s="56"/>
      <c r="B28" s="129">
        <v>42458</v>
      </c>
      <c r="C28" s="190" t="s">
        <v>469</v>
      </c>
      <c r="D28" s="132" t="s">
        <v>901</v>
      </c>
      <c r="E28" s="136">
        <v>242.65</v>
      </c>
      <c r="F28" s="29" t="s">
        <v>89</v>
      </c>
      <c r="G28" s="29" t="s">
        <v>249</v>
      </c>
      <c r="H28" s="29"/>
      <c r="J28" s="109">
        <v>42447</v>
      </c>
      <c r="K28" s="123" t="s">
        <v>1742</v>
      </c>
      <c r="L28" s="169">
        <v>682.29</v>
      </c>
      <c r="M28" s="308" t="s">
        <v>89</v>
      </c>
      <c r="N28" s="310"/>
      <c r="O28" s="426"/>
    </row>
    <row r="29" spans="1:15" s="3" customFormat="1" ht="12.75" customHeight="1" thickBot="1" x14ac:dyDescent="0.25">
      <c r="A29" s="56"/>
      <c r="B29" s="129">
        <v>42458</v>
      </c>
      <c r="C29" s="190" t="s">
        <v>301</v>
      </c>
      <c r="D29" s="132" t="s">
        <v>380</v>
      </c>
      <c r="E29" s="136">
        <v>330.6</v>
      </c>
      <c r="F29" s="29" t="s">
        <v>89</v>
      </c>
      <c r="G29" s="29" t="s">
        <v>249</v>
      </c>
      <c r="H29" s="29"/>
      <c r="J29" s="280">
        <v>42452</v>
      </c>
      <c r="K29" s="423" t="s">
        <v>1743</v>
      </c>
      <c r="L29" s="432">
        <v>259.99</v>
      </c>
      <c r="M29" s="308"/>
      <c r="N29" s="307"/>
      <c r="O29" s="426"/>
    </row>
    <row r="30" spans="1:15" s="3" customFormat="1" ht="12.75" customHeight="1" thickBot="1" x14ac:dyDescent="0.25">
      <c r="A30" s="56"/>
      <c r="B30" s="129">
        <v>42458</v>
      </c>
      <c r="C30" s="190" t="s">
        <v>301</v>
      </c>
      <c r="D30" s="132" t="s">
        <v>6</v>
      </c>
      <c r="E30" s="136">
        <v>10981.62</v>
      </c>
      <c r="F30" s="29"/>
      <c r="G30" s="29" t="s">
        <v>249</v>
      </c>
      <c r="H30" s="29"/>
      <c r="J30" s="56"/>
      <c r="K30" s="194"/>
      <c r="L30" s="87">
        <f>SUM(L22:L29)</f>
        <v>3689.62</v>
      </c>
      <c r="M30" s="308"/>
      <c r="N30" s="308"/>
      <c r="O30" s="307"/>
    </row>
    <row r="31" spans="1:15" s="3" customFormat="1" ht="12.75" customHeight="1" x14ac:dyDescent="0.2">
      <c r="A31" s="56"/>
      <c r="B31" s="129">
        <v>42459</v>
      </c>
      <c r="C31" s="190" t="s">
        <v>1136</v>
      </c>
      <c r="D31" s="132" t="s">
        <v>861</v>
      </c>
      <c r="E31" s="136">
        <v>29308.26</v>
      </c>
      <c r="F31" s="29" t="s">
        <v>89</v>
      </c>
      <c r="G31" s="29" t="s">
        <v>249</v>
      </c>
      <c r="H31" s="29"/>
      <c r="I31"/>
      <c r="J31" s="56"/>
      <c r="K31" s="194"/>
      <c r="L31" s="208"/>
      <c r="M31" s="308"/>
      <c r="N31" s="308"/>
      <c r="O31" s="307"/>
    </row>
    <row r="32" spans="1:15" s="56" customFormat="1" ht="12.75" customHeight="1" x14ac:dyDescent="0.2">
      <c r="B32" s="129">
        <v>42459</v>
      </c>
      <c r="C32" s="190" t="s">
        <v>469</v>
      </c>
      <c r="D32" s="132" t="s">
        <v>1627</v>
      </c>
      <c r="E32" s="136">
        <v>413</v>
      </c>
      <c r="F32" s="29" t="s">
        <v>89</v>
      </c>
      <c r="G32" s="29" t="s">
        <v>249</v>
      </c>
      <c r="H32" s="29"/>
      <c r="I32"/>
      <c r="K32" s="194"/>
      <c r="L32" s="208"/>
      <c r="M32" s="308"/>
      <c r="N32" s="308"/>
      <c r="O32" s="308"/>
    </row>
    <row r="33" spans="1:15" s="56" customFormat="1" ht="12.75" customHeight="1" thickBot="1" x14ac:dyDescent="0.25">
      <c r="A33"/>
      <c r="B33" s="161">
        <v>42460</v>
      </c>
      <c r="C33" s="443" t="s">
        <v>469</v>
      </c>
      <c r="D33" s="133" t="s">
        <v>424</v>
      </c>
      <c r="E33" s="137">
        <v>298.06</v>
      </c>
      <c r="F33" s="29" t="s">
        <v>89</v>
      </c>
      <c r="G33" s="29" t="s">
        <v>249</v>
      </c>
      <c r="H33" s="29"/>
      <c r="I33"/>
      <c r="J33"/>
      <c r="K33"/>
      <c r="L33"/>
      <c r="M33" s="308"/>
      <c r="N33" s="308"/>
      <c r="O33" s="308"/>
    </row>
    <row r="34" spans="1:15" s="29" customFormat="1" ht="13.5" thickBot="1" x14ac:dyDescent="0.25">
      <c r="A34"/>
      <c r="B34" s="56"/>
      <c r="C34" s="56"/>
      <c r="D34" s="194"/>
      <c r="E34" s="87">
        <f>SUM(E11:E33)</f>
        <v>99206.359999999986</v>
      </c>
      <c r="I34"/>
      <c r="J34"/>
      <c r="K34"/>
      <c r="L34"/>
      <c r="M34" s="308"/>
      <c r="N34" s="308"/>
      <c r="O34" s="308"/>
    </row>
    <row r="35" spans="1:15" s="29" customFormat="1" x14ac:dyDescent="0.2">
      <c r="A35"/>
      <c r="B35" s="56"/>
      <c r="C35" s="56"/>
      <c r="D35" s="194"/>
      <c r="E35" s="208"/>
      <c r="I35"/>
      <c r="J35"/>
      <c r="K35"/>
      <c r="L35"/>
      <c r="M35" s="308"/>
      <c r="N35" s="308"/>
      <c r="O35" s="308"/>
    </row>
    <row r="36" spans="1:15" s="29" customFormat="1" x14ac:dyDescent="0.2">
      <c r="A36"/>
      <c r="B36" s="56"/>
      <c r="C36" s="56"/>
      <c r="D36" s="194"/>
      <c r="E36" s="208"/>
      <c r="I36"/>
      <c r="J36"/>
      <c r="K36"/>
      <c r="L36"/>
      <c r="M36" s="308"/>
      <c r="N36" s="308"/>
      <c r="O36" s="308"/>
    </row>
    <row r="37" spans="1:15" s="29" customFormat="1" x14ac:dyDescent="0.2">
      <c r="A37"/>
      <c r="B37" s="56"/>
      <c r="C37" s="56"/>
      <c r="D37" s="194"/>
      <c r="E37" s="208"/>
      <c r="I37"/>
      <c r="J37"/>
      <c r="K37"/>
      <c r="L37"/>
      <c r="M37" s="308"/>
      <c r="N37" s="308"/>
      <c r="O37" s="308"/>
    </row>
    <row r="38" spans="1:15" s="29" customFormat="1" x14ac:dyDescent="0.2">
      <c r="A38"/>
      <c r="B38" s="56"/>
      <c r="C38" s="56"/>
      <c r="D38" s="194"/>
      <c r="E38" s="208"/>
      <c r="I38"/>
      <c r="J38"/>
      <c r="K38"/>
      <c r="L38"/>
      <c r="M38" s="308"/>
      <c r="N38" s="308"/>
      <c r="O38" s="308"/>
    </row>
    <row r="39" spans="1:15" s="29" customFormat="1" x14ac:dyDescent="0.2">
      <c r="A39"/>
      <c r="B39" s="56"/>
      <c r="C39" s="56"/>
      <c r="D39" s="194"/>
      <c r="E39" s="208"/>
      <c r="I39"/>
      <c r="J39"/>
      <c r="K39"/>
      <c r="L39"/>
      <c r="M39" s="308"/>
      <c r="N39" s="308"/>
      <c r="O39" s="308"/>
    </row>
    <row r="40" spans="1:15" s="29" customFormat="1" x14ac:dyDescent="0.2">
      <c r="A40"/>
      <c r="B40" s="56"/>
      <c r="C40" s="56"/>
      <c r="D40" s="194"/>
      <c r="E40" s="208"/>
      <c r="I40"/>
      <c r="J40"/>
      <c r="K40"/>
      <c r="L40"/>
      <c r="M40" s="308"/>
      <c r="N40" s="308"/>
      <c r="O40" s="308"/>
    </row>
    <row r="41" spans="1:15" s="29" customFormat="1" x14ac:dyDescent="0.2">
      <c r="A41"/>
      <c r="B41" s="56"/>
      <c r="C41" s="56"/>
      <c r="D41" s="194"/>
      <c r="E41" s="208"/>
      <c r="I41"/>
      <c r="J41"/>
      <c r="K41"/>
      <c r="L41"/>
      <c r="M41" s="308"/>
      <c r="N41" s="308"/>
      <c r="O41" s="308"/>
    </row>
    <row r="42" spans="1:15" s="29" customFormat="1" x14ac:dyDescent="0.2">
      <c r="A42"/>
      <c r="B42" s="56"/>
      <c r="C42" s="56"/>
      <c r="D42" s="194"/>
      <c r="E42" s="208"/>
      <c r="I42"/>
      <c r="J42"/>
      <c r="K42"/>
      <c r="L42"/>
      <c r="M42" s="308"/>
      <c r="N42" s="308"/>
      <c r="O42" s="308"/>
    </row>
    <row r="43" spans="1:15" s="29" customFormat="1" x14ac:dyDescent="0.2">
      <c r="A43"/>
      <c r="B43" s="56"/>
      <c r="C43" s="56"/>
      <c r="D43" s="194"/>
      <c r="E43" s="208"/>
      <c r="I43"/>
      <c r="J43"/>
      <c r="K43"/>
      <c r="L43"/>
      <c r="M43" s="308"/>
      <c r="N43" s="308"/>
      <c r="O43" s="308"/>
    </row>
    <row r="44" spans="1:15" s="29" customFormat="1" x14ac:dyDescent="0.2">
      <c r="A44"/>
      <c r="B44" s="56"/>
      <c r="C44" s="56"/>
      <c r="D44" s="194"/>
      <c r="E44" s="208"/>
      <c r="I44"/>
      <c r="J44"/>
      <c r="K44"/>
      <c r="L44"/>
      <c r="M44" s="308"/>
      <c r="N44" s="308"/>
      <c r="O44" s="308"/>
    </row>
    <row r="45" spans="1:15" s="29" customFormat="1" x14ac:dyDescent="0.2">
      <c r="A45"/>
      <c r="B45" s="56"/>
      <c r="C45" s="56"/>
      <c r="D45" s="194"/>
      <c r="E45" s="208"/>
      <c r="I45"/>
      <c r="J45"/>
      <c r="K45"/>
      <c r="L45"/>
      <c r="M45" s="308"/>
      <c r="N45" s="308"/>
      <c r="O45" s="308"/>
    </row>
    <row r="46" spans="1:15" x14ac:dyDescent="0.2">
      <c r="B46" s="56"/>
      <c r="C46" s="56"/>
      <c r="D46" s="194"/>
      <c r="E46" s="208"/>
    </row>
    <row r="47" spans="1:15" x14ac:dyDescent="0.2">
      <c r="B47" s="56"/>
      <c r="C47" s="56"/>
      <c r="D47" s="194"/>
      <c r="E47" s="208"/>
      <c r="F47"/>
    </row>
    <row r="48" spans="1:15" s="29" customFormat="1" x14ac:dyDescent="0.2">
      <c r="A48"/>
      <c r="B48"/>
      <c r="C48"/>
      <c r="D48" s="195"/>
      <c r="E48" s="197"/>
      <c r="F48"/>
      <c r="I48"/>
      <c r="J48"/>
      <c r="K48"/>
      <c r="L48"/>
      <c r="M48" s="308"/>
      <c r="N48" s="308"/>
      <c r="O48" s="308"/>
    </row>
    <row r="49" spans="1:15" s="29" customFormat="1" x14ac:dyDescent="0.2">
      <c r="A49"/>
      <c r="B49"/>
      <c r="C49"/>
      <c r="D49" s="195"/>
      <c r="E49" s="197"/>
      <c r="F49"/>
      <c r="I49"/>
      <c r="J49"/>
      <c r="K49"/>
      <c r="L49"/>
      <c r="M49" s="308"/>
      <c r="N49" s="308"/>
      <c r="O49" s="308"/>
    </row>
    <row r="50" spans="1:15" s="29" customFormat="1" x14ac:dyDescent="0.2">
      <c r="A50"/>
      <c r="B50"/>
      <c r="C50"/>
      <c r="D50" s="195"/>
      <c r="E50" s="197"/>
      <c r="F50"/>
      <c r="I50"/>
      <c r="J50"/>
      <c r="K50"/>
      <c r="L50"/>
      <c r="M50" s="308"/>
      <c r="N50" s="308"/>
      <c r="O50" s="308"/>
    </row>
    <row r="51" spans="1:15" x14ac:dyDescent="0.2">
      <c r="F51"/>
    </row>
    <row r="57" spans="1:15" s="29" customFormat="1" x14ac:dyDescent="0.2">
      <c r="A57"/>
      <c r="B57"/>
      <c r="C57"/>
      <c r="D57" s="195"/>
      <c r="E57" s="197"/>
      <c r="I57"/>
      <c r="J57"/>
      <c r="K57"/>
      <c r="L57"/>
      <c r="M57" s="308"/>
      <c r="N57" s="308"/>
      <c r="O57" s="308"/>
    </row>
  </sheetData>
  <mergeCells count="5">
    <mergeCell ref="A1:L1"/>
    <mergeCell ref="A3:D3"/>
    <mergeCell ref="K9:K10"/>
    <mergeCell ref="L9:L10"/>
    <mergeCell ref="A9:D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/>
  <dimension ref="A1:P74"/>
  <sheetViews>
    <sheetView zoomScaleNormal="100" workbookViewId="0">
      <selection activeCell="D15" sqref="D1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1.7109375" bestFit="1" customWidth="1"/>
  </cols>
  <sheetData>
    <row r="1" spans="1:15" s="1" customFormat="1" ht="24" customHeight="1" x14ac:dyDescent="0.2">
      <c r="A1" s="880" t="s">
        <v>1745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54"/>
      <c r="G2" s="454"/>
      <c r="H2" s="454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369">
        <v>42466</v>
      </c>
      <c r="C5" s="196" t="s">
        <v>598</v>
      </c>
      <c r="D5" s="370" t="s">
        <v>1550</v>
      </c>
      <c r="E5" s="371">
        <v>205.85</v>
      </c>
      <c r="F5" s="29" t="s">
        <v>89</v>
      </c>
      <c r="G5" s="29" t="s">
        <v>249</v>
      </c>
      <c r="H5" s="29"/>
      <c r="J5" s="369">
        <v>42466</v>
      </c>
      <c r="K5" s="370" t="s">
        <v>1318</v>
      </c>
      <c r="L5" s="371">
        <v>641.25</v>
      </c>
      <c r="M5" s="308" t="s">
        <v>89</v>
      </c>
      <c r="N5" s="307" t="s">
        <v>249</v>
      </c>
      <c r="O5" s="307"/>
    </row>
    <row r="6" spans="1:15" s="29" customFormat="1" ht="12.75" customHeight="1" x14ac:dyDescent="0.2">
      <c r="A6"/>
      <c r="B6" s="129">
        <v>42481</v>
      </c>
      <c r="C6" s="190" t="s">
        <v>1559</v>
      </c>
      <c r="D6" s="132" t="s">
        <v>800</v>
      </c>
      <c r="E6" s="136">
        <v>20000</v>
      </c>
      <c r="F6" s="27" t="s">
        <v>89</v>
      </c>
      <c r="G6" s="29" t="s">
        <v>249</v>
      </c>
      <c r="I6" s="56"/>
      <c r="J6" s="109">
        <v>42465</v>
      </c>
      <c r="K6" s="132" t="s">
        <v>927</v>
      </c>
      <c r="L6" s="136">
        <v>2051</v>
      </c>
      <c r="M6" s="308" t="s">
        <v>89</v>
      </c>
      <c r="N6" s="308" t="s">
        <v>249</v>
      </c>
      <c r="O6" s="308"/>
    </row>
    <row r="7" spans="1:15" s="29" customFormat="1" ht="12.75" customHeight="1" x14ac:dyDescent="0.2">
      <c r="A7"/>
      <c r="B7" s="129">
        <v>42475</v>
      </c>
      <c r="C7" s="190" t="s">
        <v>1559</v>
      </c>
      <c r="D7" s="132" t="s">
        <v>1751</v>
      </c>
      <c r="E7" s="136">
        <v>1429.59</v>
      </c>
      <c r="F7" s="27" t="s">
        <v>89</v>
      </c>
      <c r="G7" s="29" t="s">
        <v>249</v>
      </c>
      <c r="I7" s="56"/>
      <c r="J7" s="109">
        <v>42468</v>
      </c>
      <c r="K7" s="132" t="s">
        <v>1064</v>
      </c>
      <c r="L7" s="136">
        <v>2154.6</v>
      </c>
      <c r="M7" s="308" t="s">
        <v>89</v>
      </c>
      <c r="N7" s="308" t="s">
        <v>249</v>
      </c>
      <c r="O7" s="308"/>
    </row>
    <row r="8" spans="1:15" s="29" customFormat="1" ht="12.75" customHeight="1" thickBot="1" x14ac:dyDescent="0.25">
      <c r="A8"/>
      <c r="B8" s="161">
        <v>42475</v>
      </c>
      <c r="C8" s="187" t="s">
        <v>1559</v>
      </c>
      <c r="D8" s="133" t="s">
        <v>1041</v>
      </c>
      <c r="E8" s="203">
        <v>2335.98</v>
      </c>
      <c r="F8" s="27" t="s">
        <v>89</v>
      </c>
      <c r="G8" s="29" t="s">
        <v>249</v>
      </c>
      <c r="I8" s="56"/>
      <c r="J8" s="109">
        <v>42482</v>
      </c>
      <c r="K8" s="132" t="s">
        <v>1258</v>
      </c>
      <c r="L8" s="136">
        <v>7170.6</v>
      </c>
      <c r="M8" s="308" t="s">
        <v>89</v>
      </c>
      <c r="N8" s="308" t="s">
        <v>249</v>
      </c>
      <c r="O8" s="308"/>
    </row>
    <row r="9" spans="1:15" s="29" customFormat="1" ht="12.75" customHeight="1" thickBot="1" x14ac:dyDescent="0.25">
      <c r="A9"/>
      <c r="B9" s="56"/>
      <c r="C9" s="56"/>
      <c r="D9" s="194"/>
      <c r="E9" s="87">
        <f>SUM(E5:E8)</f>
        <v>23971.42</v>
      </c>
      <c r="I9" s="56"/>
      <c r="J9" s="161">
        <v>42482</v>
      </c>
      <c r="K9" s="133" t="s">
        <v>346</v>
      </c>
      <c r="L9" s="203">
        <v>13395</v>
      </c>
      <c r="M9" s="308" t="s">
        <v>89</v>
      </c>
      <c r="N9" s="308" t="s">
        <v>249</v>
      </c>
      <c r="O9" s="308"/>
    </row>
    <row r="10" spans="1:15" s="29" customFormat="1" ht="12.75" customHeight="1" thickBot="1" x14ac:dyDescent="0.25">
      <c r="A10"/>
      <c r="B10" s="56"/>
      <c r="C10" s="56"/>
      <c r="D10" s="194"/>
      <c r="E10" s="208"/>
      <c r="I10" s="56"/>
      <c r="J10" s="56"/>
      <c r="K10" s="194"/>
      <c r="L10" s="87">
        <f>SUM(L5:L9)</f>
        <v>25412.45</v>
      </c>
      <c r="M10" s="307"/>
      <c r="N10" s="308"/>
      <c r="O10" s="308"/>
    </row>
    <row r="11" spans="1:15" s="29" customFormat="1" ht="12.75" customHeight="1" thickBot="1" x14ac:dyDescent="0.25">
      <c r="A11" s="875" t="s">
        <v>1058</v>
      </c>
      <c r="B11" s="875"/>
      <c r="C11" s="875"/>
      <c r="D11" s="875"/>
      <c r="E11" s="288" t="s">
        <v>1500</v>
      </c>
      <c r="F11" s="116"/>
      <c r="I11" s="56"/>
      <c r="J11" s="299"/>
      <c r="K11" s="155"/>
      <c r="L11" s="301"/>
      <c r="M11" s="307"/>
      <c r="N11" s="308"/>
      <c r="O11" s="308"/>
    </row>
    <row r="12" spans="1:15" s="29" customFormat="1" ht="12.75" customHeight="1" thickBot="1" x14ac:dyDescent="0.25">
      <c r="A12" s="3"/>
      <c r="B12" s="10" t="s">
        <v>297</v>
      </c>
      <c r="C12" s="181" t="s">
        <v>296</v>
      </c>
      <c r="D12" s="11"/>
      <c r="E12" s="176" t="s">
        <v>299</v>
      </c>
      <c r="F12" s="27"/>
      <c r="I12" s="56"/>
      <c r="J12" s="158"/>
      <c r="K12" s="885" t="s">
        <v>1087</v>
      </c>
      <c r="L12" s="881">
        <f>E9+L10+E56+L20</f>
        <v>103342.89</v>
      </c>
      <c r="M12" s="307"/>
      <c r="N12" s="307"/>
      <c r="O12" s="308"/>
    </row>
    <row r="13" spans="1:15" s="29" customFormat="1" ht="12.75" customHeight="1" thickBot="1" x14ac:dyDescent="0.25">
      <c r="A13" s="56"/>
      <c r="B13" s="129">
        <v>42461</v>
      </c>
      <c r="C13" s="190" t="s">
        <v>719</v>
      </c>
      <c r="D13" s="132" t="s">
        <v>1051</v>
      </c>
      <c r="E13" s="136">
        <v>435.44</v>
      </c>
      <c r="F13" s="29" t="s">
        <v>89</v>
      </c>
      <c r="G13" s="29" t="s">
        <v>249</v>
      </c>
      <c r="I13" s="56"/>
      <c r="J13" s="393"/>
      <c r="K13" s="885"/>
      <c r="L13" s="882"/>
      <c r="M13" s="307"/>
      <c r="N13" s="307"/>
      <c r="O13" s="308"/>
    </row>
    <row r="14" spans="1:15" s="29" customFormat="1" ht="12.75" customHeight="1" x14ac:dyDescent="0.2">
      <c r="A14" s="56"/>
      <c r="B14" s="129">
        <v>42464</v>
      </c>
      <c r="C14" s="190" t="s">
        <v>469</v>
      </c>
      <c r="D14" s="132" t="s">
        <v>901</v>
      </c>
      <c r="E14" s="136">
        <v>622.83000000000004</v>
      </c>
      <c r="F14" s="29" t="s">
        <v>89</v>
      </c>
      <c r="G14" s="116" t="s">
        <v>249</v>
      </c>
      <c r="H14" s="116"/>
      <c r="I14" s="3"/>
      <c r="J14" s="393"/>
      <c r="K14" s="398"/>
      <c r="L14" s="336"/>
      <c r="M14" s="307"/>
      <c r="N14" s="307"/>
      <c r="O14" s="308"/>
    </row>
    <row r="15" spans="1:15" s="29" customFormat="1" ht="12.75" customHeight="1" thickBot="1" x14ac:dyDescent="0.25">
      <c r="A15" s="56"/>
      <c r="B15" s="129">
        <v>42464</v>
      </c>
      <c r="C15" s="190" t="s">
        <v>1502</v>
      </c>
      <c r="D15" s="132" t="s">
        <v>1735</v>
      </c>
      <c r="E15" s="124">
        <v>1700</v>
      </c>
      <c r="F15" s="29" t="s">
        <v>89</v>
      </c>
      <c r="G15" s="27" t="s">
        <v>249</v>
      </c>
      <c r="H15" s="27"/>
      <c r="I15" s="294" t="s">
        <v>1737</v>
      </c>
      <c r="J15" s="294"/>
      <c r="K15" s="294"/>
      <c r="L15" s="288"/>
      <c r="M15" s="307"/>
      <c r="N15" s="307"/>
      <c r="O15" s="308"/>
    </row>
    <row r="16" spans="1:15" s="29" customFormat="1" ht="12.75" customHeight="1" thickBot="1" x14ac:dyDescent="0.25">
      <c r="A16" s="56"/>
      <c r="B16" s="129">
        <v>42465</v>
      </c>
      <c r="C16" s="190" t="s">
        <v>719</v>
      </c>
      <c r="D16" s="132" t="s">
        <v>1051</v>
      </c>
      <c r="E16" s="124">
        <v>434.33</v>
      </c>
      <c r="F16" s="29" t="s">
        <v>89</v>
      </c>
      <c r="G16" s="29" t="s">
        <v>249</v>
      </c>
      <c r="I16" s="3"/>
      <c r="J16" s="10" t="s">
        <v>297</v>
      </c>
      <c r="K16" s="11" t="s">
        <v>298</v>
      </c>
      <c r="L16" s="176" t="s">
        <v>299</v>
      </c>
      <c r="M16" s="307"/>
      <c r="N16" s="307"/>
      <c r="O16" s="308"/>
    </row>
    <row r="17" spans="1:16" s="111" customFormat="1" ht="12.6" customHeight="1" x14ac:dyDescent="0.2">
      <c r="A17" s="56"/>
      <c r="B17" s="129">
        <v>42465</v>
      </c>
      <c r="C17" s="190" t="s">
        <v>1754</v>
      </c>
      <c r="D17" s="132" t="s">
        <v>439</v>
      </c>
      <c r="E17" s="124">
        <v>4371.8999999999996</v>
      </c>
      <c r="F17" s="29" t="s">
        <v>89</v>
      </c>
      <c r="G17" s="29" t="s">
        <v>249</v>
      </c>
      <c r="H17" s="29"/>
      <c r="I17" s="3"/>
      <c r="J17" s="369">
        <v>42466</v>
      </c>
      <c r="K17" s="370" t="s">
        <v>1747</v>
      </c>
      <c r="L17" s="422">
        <v>377.7</v>
      </c>
      <c r="M17" s="308" t="s">
        <v>89</v>
      </c>
      <c r="N17" s="455" t="s">
        <v>1749</v>
      </c>
      <c r="O17" s="306"/>
    </row>
    <row r="18" spans="1:16" s="111" customFormat="1" ht="12.6" customHeight="1" x14ac:dyDescent="0.2">
      <c r="A18" s="56"/>
      <c r="B18" s="129">
        <v>42466</v>
      </c>
      <c r="C18" s="190" t="s">
        <v>1540</v>
      </c>
      <c r="D18" s="132" t="s">
        <v>1031</v>
      </c>
      <c r="E18" s="124">
        <v>749</v>
      </c>
      <c r="F18" s="29" t="s">
        <v>89</v>
      </c>
      <c r="G18" s="29" t="s">
        <v>249</v>
      </c>
      <c r="H18" s="29"/>
      <c r="I18" s="452"/>
      <c r="J18" s="109">
        <v>42474</v>
      </c>
      <c r="K18" s="132" t="s">
        <v>439</v>
      </c>
      <c r="L18" s="169">
        <v>460.56</v>
      </c>
      <c r="M18" s="308" t="s">
        <v>89</v>
      </c>
      <c r="N18" s="455" t="s">
        <v>1770</v>
      </c>
      <c r="O18" s="453"/>
      <c r="P18" s="456"/>
    </row>
    <row r="19" spans="1:16" s="111" customFormat="1" ht="12.6" customHeight="1" thickBot="1" x14ac:dyDescent="0.25">
      <c r="A19" s="56"/>
      <c r="B19" s="129">
        <v>42466</v>
      </c>
      <c r="C19" s="190" t="s">
        <v>301</v>
      </c>
      <c r="D19" s="132" t="s">
        <v>227</v>
      </c>
      <c r="E19" s="135">
        <v>969</v>
      </c>
      <c r="F19" s="29" t="s">
        <v>89</v>
      </c>
      <c r="G19" s="29" t="s">
        <v>249</v>
      </c>
      <c r="H19" s="29"/>
      <c r="I19" s="452"/>
      <c r="J19" s="161">
        <v>42480</v>
      </c>
      <c r="K19" s="133" t="s">
        <v>1755</v>
      </c>
      <c r="L19" s="458">
        <v>741.37</v>
      </c>
      <c r="M19" s="308" t="s">
        <v>89</v>
      </c>
      <c r="N19" s="455" t="s">
        <v>1749</v>
      </c>
      <c r="O19" s="306"/>
    </row>
    <row r="20" spans="1:16" s="111" customFormat="1" ht="12.6" customHeight="1" thickBot="1" x14ac:dyDescent="0.25">
      <c r="A20" s="56"/>
      <c r="B20" s="129">
        <v>42466</v>
      </c>
      <c r="C20" s="190" t="s">
        <v>301</v>
      </c>
      <c r="D20" s="132" t="s">
        <v>227</v>
      </c>
      <c r="E20" s="136">
        <v>972.19</v>
      </c>
      <c r="F20" s="29" t="s">
        <v>89</v>
      </c>
      <c r="G20" s="29" t="s">
        <v>249</v>
      </c>
      <c r="H20" s="29"/>
      <c r="I20"/>
      <c r="J20" s="56"/>
      <c r="K20" s="194"/>
      <c r="L20" s="87">
        <f>SUM(L17:L19)</f>
        <v>1579.63</v>
      </c>
      <c r="M20" s="308"/>
      <c r="N20" s="307"/>
      <c r="O20" s="306"/>
    </row>
    <row r="21" spans="1:16" s="111" customFormat="1" ht="12.6" customHeight="1" x14ac:dyDescent="0.2">
      <c r="A21" s="56"/>
      <c r="B21" s="129">
        <v>42466</v>
      </c>
      <c r="C21" s="190" t="s">
        <v>301</v>
      </c>
      <c r="D21" s="132" t="s">
        <v>307</v>
      </c>
      <c r="E21" s="136">
        <v>857.28</v>
      </c>
      <c r="F21" s="29" t="s">
        <v>89</v>
      </c>
      <c r="G21" s="29" t="s">
        <v>249</v>
      </c>
      <c r="H21" s="29"/>
      <c r="I21"/>
      <c r="J21" s="56"/>
      <c r="K21" s="194"/>
      <c r="L21" s="208"/>
      <c r="M21" s="308"/>
      <c r="N21" s="307"/>
      <c r="O21" s="306"/>
    </row>
    <row r="22" spans="1:16" s="111" customFormat="1" ht="12.6" customHeight="1" thickBot="1" x14ac:dyDescent="0.25">
      <c r="A22" s="56"/>
      <c r="B22" s="129">
        <v>42466</v>
      </c>
      <c r="C22" s="190" t="s">
        <v>674</v>
      </c>
      <c r="D22" s="132" t="s">
        <v>730</v>
      </c>
      <c r="E22" s="136">
        <v>393.6</v>
      </c>
      <c r="F22" s="29" t="s">
        <v>89</v>
      </c>
      <c r="G22" s="29" t="s">
        <v>249</v>
      </c>
      <c r="H22" s="29"/>
      <c r="I22" s="294" t="s">
        <v>1570</v>
      </c>
      <c r="J22" s="294"/>
      <c r="K22" s="294"/>
      <c r="L22" s="288"/>
      <c r="M22" s="288" t="s">
        <v>1683</v>
      </c>
      <c r="N22" s="307"/>
      <c r="O22" s="306"/>
    </row>
    <row r="23" spans="1:16" s="111" customFormat="1" ht="12.6" customHeight="1" thickBot="1" x14ac:dyDescent="0.25">
      <c r="A23" s="56"/>
      <c r="B23" s="129">
        <v>42466</v>
      </c>
      <c r="C23" s="190" t="s">
        <v>301</v>
      </c>
      <c r="D23" s="132" t="s">
        <v>1487</v>
      </c>
      <c r="E23" s="136">
        <v>1873.02</v>
      </c>
      <c r="F23" s="29" t="s">
        <v>89</v>
      </c>
      <c r="G23" s="29" t="s">
        <v>249</v>
      </c>
      <c r="H23" s="29"/>
      <c r="I23" s="3"/>
      <c r="J23" s="10" t="s">
        <v>297</v>
      </c>
      <c r="K23" s="11" t="s">
        <v>298</v>
      </c>
      <c r="L23" s="176" t="s">
        <v>299</v>
      </c>
      <c r="M23" s="308"/>
      <c r="N23" s="307"/>
      <c r="O23" s="306"/>
    </row>
    <row r="24" spans="1:16" s="111" customFormat="1" ht="12.6" customHeight="1" x14ac:dyDescent="0.2">
      <c r="A24" s="56"/>
      <c r="B24" s="129">
        <v>42468</v>
      </c>
      <c r="C24" s="190" t="s">
        <v>301</v>
      </c>
      <c r="D24" s="132" t="s">
        <v>1247</v>
      </c>
      <c r="E24" s="136">
        <v>4176.99</v>
      </c>
      <c r="F24" s="29" t="s">
        <v>89</v>
      </c>
      <c r="G24" s="29" t="s">
        <v>249</v>
      </c>
      <c r="H24" s="29"/>
      <c r="I24" s="3"/>
      <c r="J24" s="110">
        <v>42459</v>
      </c>
      <c r="K24" s="119" t="s">
        <v>1051</v>
      </c>
      <c r="L24" s="172">
        <v>421.06</v>
      </c>
      <c r="M24" s="308" t="s">
        <v>89</v>
      </c>
      <c r="N24" s="307"/>
      <c r="O24" s="306"/>
    </row>
    <row r="25" spans="1:16" s="111" customFormat="1" ht="12.6" customHeight="1" x14ac:dyDescent="0.2">
      <c r="A25" s="56"/>
      <c r="B25" s="129">
        <v>42468</v>
      </c>
      <c r="C25" s="190" t="s">
        <v>469</v>
      </c>
      <c r="D25" s="132" t="s">
        <v>424</v>
      </c>
      <c r="E25" s="136">
        <v>377.7</v>
      </c>
      <c r="F25" s="29" t="s">
        <v>89</v>
      </c>
      <c r="G25" s="29" t="s">
        <v>249</v>
      </c>
      <c r="H25" s="29"/>
      <c r="I25" s="3"/>
      <c r="J25" s="110">
        <v>42459</v>
      </c>
      <c r="K25" s="119" t="s">
        <v>1355</v>
      </c>
      <c r="L25" s="172">
        <v>299.70999999999998</v>
      </c>
      <c r="M25" s="308" t="s">
        <v>89</v>
      </c>
      <c r="N25" s="307"/>
      <c r="O25" s="306"/>
    </row>
    <row r="26" spans="1:16" s="111" customFormat="1" ht="12.6" customHeight="1" x14ac:dyDescent="0.2">
      <c r="A26" s="56"/>
      <c r="B26" s="129">
        <v>42469</v>
      </c>
      <c r="C26" s="190" t="s">
        <v>719</v>
      </c>
      <c r="D26" s="132" t="s">
        <v>1750</v>
      </c>
      <c r="E26" s="136">
        <v>540.6</v>
      </c>
      <c r="F26" s="29" t="s">
        <v>89</v>
      </c>
      <c r="G26" s="29" t="s">
        <v>249</v>
      </c>
      <c r="H26" s="29"/>
      <c r="I26" s="3"/>
      <c r="J26" s="110">
        <v>42461</v>
      </c>
      <c r="K26" s="119" t="s">
        <v>597</v>
      </c>
      <c r="L26" s="172">
        <v>1224.32</v>
      </c>
      <c r="M26" s="308"/>
      <c r="N26" s="307"/>
      <c r="O26" s="306"/>
    </row>
    <row r="27" spans="1:16" s="111" customFormat="1" ht="12.6" customHeight="1" x14ac:dyDescent="0.2">
      <c r="A27" s="56"/>
      <c r="B27" s="129">
        <v>42474</v>
      </c>
      <c r="C27" s="190" t="s">
        <v>469</v>
      </c>
      <c r="D27" s="132" t="s">
        <v>901</v>
      </c>
      <c r="E27" s="136">
        <v>546.57000000000005</v>
      </c>
      <c r="F27" s="29" t="s">
        <v>89</v>
      </c>
      <c r="G27" s="29" t="s">
        <v>249</v>
      </c>
      <c r="H27" s="29"/>
      <c r="I27" s="3"/>
      <c r="J27" s="110">
        <v>42462</v>
      </c>
      <c r="K27" s="119" t="s">
        <v>1746</v>
      </c>
      <c r="L27" s="172">
        <v>164.6</v>
      </c>
      <c r="M27" s="308" t="s">
        <v>89</v>
      </c>
      <c r="N27" s="307"/>
      <c r="O27" s="306"/>
    </row>
    <row r="28" spans="1:16" s="111" customFormat="1" ht="12.6" customHeight="1" x14ac:dyDescent="0.2">
      <c r="A28" s="56"/>
      <c r="B28" s="129">
        <v>42474</v>
      </c>
      <c r="C28" s="190" t="s">
        <v>1754</v>
      </c>
      <c r="D28" s="132" t="s">
        <v>439</v>
      </c>
      <c r="E28" s="136">
        <v>222.3</v>
      </c>
      <c r="F28" s="29" t="s">
        <v>89</v>
      </c>
      <c r="G28" s="29" t="s">
        <v>249</v>
      </c>
      <c r="H28" s="29"/>
      <c r="I28" s="3"/>
      <c r="J28" s="109">
        <v>42465</v>
      </c>
      <c r="K28" s="123" t="s">
        <v>1761</v>
      </c>
      <c r="L28" s="169">
        <v>510</v>
      </c>
      <c r="M28" s="308" t="s">
        <v>89</v>
      </c>
      <c r="N28" s="307"/>
      <c r="O28" s="306"/>
    </row>
    <row r="29" spans="1:16" s="111" customFormat="1" ht="12.6" customHeight="1" x14ac:dyDescent="0.2">
      <c r="A29" s="56"/>
      <c r="B29" s="129">
        <v>42475</v>
      </c>
      <c r="C29" s="190" t="s">
        <v>675</v>
      </c>
      <c r="D29" s="132" t="s">
        <v>699</v>
      </c>
      <c r="E29" s="136">
        <v>220</v>
      </c>
      <c r="F29" s="29" t="s">
        <v>89</v>
      </c>
      <c r="G29" s="29" t="s">
        <v>249</v>
      </c>
      <c r="H29" s="29"/>
      <c r="I29" s="3"/>
      <c r="J29" s="109">
        <v>42465</v>
      </c>
      <c r="K29" s="123" t="s">
        <v>9</v>
      </c>
      <c r="L29" s="134">
        <v>398.85</v>
      </c>
      <c r="M29" s="308" t="s">
        <v>89</v>
      </c>
      <c r="N29" s="307"/>
      <c r="O29" s="306"/>
    </row>
    <row r="30" spans="1:16" s="111" customFormat="1" ht="12.6" customHeight="1" x14ac:dyDescent="0.2">
      <c r="A30" s="56"/>
      <c r="B30" s="129">
        <v>42475</v>
      </c>
      <c r="C30" s="190" t="s">
        <v>469</v>
      </c>
      <c r="D30" s="132" t="s">
        <v>1023</v>
      </c>
      <c r="E30" s="136">
        <v>315.39999999999998</v>
      </c>
      <c r="F30" s="29" t="s">
        <v>89</v>
      </c>
      <c r="G30" s="29" t="s">
        <v>249</v>
      </c>
      <c r="H30" s="29"/>
      <c r="I30" s="3"/>
      <c r="J30" s="109">
        <v>42465</v>
      </c>
      <c r="K30" s="123" t="s">
        <v>1051</v>
      </c>
      <c r="L30" s="169">
        <v>551.39</v>
      </c>
      <c r="M30" s="308" t="s">
        <v>89</v>
      </c>
      <c r="N30" s="307"/>
      <c r="O30" s="426"/>
    </row>
    <row r="31" spans="1:16" s="3" customFormat="1" ht="12.75" customHeight="1" x14ac:dyDescent="0.2">
      <c r="A31" s="56"/>
      <c r="B31" s="129">
        <v>42475</v>
      </c>
      <c r="C31" s="190" t="s">
        <v>1734</v>
      </c>
      <c r="D31" s="132" t="s">
        <v>1752</v>
      </c>
      <c r="E31" s="136">
        <v>2500</v>
      </c>
      <c r="F31" s="29" t="s">
        <v>89</v>
      </c>
      <c r="G31" s="29" t="s">
        <v>249</v>
      </c>
      <c r="H31" s="29"/>
      <c r="J31" s="109">
        <v>42465</v>
      </c>
      <c r="K31" s="123" t="s">
        <v>1760</v>
      </c>
      <c r="L31" s="169">
        <v>611.96</v>
      </c>
      <c r="M31" s="308" t="s">
        <v>89</v>
      </c>
      <c r="N31" s="307"/>
      <c r="O31" s="426"/>
    </row>
    <row r="32" spans="1:16" s="3" customFormat="1" ht="12.75" customHeight="1" x14ac:dyDescent="0.2">
      <c r="A32" s="56"/>
      <c r="B32" s="129">
        <v>42475</v>
      </c>
      <c r="C32" s="190" t="s">
        <v>1734</v>
      </c>
      <c r="D32" s="132" t="s">
        <v>1752</v>
      </c>
      <c r="E32" s="136">
        <v>900</v>
      </c>
      <c r="F32" s="29"/>
      <c r="G32" s="29" t="s">
        <v>249</v>
      </c>
      <c r="H32" s="29"/>
      <c r="J32" s="109">
        <v>42466</v>
      </c>
      <c r="K32" s="123" t="s">
        <v>1748</v>
      </c>
      <c r="L32" s="134">
        <v>719.27</v>
      </c>
      <c r="M32" s="308" t="s">
        <v>89</v>
      </c>
      <c r="N32" s="310"/>
      <c r="O32" s="426"/>
    </row>
    <row r="33" spans="1:16" s="3" customFormat="1" ht="12.75" customHeight="1" x14ac:dyDescent="0.2">
      <c r="A33" s="56"/>
      <c r="B33" s="129">
        <v>42478</v>
      </c>
      <c r="C33" s="190" t="s">
        <v>719</v>
      </c>
      <c r="D33" s="132" t="s">
        <v>1051</v>
      </c>
      <c r="E33" s="136">
        <v>200</v>
      </c>
      <c r="F33" s="29" t="s">
        <v>89</v>
      </c>
      <c r="G33" s="29" t="s">
        <v>249</v>
      </c>
      <c r="H33" s="29"/>
      <c r="J33" s="109">
        <v>42466</v>
      </c>
      <c r="K33" s="123" t="s">
        <v>1575</v>
      </c>
      <c r="L33" s="169">
        <v>587.5</v>
      </c>
      <c r="M33" s="308" t="s">
        <v>89</v>
      </c>
      <c r="N33" s="310"/>
      <c r="O33" s="426"/>
    </row>
    <row r="34" spans="1:16" s="3" customFormat="1" ht="12.75" customHeight="1" x14ac:dyDescent="0.2">
      <c r="A34" s="56"/>
      <c r="B34" s="129">
        <v>42479</v>
      </c>
      <c r="C34" s="190" t="s">
        <v>674</v>
      </c>
      <c r="D34" s="132" t="s">
        <v>1753</v>
      </c>
      <c r="E34" s="136">
        <v>210</v>
      </c>
      <c r="F34" s="29" t="s">
        <v>89</v>
      </c>
      <c r="G34" s="29" t="s">
        <v>249</v>
      </c>
      <c r="H34" s="29"/>
      <c r="J34" s="109">
        <v>42467</v>
      </c>
      <c r="K34" s="123" t="s">
        <v>1762</v>
      </c>
      <c r="L34" s="169">
        <v>599.95000000000005</v>
      </c>
      <c r="M34" s="308"/>
      <c r="N34" s="310"/>
      <c r="O34" s="426"/>
    </row>
    <row r="35" spans="1:16" s="3" customFormat="1" ht="12.75" customHeight="1" x14ac:dyDescent="0.2">
      <c r="A35" s="56"/>
      <c r="B35" s="129">
        <v>42479</v>
      </c>
      <c r="C35" s="190" t="s">
        <v>647</v>
      </c>
      <c r="D35" s="132" t="s">
        <v>597</v>
      </c>
      <c r="E35" s="136">
        <v>328</v>
      </c>
      <c r="F35" s="29" t="s">
        <v>89</v>
      </c>
      <c r="G35" s="29" t="s">
        <v>249</v>
      </c>
      <c r="H35" s="29"/>
      <c r="J35" s="109">
        <v>42468</v>
      </c>
      <c r="K35" s="123" t="s">
        <v>21</v>
      </c>
      <c r="L35" s="169">
        <v>583.22</v>
      </c>
      <c r="M35" s="308" t="s">
        <v>89</v>
      </c>
      <c r="N35" s="310"/>
      <c r="O35" s="426"/>
    </row>
    <row r="36" spans="1:16" s="3" customFormat="1" ht="12.75" customHeight="1" x14ac:dyDescent="0.2">
      <c r="A36" s="56"/>
      <c r="B36" s="129">
        <v>42480</v>
      </c>
      <c r="C36" s="190" t="s">
        <v>719</v>
      </c>
      <c r="D36" s="132" t="s">
        <v>1051</v>
      </c>
      <c r="E36" s="136">
        <v>200</v>
      </c>
      <c r="F36" s="29" t="s">
        <v>89</v>
      </c>
      <c r="G36" s="29" t="s">
        <v>249</v>
      </c>
      <c r="H36" s="29"/>
      <c r="J36" s="109">
        <v>42469</v>
      </c>
      <c r="K36" s="131" t="s">
        <v>1763</v>
      </c>
      <c r="L36" s="134">
        <v>580.20000000000005</v>
      </c>
      <c r="M36" s="308"/>
      <c r="N36" s="310"/>
      <c r="O36" s="426"/>
    </row>
    <row r="37" spans="1:16" s="3" customFormat="1" ht="12.75" customHeight="1" x14ac:dyDescent="0.2">
      <c r="A37" s="56"/>
      <c r="B37" s="129">
        <v>42480</v>
      </c>
      <c r="C37" s="190" t="s">
        <v>719</v>
      </c>
      <c r="D37" s="132" t="s">
        <v>1051</v>
      </c>
      <c r="E37" s="136">
        <v>400</v>
      </c>
      <c r="F37" s="29" t="s">
        <v>89</v>
      </c>
      <c r="G37" s="29" t="s">
        <v>249</v>
      </c>
      <c r="H37" s="29"/>
      <c r="J37" s="164">
        <v>42472</v>
      </c>
      <c r="K37" s="123" t="s">
        <v>1757</v>
      </c>
      <c r="L37" s="169">
        <v>598</v>
      </c>
      <c r="M37" s="308" t="s">
        <v>89</v>
      </c>
      <c r="N37" s="310"/>
      <c r="O37" s="426"/>
    </row>
    <row r="38" spans="1:16" s="3" customFormat="1" ht="12.75" customHeight="1" x14ac:dyDescent="0.2">
      <c r="A38" s="56"/>
      <c r="B38" s="129">
        <v>42481</v>
      </c>
      <c r="C38" s="190" t="s">
        <v>719</v>
      </c>
      <c r="D38" s="132" t="s">
        <v>1051</v>
      </c>
      <c r="E38" s="136">
        <v>636.45000000000005</v>
      </c>
      <c r="F38" s="29" t="s">
        <v>89</v>
      </c>
      <c r="G38" s="29" t="s">
        <v>249</v>
      </c>
      <c r="H38" s="29"/>
      <c r="J38" s="109">
        <v>42476</v>
      </c>
      <c r="K38" s="123" t="s">
        <v>1051</v>
      </c>
      <c r="L38" s="169">
        <v>795</v>
      </c>
      <c r="M38" s="308" t="s">
        <v>89</v>
      </c>
      <c r="N38" s="310"/>
      <c r="O38" s="426"/>
    </row>
    <row r="39" spans="1:16" s="3" customFormat="1" ht="12.75" customHeight="1" x14ac:dyDescent="0.2">
      <c r="A39" s="56"/>
      <c r="B39" s="129">
        <v>42481</v>
      </c>
      <c r="C39" s="190" t="s">
        <v>469</v>
      </c>
      <c r="D39" s="132" t="s">
        <v>901</v>
      </c>
      <c r="E39" s="136">
        <v>551.78</v>
      </c>
      <c r="F39" s="29" t="s">
        <v>89</v>
      </c>
      <c r="G39" s="29" t="s">
        <v>249</v>
      </c>
      <c r="H39" s="29"/>
      <c r="J39" s="109">
        <v>42476</v>
      </c>
      <c r="K39" s="131" t="s">
        <v>1355</v>
      </c>
      <c r="L39" s="134">
        <v>695.2</v>
      </c>
      <c r="M39" s="308" t="s">
        <v>89</v>
      </c>
      <c r="N39" s="307"/>
      <c r="O39" s="426"/>
    </row>
    <row r="40" spans="1:16" s="3" customFormat="1" ht="11.25" customHeight="1" x14ac:dyDescent="0.2">
      <c r="A40" s="56"/>
      <c r="B40" s="129">
        <v>42482</v>
      </c>
      <c r="C40" s="190" t="s">
        <v>647</v>
      </c>
      <c r="D40" s="132" t="s">
        <v>528</v>
      </c>
      <c r="E40" s="136">
        <v>2528.0100000000002</v>
      </c>
      <c r="F40" s="29" t="s">
        <v>89</v>
      </c>
      <c r="G40" s="29" t="s">
        <v>249</v>
      </c>
      <c r="H40" s="29"/>
      <c r="J40" s="109">
        <v>42481</v>
      </c>
      <c r="K40" s="123" t="s">
        <v>1523</v>
      </c>
      <c r="L40" s="169">
        <v>128.9</v>
      </c>
      <c r="M40" s="308" t="s">
        <v>89</v>
      </c>
      <c r="N40" s="308"/>
      <c r="O40" s="426"/>
    </row>
    <row r="41" spans="1:16" s="3" customFormat="1" ht="12.75" customHeight="1" x14ac:dyDescent="0.2">
      <c r="A41" s="56"/>
      <c r="B41" s="129">
        <v>42482</v>
      </c>
      <c r="C41" s="190" t="s">
        <v>301</v>
      </c>
      <c r="D41" s="132" t="s">
        <v>1280</v>
      </c>
      <c r="E41" s="136">
        <v>1586.42</v>
      </c>
      <c r="F41" s="29" t="s">
        <v>89</v>
      </c>
      <c r="G41" s="29" t="s">
        <v>249</v>
      </c>
      <c r="H41" s="29"/>
      <c r="J41" s="109">
        <v>42481</v>
      </c>
      <c r="K41" s="119" t="s">
        <v>1764</v>
      </c>
      <c r="L41" s="172">
        <v>121.8</v>
      </c>
      <c r="M41" s="308" t="s">
        <v>89</v>
      </c>
      <c r="N41" s="308"/>
      <c r="O41" s="426"/>
    </row>
    <row r="42" spans="1:16" s="3" customFormat="1" ht="12.75" customHeight="1" thickBot="1" x14ac:dyDescent="0.25">
      <c r="A42" s="56"/>
      <c r="B42" s="129">
        <v>42482</v>
      </c>
      <c r="C42" s="190" t="s">
        <v>469</v>
      </c>
      <c r="D42" s="132" t="s">
        <v>1081</v>
      </c>
      <c r="E42" s="136">
        <v>741.37</v>
      </c>
      <c r="F42" s="29" t="s">
        <v>89</v>
      </c>
      <c r="G42" s="29" t="s">
        <v>249</v>
      </c>
      <c r="H42" s="29"/>
      <c r="J42" s="161">
        <v>42481</v>
      </c>
      <c r="K42" s="423" t="s">
        <v>1051</v>
      </c>
      <c r="L42" s="432">
        <v>503.64</v>
      </c>
      <c r="M42" s="308" t="s">
        <v>89</v>
      </c>
      <c r="N42" s="308"/>
      <c r="O42" s="426"/>
    </row>
    <row r="43" spans="1:16" s="3" customFormat="1" ht="12.75" customHeight="1" thickBot="1" x14ac:dyDescent="0.25">
      <c r="A43" s="56"/>
      <c r="B43" s="129">
        <v>42485</v>
      </c>
      <c r="C43" s="190" t="s">
        <v>719</v>
      </c>
      <c r="D43" s="132" t="s">
        <v>1051</v>
      </c>
      <c r="E43" s="136">
        <v>558.05999999999995</v>
      </c>
      <c r="F43" s="29" t="s">
        <v>89</v>
      </c>
      <c r="G43" s="29" t="s">
        <v>249</v>
      </c>
      <c r="H43" s="29"/>
      <c r="J43" s="56"/>
      <c r="K43" s="194"/>
      <c r="L43" s="87">
        <f>SUM(L24:L42)</f>
        <v>10094.569999999998</v>
      </c>
      <c r="M43" s="308"/>
      <c r="N43" s="308"/>
      <c r="O43" s="307"/>
    </row>
    <row r="44" spans="1:16" s="56" customFormat="1" ht="12.75" customHeight="1" x14ac:dyDescent="0.2">
      <c r="B44" s="129">
        <v>42485</v>
      </c>
      <c r="C44" s="190" t="s">
        <v>301</v>
      </c>
      <c r="D44" s="132" t="s">
        <v>9</v>
      </c>
      <c r="E44" s="136">
        <v>382.1</v>
      </c>
      <c r="F44" s="29" t="s">
        <v>89</v>
      </c>
      <c r="G44" s="29" t="s">
        <v>249</v>
      </c>
      <c r="H44" s="29"/>
      <c r="I44" s="3"/>
      <c r="K44" s="194"/>
      <c r="L44" s="208"/>
      <c r="M44" s="308"/>
      <c r="N44" s="308"/>
      <c r="O44" s="307"/>
      <c r="P44" s="3"/>
    </row>
    <row r="45" spans="1:16" s="56" customFormat="1" ht="12.75" customHeight="1" x14ac:dyDescent="0.2">
      <c r="B45" s="129">
        <v>42485</v>
      </c>
      <c r="C45" s="190" t="s">
        <v>647</v>
      </c>
      <c r="D45" s="132" t="s">
        <v>1566</v>
      </c>
      <c r="E45" s="136">
        <v>1250</v>
      </c>
      <c r="F45" s="29" t="s">
        <v>89</v>
      </c>
      <c r="G45" s="29" t="s">
        <v>249</v>
      </c>
      <c r="H45" s="29"/>
      <c r="I45" s="3"/>
      <c r="K45" s="194"/>
      <c r="L45" s="208"/>
      <c r="M45" s="308"/>
      <c r="N45" s="308"/>
      <c r="O45" s="307"/>
      <c r="P45" s="3"/>
    </row>
    <row r="46" spans="1:16" s="29" customFormat="1" x14ac:dyDescent="0.2">
      <c r="A46" s="56"/>
      <c r="B46" s="129">
        <v>42485</v>
      </c>
      <c r="C46" s="190" t="s">
        <v>1734</v>
      </c>
      <c r="D46" s="132" t="s">
        <v>439</v>
      </c>
      <c r="E46" s="136">
        <v>4104</v>
      </c>
      <c r="F46" s="29" t="s">
        <v>89</v>
      </c>
      <c r="G46" s="29" t="s">
        <v>249</v>
      </c>
      <c r="I46"/>
      <c r="J46" s="56"/>
      <c r="K46" s="194"/>
      <c r="L46" s="208"/>
      <c r="M46" s="308"/>
      <c r="N46" s="308"/>
      <c r="O46" s="307"/>
      <c r="P46" s="3"/>
    </row>
    <row r="47" spans="1:16" s="29" customFormat="1" x14ac:dyDescent="0.2">
      <c r="A47" s="56"/>
      <c r="B47" s="129">
        <v>42486</v>
      </c>
      <c r="C47" s="190" t="s">
        <v>301</v>
      </c>
      <c r="D47" s="132" t="s">
        <v>380</v>
      </c>
      <c r="E47" s="136">
        <v>364.8</v>
      </c>
      <c r="F47" s="29" t="s">
        <v>89</v>
      </c>
      <c r="G47" s="29" t="s">
        <v>249</v>
      </c>
      <c r="I47"/>
      <c r="J47" s="56"/>
      <c r="K47" s="194"/>
      <c r="L47" s="208"/>
      <c r="M47" s="308"/>
      <c r="N47" s="308"/>
      <c r="O47" s="307"/>
      <c r="P47" s="3"/>
    </row>
    <row r="48" spans="1:16" s="29" customFormat="1" x14ac:dyDescent="0.2">
      <c r="A48" s="56"/>
      <c r="B48" s="129">
        <v>42486</v>
      </c>
      <c r="C48" s="190" t="s">
        <v>409</v>
      </c>
      <c r="D48" s="132" t="s">
        <v>1758</v>
      </c>
      <c r="E48" s="136">
        <v>970</v>
      </c>
      <c r="F48" s="29" t="s">
        <v>89</v>
      </c>
      <c r="G48" s="29" t="s">
        <v>249</v>
      </c>
      <c r="I48"/>
      <c r="J48" s="56"/>
      <c r="K48" s="194"/>
      <c r="L48" s="208"/>
      <c r="M48" s="308"/>
      <c r="N48" s="308"/>
      <c r="O48" s="307"/>
      <c r="P48" s="3"/>
    </row>
    <row r="49" spans="1:16" s="29" customFormat="1" x14ac:dyDescent="0.2">
      <c r="A49" s="56"/>
      <c r="B49" s="129">
        <v>42486</v>
      </c>
      <c r="C49" s="190" t="s">
        <v>409</v>
      </c>
      <c r="D49" s="132" t="s">
        <v>1758</v>
      </c>
      <c r="E49" s="136">
        <v>470</v>
      </c>
      <c r="F49" s="29" t="s">
        <v>89</v>
      </c>
      <c r="G49" s="29" t="s">
        <v>249</v>
      </c>
      <c r="I49"/>
      <c r="J49" s="56"/>
      <c r="K49" s="194"/>
      <c r="L49" s="208"/>
      <c r="M49" s="308"/>
      <c r="N49" s="308"/>
      <c r="O49" s="307"/>
      <c r="P49" s="56"/>
    </row>
    <row r="50" spans="1:16" s="29" customFormat="1" x14ac:dyDescent="0.2">
      <c r="A50" s="56"/>
      <c r="B50" s="129">
        <v>42486</v>
      </c>
      <c r="C50" s="190" t="s">
        <v>409</v>
      </c>
      <c r="D50" s="132" t="s">
        <v>1758</v>
      </c>
      <c r="E50" s="136">
        <v>470</v>
      </c>
      <c r="F50" s="29" t="s">
        <v>89</v>
      </c>
      <c r="G50" s="29" t="s">
        <v>249</v>
      </c>
      <c r="I50"/>
      <c r="J50" s="56"/>
      <c r="K50" s="194"/>
      <c r="L50" s="208"/>
      <c r="M50" s="308"/>
      <c r="N50" s="308"/>
      <c r="O50" s="308"/>
      <c r="P50" s="56"/>
    </row>
    <row r="51" spans="1:16" s="29" customFormat="1" x14ac:dyDescent="0.2">
      <c r="A51" s="56"/>
      <c r="B51" s="129">
        <v>42488</v>
      </c>
      <c r="C51" s="190" t="s">
        <v>719</v>
      </c>
      <c r="D51" s="132" t="s">
        <v>1051</v>
      </c>
      <c r="E51" s="136">
        <v>1540.15</v>
      </c>
      <c r="F51" s="29" t="s">
        <v>89</v>
      </c>
      <c r="G51" s="29" t="s">
        <v>249</v>
      </c>
      <c r="I51"/>
      <c r="J51"/>
      <c r="K51"/>
      <c r="L51"/>
      <c r="M51" s="308"/>
      <c r="N51" s="308"/>
      <c r="O51" s="308"/>
    </row>
    <row r="52" spans="1:16" s="29" customFormat="1" x14ac:dyDescent="0.2">
      <c r="A52" s="56"/>
      <c r="B52" s="129">
        <v>42489</v>
      </c>
      <c r="C52" s="190" t="s">
        <v>719</v>
      </c>
      <c r="D52" s="132" t="s">
        <v>1061</v>
      </c>
      <c r="E52" s="136">
        <v>610.57000000000005</v>
      </c>
      <c r="F52" s="29" t="s">
        <v>89</v>
      </c>
      <c r="G52" s="29" t="s">
        <v>249</v>
      </c>
      <c r="I52"/>
      <c r="J52"/>
      <c r="K52"/>
      <c r="L52"/>
      <c r="M52" s="308"/>
      <c r="N52" s="308"/>
      <c r="O52" s="308"/>
    </row>
    <row r="53" spans="1:16" s="29" customFormat="1" x14ac:dyDescent="0.2">
      <c r="A53" s="56"/>
      <c r="B53" s="129">
        <v>42489</v>
      </c>
      <c r="C53" s="190" t="s">
        <v>1759</v>
      </c>
      <c r="D53" s="132" t="s">
        <v>861</v>
      </c>
      <c r="E53" s="136">
        <v>10000</v>
      </c>
      <c r="F53" s="29" t="s">
        <v>89</v>
      </c>
      <c r="G53" s="29" t="s">
        <v>249</v>
      </c>
      <c r="I53"/>
      <c r="J53"/>
      <c r="K53"/>
      <c r="L53"/>
      <c r="M53" s="308"/>
      <c r="N53" s="308"/>
      <c r="O53" s="308"/>
    </row>
    <row r="54" spans="1:16" s="29" customFormat="1" x14ac:dyDescent="0.2">
      <c r="A54" s="56"/>
      <c r="B54" s="129">
        <v>42489</v>
      </c>
      <c r="C54" s="190" t="s">
        <v>1754</v>
      </c>
      <c r="D54" s="132" t="s">
        <v>439</v>
      </c>
      <c r="E54" s="136">
        <v>780.9</v>
      </c>
      <c r="G54" s="29" t="s">
        <v>249</v>
      </c>
      <c r="I54"/>
      <c r="J54"/>
      <c r="K54"/>
      <c r="L54"/>
      <c r="M54" s="308"/>
      <c r="N54" s="308"/>
      <c r="O54" s="308"/>
    </row>
    <row r="55" spans="1:16" s="29" customFormat="1" ht="13.5" thickBot="1" x14ac:dyDescent="0.25">
      <c r="A55"/>
      <c r="B55" s="161">
        <v>42489</v>
      </c>
      <c r="C55" s="443" t="s">
        <v>1759</v>
      </c>
      <c r="D55" s="133" t="s">
        <v>1256</v>
      </c>
      <c r="E55" s="137">
        <v>318.63</v>
      </c>
      <c r="F55" s="29" t="s">
        <v>89</v>
      </c>
      <c r="G55" s="29" t="s">
        <v>249</v>
      </c>
      <c r="I55"/>
      <c r="J55"/>
      <c r="K55"/>
      <c r="L55"/>
      <c r="M55" s="308"/>
      <c r="N55" s="308"/>
      <c r="O55" s="308"/>
    </row>
    <row r="56" spans="1:16" s="29" customFormat="1" ht="13.5" thickBot="1" x14ac:dyDescent="0.25">
      <c r="A56"/>
      <c r="B56" s="56"/>
      <c r="C56" s="56"/>
      <c r="D56" s="194"/>
      <c r="E56" s="87">
        <f>SUM(E13:E55)</f>
        <v>52379.39</v>
      </c>
      <c r="I56"/>
      <c r="J56"/>
      <c r="K56"/>
      <c r="L56"/>
      <c r="M56" s="308"/>
      <c r="N56" s="308"/>
      <c r="O56" s="308"/>
    </row>
    <row r="57" spans="1:16" s="29" customFormat="1" x14ac:dyDescent="0.2">
      <c r="A57"/>
      <c r="B57" s="56"/>
      <c r="C57" s="56"/>
      <c r="D57" s="194"/>
      <c r="E57" s="208"/>
      <c r="I57"/>
      <c r="J57"/>
      <c r="K57"/>
      <c r="L57"/>
      <c r="M57" s="308"/>
      <c r="N57" s="308"/>
      <c r="O57" s="308"/>
    </row>
    <row r="58" spans="1:16" s="29" customFormat="1" x14ac:dyDescent="0.2">
      <c r="A58"/>
      <c r="B58" s="56"/>
      <c r="C58" s="56"/>
      <c r="D58" s="194"/>
      <c r="E58" s="208"/>
      <c r="I58"/>
      <c r="J58"/>
      <c r="K58"/>
      <c r="L58"/>
      <c r="M58" s="308"/>
      <c r="N58" s="308"/>
      <c r="O58" s="308"/>
    </row>
    <row r="59" spans="1:16" s="29" customFormat="1" x14ac:dyDescent="0.2">
      <c r="A59"/>
      <c r="B59" s="56"/>
      <c r="C59" s="56"/>
      <c r="D59" s="194"/>
      <c r="E59" s="208"/>
      <c r="I59"/>
      <c r="J59"/>
      <c r="K59"/>
      <c r="L59"/>
      <c r="M59" s="308"/>
      <c r="N59" s="308"/>
      <c r="O59" s="308"/>
    </row>
    <row r="60" spans="1:16" s="29" customFormat="1" x14ac:dyDescent="0.2">
      <c r="A60"/>
      <c r="B60" s="56"/>
      <c r="C60" s="56"/>
      <c r="D60" s="194"/>
      <c r="E60" s="208"/>
      <c r="I60"/>
      <c r="J60"/>
      <c r="K60"/>
      <c r="L60"/>
      <c r="M60" s="308"/>
      <c r="N60" s="308"/>
      <c r="O60" s="308"/>
    </row>
    <row r="61" spans="1:16" s="29" customFormat="1" x14ac:dyDescent="0.2">
      <c r="A61"/>
      <c r="B61" s="56"/>
      <c r="C61" s="56"/>
      <c r="D61" s="194"/>
      <c r="E61" s="208"/>
      <c r="I61"/>
      <c r="J61"/>
      <c r="K61"/>
      <c r="L61"/>
      <c r="M61" s="308"/>
      <c r="N61" s="308"/>
      <c r="O61" s="308"/>
    </row>
    <row r="62" spans="1:16" s="29" customFormat="1" x14ac:dyDescent="0.2">
      <c r="A62"/>
      <c r="B62" s="56"/>
      <c r="C62" s="56"/>
      <c r="D62" s="194"/>
      <c r="E62" s="208"/>
      <c r="I62"/>
      <c r="J62"/>
      <c r="K62"/>
      <c r="L62"/>
      <c r="M62" s="308"/>
      <c r="N62" s="308"/>
      <c r="O62" s="308"/>
    </row>
    <row r="63" spans="1:16" x14ac:dyDescent="0.2">
      <c r="B63" s="56"/>
      <c r="C63" s="56"/>
      <c r="D63" s="194"/>
      <c r="E63" s="208"/>
    </row>
    <row r="64" spans="1:16" x14ac:dyDescent="0.2">
      <c r="B64" s="56"/>
      <c r="C64" s="56"/>
      <c r="D64" s="194"/>
      <c r="E64" s="208"/>
    </row>
    <row r="65" spans="1:15" s="29" customFormat="1" x14ac:dyDescent="0.2">
      <c r="A65"/>
      <c r="B65" s="56"/>
      <c r="C65" s="56"/>
      <c r="D65" s="194"/>
      <c r="E65" s="208"/>
      <c r="I65"/>
      <c r="J65"/>
      <c r="K65"/>
      <c r="L65"/>
      <c r="M65" s="308"/>
      <c r="N65" s="308"/>
      <c r="O65" s="308"/>
    </row>
    <row r="66" spans="1:15" s="29" customFormat="1" x14ac:dyDescent="0.2">
      <c r="A66"/>
      <c r="B66" s="56"/>
      <c r="C66" s="56"/>
      <c r="D66" s="194"/>
      <c r="E66" s="208"/>
      <c r="I66"/>
      <c r="J66"/>
      <c r="K66"/>
      <c r="L66"/>
      <c r="M66" s="308"/>
      <c r="N66" s="308"/>
      <c r="O66" s="308"/>
    </row>
    <row r="67" spans="1:15" s="29" customFormat="1" x14ac:dyDescent="0.2">
      <c r="A67"/>
      <c r="B67" s="56"/>
      <c r="C67" s="56"/>
      <c r="D67" s="194"/>
      <c r="E67" s="208"/>
      <c r="I67"/>
      <c r="J67"/>
      <c r="K67"/>
      <c r="L67"/>
      <c r="M67" s="308"/>
      <c r="N67" s="308"/>
      <c r="O67" s="308"/>
    </row>
    <row r="68" spans="1:15" x14ac:dyDescent="0.2">
      <c r="B68" s="56"/>
      <c r="C68" s="56"/>
      <c r="D68" s="194"/>
      <c r="E68" s="208"/>
    </row>
    <row r="69" spans="1:15" x14ac:dyDescent="0.2">
      <c r="B69" s="56"/>
      <c r="C69" s="56"/>
      <c r="D69" s="194"/>
      <c r="E69" s="208"/>
      <c r="F69"/>
    </row>
    <row r="70" spans="1:15" x14ac:dyDescent="0.2">
      <c r="F70"/>
    </row>
    <row r="71" spans="1:15" x14ac:dyDescent="0.2">
      <c r="F71"/>
    </row>
    <row r="72" spans="1:15" x14ac:dyDescent="0.2">
      <c r="F72"/>
    </row>
    <row r="73" spans="1:15" x14ac:dyDescent="0.2">
      <c r="F73"/>
    </row>
    <row r="74" spans="1:15" s="29" customFormat="1" x14ac:dyDescent="0.2">
      <c r="A74"/>
      <c r="B74"/>
      <c r="C74"/>
      <c r="D74" s="195"/>
      <c r="E74" s="197"/>
      <c r="I74"/>
      <c r="J74"/>
      <c r="K74"/>
      <c r="L74"/>
      <c r="M74" s="308"/>
      <c r="N74" s="308"/>
      <c r="O74" s="308"/>
    </row>
  </sheetData>
  <mergeCells count="5">
    <mergeCell ref="A1:L1"/>
    <mergeCell ref="A3:D3"/>
    <mergeCell ref="A11:D11"/>
    <mergeCell ref="K12:K13"/>
    <mergeCell ref="L12:L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P60"/>
  <sheetViews>
    <sheetView zoomScaleNormal="100" workbookViewId="0">
      <selection activeCell="M42" sqref="M4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1.7109375" bestFit="1" customWidth="1"/>
  </cols>
  <sheetData>
    <row r="1" spans="1:16" s="1" customFormat="1" ht="24" customHeight="1" x14ac:dyDescent="0.2">
      <c r="A1" s="880" t="s">
        <v>1777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57"/>
      <c r="G2" s="457"/>
      <c r="H2" s="457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x14ac:dyDescent="0.2">
      <c r="B5" s="369">
        <v>42495</v>
      </c>
      <c r="C5" s="196" t="s">
        <v>598</v>
      </c>
      <c r="D5" s="370" t="s">
        <v>1550</v>
      </c>
      <c r="E5" s="371">
        <v>205.9</v>
      </c>
      <c r="F5" s="29" t="s">
        <v>89</v>
      </c>
      <c r="G5" s="29" t="s">
        <v>249</v>
      </c>
      <c r="H5" s="29"/>
      <c r="J5" s="369">
        <v>42495</v>
      </c>
      <c r="K5" s="370" t="s">
        <v>927</v>
      </c>
      <c r="L5" s="371">
        <v>2442.15</v>
      </c>
      <c r="M5" s="308" t="s">
        <v>89</v>
      </c>
      <c r="N5" s="307" t="s">
        <v>249</v>
      </c>
      <c r="O5" s="307"/>
    </row>
    <row r="6" spans="1:16" s="29" customFormat="1" ht="12.75" customHeight="1" thickBot="1" x14ac:dyDescent="0.25">
      <c r="A6"/>
      <c r="B6" s="161">
        <v>42502</v>
      </c>
      <c r="C6" s="187" t="s">
        <v>1559</v>
      </c>
      <c r="D6" s="133" t="s">
        <v>800</v>
      </c>
      <c r="E6" s="203">
        <v>10000</v>
      </c>
      <c r="F6" s="27" t="s">
        <v>89</v>
      </c>
      <c r="G6" s="29" t="s">
        <v>249</v>
      </c>
      <c r="I6" s="56"/>
      <c r="J6" s="161">
        <v>42502</v>
      </c>
      <c r="K6" s="133" t="s">
        <v>6</v>
      </c>
      <c r="L6" s="203">
        <v>15294.32</v>
      </c>
      <c r="M6" s="308" t="s">
        <v>89</v>
      </c>
      <c r="N6" s="308" t="s">
        <v>249</v>
      </c>
      <c r="O6" s="308"/>
    </row>
    <row r="7" spans="1:16" s="29" customFormat="1" ht="12.75" customHeight="1" thickBot="1" x14ac:dyDescent="0.25">
      <c r="A7"/>
      <c r="B7" s="56"/>
      <c r="C7" s="56"/>
      <c r="D7" s="194"/>
      <c r="E7" s="87">
        <f>SUM(E5:E6)</f>
        <v>10205.9</v>
      </c>
      <c r="I7" s="56"/>
      <c r="J7" s="56"/>
      <c r="K7" s="194"/>
      <c r="L7" s="87">
        <f>SUM(L5:L6)</f>
        <v>17736.47</v>
      </c>
      <c r="M7" s="307"/>
      <c r="N7" s="308"/>
      <c r="O7" s="308"/>
    </row>
    <row r="8" spans="1:16" s="29" customFormat="1" ht="12.75" customHeight="1" thickBot="1" x14ac:dyDescent="0.25">
      <c r="A8"/>
      <c r="B8" s="56"/>
      <c r="C8" s="56"/>
      <c r="D8" s="194"/>
      <c r="E8" s="208"/>
      <c r="I8" s="56"/>
      <c r="J8" s="299"/>
      <c r="K8" s="155"/>
      <c r="L8" s="301"/>
      <c r="M8" s="307"/>
      <c r="N8" s="308"/>
      <c r="O8" s="308"/>
    </row>
    <row r="9" spans="1:16" s="29" customFormat="1" ht="12.75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I9" s="56"/>
      <c r="J9" s="158"/>
      <c r="K9" s="885" t="s">
        <v>1087</v>
      </c>
      <c r="L9" s="881">
        <f>E7+L7+E37+L16</f>
        <v>77423.113000000012</v>
      </c>
      <c r="M9" s="307"/>
      <c r="N9" s="307"/>
      <c r="O9" s="308"/>
    </row>
    <row r="10" spans="1:16" s="29" customFormat="1" ht="12.75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I10" s="56"/>
      <c r="J10" s="393"/>
      <c r="K10" s="885"/>
      <c r="L10" s="882"/>
      <c r="M10" s="307"/>
      <c r="N10" s="307"/>
      <c r="O10" s="308"/>
    </row>
    <row r="11" spans="1:16" s="29" customFormat="1" ht="12.75" customHeight="1" x14ac:dyDescent="0.2">
      <c r="A11" s="56"/>
      <c r="B11" s="129">
        <v>42493</v>
      </c>
      <c r="C11" s="190" t="s">
        <v>1759</v>
      </c>
      <c r="D11" s="132" t="s">
        <v>861</v>
      </c>
      <c r="E11" s="136">
        <v>16737.36</v>
      </c>
      <c r="F11" s="29" t="s">
        <v>89</v>
      </c>
      <c r="G11" s="29" t="s">
        <v>249</v>
      </c>
      <c r="I11" s="56"/>
      <c r="J11" s="393"/>
      <c r="K11" s="398"/>
      <c r="L11" s="336"/>
      <c r="M11" s="307"/>
      <c r="N11" s="307"/>
      <c r="O11" s="308"/>
    </row>
    <row r="12" spans="1:16" s="29" customFormat="1" ht="12.75" customHeight="1" x14ac:dyDescent="0.2">
      <c r="A12" s="56"/>
      <c r="B12" s="129">
        <v>42493</v>
      </c>
      <c r="C12" s="190" t="s">
        <v>1780</v>
      </c>
      <c r="D12" s="132" t="s">
        <v>439</v>
      </c>
      <c r="E12" s="136">
        <v>460.56</v>
      </c>
      <c r="F12" s="29" t="s">
        <v>89</v>
      </c>
      <c r="G12" s="29" t="s">
        <v>249</v>
      </c>
      <c r="I12" s="3"/>
      <c r="J12" s="393"/>
      <c r="K12" s="398"/>
      <c r="L12" s="336"/>
      <c r="M12" s="307"/>
      <c r="N12" s="307"/>
      <c r="O12" s="308"/>
    </row>
    <row r="13" spans="1:16" s="29" customFormat="1" ht="12.75" customHeight="1" thickBot="1" x14ac:dyDescent="0.25">
      <c r="A13" s="56"/>
      <c r="B13" s="129">
        <v>42496</v>
      </c>
      <c r="C13" s="190" t="s">
        <v>719</v>
      </c>
      <c r="D13" s="132" t="s">
        <v>1051</v>
      </c>
      <c r="E13" s="136">
        <v>625.15</v>
      </c>
      <c r="F13" s="29" t="s">
        <v>89</v>
      </c>
      <c r="G13" s="116" t="s">
        <v>249</v>
      </c>
      <c r="H13" s="116"/>
      <c r="I13" s="294" t="s">
        <v>1737</v>
      </c>
      <c r="J13" s="294"/>
      <c r="K13" s="294"/>
      <c r="L13" s="288"/>
      <c r="M13" s="307"/>
      <c r="N13" s="307"/>
      <c r="O13" s="308"/>
    </row>
    <row r="14" spans="1:16" s="29" customFormat="1" ht="12.75" customHeight="1" thickBot="1" x14ac:dyDescent="0.25">
      <c r="A14" s="56"/>
      <c r="B14" s="129">
        <v>42496</v>
      </c>
      <c r="C14" s="190" t="s">
        <v>647</v>
      </c>
      <c r="D14" s="132" t="s">
        <v>597</v>
      </c>
      <c r="E14" s="124">
        <v>560.26</v>
      </c>
      <c r="F14" s="29" t="s">
        <v>89</v>
      </c>
      <c r="G14" s="27" t="s">
        <v>249</v>
      </c>
      <c r="H14" s="27"/>
      <c r="I14" s="3"/>
      <c r="J14" s="10" t="s">
        <v>297</v>
      </c>
      <c r="K14" s="11" t="s">
        <v>298</v>
      </c>
      <c r="L14" s="176" t="s">
        <v>299</v>
      </c>
      <c r="M14" s="307"/>
      <c r="N14" s="307"/>
      <c r="O14" s="308"/>
    </row>
    <row r="15" spans="1:16" s="29" customFormat="1" ht="12.75" customHeight="1" thickBot="1" x14ac:dyDescent="0.25">
      <c r="A15" s="56"/>
      <c r="B15" s="129">
        <v>42499</v>
      </c>
      <c r="C15" s="190" t="s">
        <v>469</v>
      </c>
      <c r="D15" s="132" t="s">
        <v>901</v>
      </c>
      <c r="E15" s="124">
        <v>170.34</v>
      </c>
      <c r="F15" s="29" t="s">
        <v>89</v>
      </c>
      <c r="G15" s="29" t="s">
        <v>249</v>
      </c>
      <c r="I15" s="3"/>
      <c r="J15" s="213">
        <v>42495</v>
      </c>
      <c r="K15" s="215" t="s">
        <v>1767</v>
      </c>
      <c r="L15" s="462">
        <v>500</v>
      </c>
      <c r="M15" s="446" t="s">
        <v>1768</v>
      </c>
      <c r="N15" s="455"/>
      <c r="O15" s="306" t="s">
        <v>249</v>
      </c>
      <c r="P15" s="459" t="s">
        <v>1749</v>
      </c>
    </row>
    <row r="16" spans="1:16" s="111" customFormat="1" ht="12.6" customHeight="1" thickBot="1" x14ac:dyDescent="0.25">
      <c r="A16" s="56"/>
      <c r="B16" s="129">
        <v>42501</v>
      </c>
      <c r="C16" s="190" t="s">
        <v>469</v>
      </c>
      <c r="D16" s="132" t="s">
        <v>424</v>
      </c>
      <c r="E16" s="124">
        <v>97.89</v>
      </c>
      <c r="F16" s="29" t="s">
        <v>89</v>
      </c>
      <c r="G16" s="29" t="s">
        <v>249</v>
      </c>
      <c r="H16" s="29"/>
      <c r="I16"/>
      <c r="J16" s="56"/>
      <c r="K16" s="194"/>
      <c r="L16" s="87">
        <f>SUM(L15:L15)</f>
        <v>500</v>
      </c>
      <c r="M16" s="308"/>
      <c r="N16" s="307"/>
      <c r="O16" s="306"/>
    </row>
    <row r="17" spans="1:16" s="111" customFormat="1" ht="12.6" customHeight="1" x14ac:dyDescent="0.2">
      <c r="A17" s="56"/>
      <c r="B17" s="129">
        <v>42502</v>
      </c>
      <c r="C17" s="190" t="s">
        <v>301</v>
      </c>
      <c r="D17" s="132" t="s">
        <v>1487</v>
      </c>
      <c r="E17" s="135">
        <v>645.24300000000005</v>
      </c>
      <c r="F17" s="29" t="s">
        <v>89</v>
      </c>
      <c r="G17" s="29" t="s">
        <v>249</v>
      </c>
      <c r="H17" s="29"/>
      <c r="I17"/>
      <c r="J17" s="56"/>
      <c r="K17" s="194"/>
      <c r="L17" s="208"/>
      <c r="M17" s="308"/>
      <c r="N17" s="307"/>
      <c r="O17" s="306"/>
    </row>
    <row r="18" spans="1:16" s="111" customFormat="1" ht="12.6" customHeight="1" thickBot="1" x14ac:dyDescent="0.25">
      <c r="A18" s="56"/>
      <c r="B18" s="129">
        <v>42502</v>
      </c>
      <c r="C18" s="190" t="s">
        <v>301</v>
      </c>
      <c r="D18" s="132" t="s">
        <v>810</v>
      </c>
      <c r="E18" s="136">
        <v>1787.16</v>
      </c>
      <c r="F18" s="29" t="s">
        <v>89</v>
      </c>
      <c r="G18" s="29" t="s">
        <v>249</v>
      </c>
      <c r="H18" s="29"/>
      <c r="I18" s="294" t="s">
        <v>1570</v>
      </c>
      <c r="J18" s="294"/>
      <c r="K18" s="294"/>
      <c r="L18" s="288"/>
      <c r="M18" s="288" t="s">
        <v>1683</v>
      </c>
      <c r="N18" s="307"/>
      <c r="O18" s="306"/>
    </row>
    <row r="19" spans="1:16" s="111" customFormat="1" ht="12.6" customHeight="1" thickBot="1" x14ac:dyDescent="0.25">
      <c r="A19" s="56"/>
      <c r="B19" s="129">
        <v>42502</v>
      </c>
      <c r="C19" s="190" t="s">
        <v>397</v>
      </c>
      <c r="D19" s="132" t="s">
        <v>1597</v>
      </c>
      <c r="E19" s="136">
        <v>1764.74</v>
      </c>
      <c r="F19" s="29" t="s">
        <v>89</v>
      </c>
      <c r="G19" s="29" t="s">
        <v>249</v>
      </c>
      <c r="H19" s="29"/>
      <c r="I19" s="3"/>
      <c r="J19" s="10" t="s">
        <v>297</v>
      </c>
      <c r="K19" s="11" t="s">
        <v>298</v>
      </c>
      <c r="L19" s="176" t="s">
        <v>299</v>
      </c>
      <c r="M19" s="308"/>
      <c r="N19" s="307"/>
      <c r="O19" s="306"/>
    </row>
    <row r="20" spans="1:16" s="111" customFormat="1" ht="12.6" customHeight="1" x14ac:dyDescent="0.2">
      <c r="A20" s="56"/>
      <c r="B20" s="129">
        <v>42502</v>
      </c>
      <c r="C20" s="190" t="s">
        <v>301</v>
      </c>
      <c r="D20" s="132" t="s">
        <v>222</v>
      </c>
      <c r="E20" s="136">
        <v>4394.6899999999996</v>
      </c>
      <c r="F20" s="29" t="s">
        <v>89</v>
      </c>
      <c r="G20" s="29" t="s">
        <v>249</v>
      </c>
      <c r="H20" s="29"/>
      <c r="I20" s="3"/>
      <c r="J20" s="110">
        <v>42485</v>
      </c>
      <c r="K20" s="119" t="s">
        <v>1772</v>
      </c>
      <c r="L20" s="172">
        <v>530.20000000000005</v>
      </c>
      <c r="M20" s="308" t="s">
        <v>89</v>
      </c>
      <c r="N20" s="307"/>
      <c r="O20" s="306"/>
    </row>
    <row r="21" spans="1:16" s="111" customFormat="1" ht="12.6" customHeight="1" x14ac:dyDescent="0.2">
      <c r="A21" s="56"/>
      <c r="B21" s="129">
        <v>42502</v>
      </c>
      <c r="C21" s="190" t="s">
        <v>469</v>
      </c>
      <c r="D21" s="132" t="s">
        <v>901</v>
      </c>
      <c r="E21" s="136">
        <v>127.85</v>
      </c>
      <c r="F21" s="29" t="s">
        <v>89</v>
      </c>
      <c r="G21" s="29" t="s">
        <v>249</v>
      </c>
      <c r="H21" s="29"/>
      <c r="I21" s="3"/>
      <c r="J21" s="110">
        <v>42485</v>
      </c>
      <c r="K21" s="119" t="s">
        <v>1051</v>
      </c>
      <c r="L21" s="172">
        <v>758.64</v>
      </c>
      <c r="M21" s="308" t="s">
        <v>89</v>
      </c>
      <c r="N21" s="307"/>
      <c r="O21" s="306"/>
    </row>
    <row r="22" spans="1:16" s="111" customFormat="1" ht="12.6" customHeight="1" x14ac:dyDescent="0.2">
      <c r="A22" s="56"/>
      <c r="B22" s="129">
        <v>42503</v>
      </c>
      <c r="C22" s="190" t="s">
        <v>719</v>
      </c>
      <c r="D22" s="132" t="s">
        <v>1051</v>
      </c>
      <c r="E22" s="136">
        <v>487.69</v>
      </c>
      <c r="F22" s="29" t="s">
        <v>89</v>
      </c>
      <c r="G22" s="29" t="s">
        <v>249</v>
      </c>
      <c r="H22" s="29"/>
      <c r="I22" s="3"/>
      <c r="J22" s="110">
        <v>42486</v>
      </c>
      <c r="K22" s="119" t="s">
        <v>1748</v>
      </c>
      <c r="L22" s="172">
        <v>711.14</v>
      </c>
      <c r="M22" s="308" t="s">
        <v>89</v>
      </c>
      <c r="N22" s="307"/>
      <c r="O22" s="306"/>
    </row>
    <row r="23" spans="1:16" s="111" customFormat="1" ht="12.6" customHeight="1" x14ac:dyDescent="0.2">
      <c r="A23" s="56"/>
      <c r="B23" s="129">
        <v>42506</v>
      </c>
      <c r="C23" s="190" t="s">
        <v>301</v>
      </c>
      <c r="D23" s="132" t="s">
        <v>640</v>
      </c>
      <c r="E23" s="136">
        <v>732</v>
      </c>
      <c r="F23" s="29" t="s">
        <v>89</v>
      </c>
      <c r="G23" s="29" t="s">
        <v>249</v>
      </c>
      <c r="H23" s="29"/>
      <c r="I23" s="3"/>
      <c r="J23" s="110">
        <v>42486</v>
      </c>
      <c r="K23" s="119" t="s">
        <v>1575</v>
      </c>
      <c r="L23" s="172">
        <v>607.5</v>
      </c>
      <c r="M23" s="308" t="s">
        <v>89</v>
      </c>
      <c r="N23" s="307"/>
      <c r="O23" s="306"/>
    </row>
    <row r="24" spans="1:16" s="111" customFormat="1" ht="12.6" customHeight="1" x14ac:dyDescent="0.2">
      <c r="A24" s="56"/>
      <c r="B24" s="129">
        <v>42506</v>
      </c>
      <c r="C24" s="190" t="s">
        <v>719</v>
      </c>
      <c r="D24" s="132" t="s">
        <v>1773</v>
      </c>
      <c r="E24" s="136">
        <v>753.35</v>
      </c>
      <c r="F24" s="29" t="s">
        <v>89</v>
      </c>
      <c r="G24" s="29" t="s">
        <v>249</v>
      </c>
      <c r="H24" s="29"/>
      <c r="I24" s="3"/>
      <c r="J24" s="110">
        <v>42489</v>
      </c>
      <c r="K24" s="119" t="s">
        <v>1766</v>
      </c>
      <c r="L24" s="172">
        <v>1983</v>
      </c>
      <c r="M24" s="308" t="s">
        <v>89</v>
      </c>
      <c r="N24" s="307"/>
      <c r="O24" s="306"/>
    </row>
    <row r="25" spans="1:16" s="111" customFormat="1" ht="12.6" customHeight="1" x14ac:dyDescent="0.2">
      <c r="A25" s="56"/>
      <c r="B25" s="129">
        <v>42506</v>
      </c>
      <c r="C25" s="190" t="s">
        <v>719</v>
      </c>
      <c r="D25" s="132" t="s">
        <v>1051</v>
      </c>
      <c r="E25" s="136">
        <v>919.01</v>
      </c>
      <c r="F25" s="29" t="s">
        <v>89</v>
      </c>
      <c r="G25" s="29" t="s">
        <v>249</v>
      </c>
      <c r="H25" s="29"/>
      <c r="I25" s="3"/>
      <c r="J25" s="110">
        <v>42491</v>
      </c>
      <c r="K25" s="119" t="s">
        <v>1765</v>
      </c>
      <c r="L25" s="172">
        <v>345.62</v>
      </c>
      <c r="M25" s="308" t="s">
        <v>89</v>
      </c>
      <c r="N25" s="307"/>
      <c r="O25" s="306"/>
    </row>
    <row r="26" spans="1:16" s="111" customFormat="1" ht="12.6" customHeight="1" x14ac:dyDescent="0.2">
      <c r="A26" s="56"/>
      <c r="B26" s="129">
        <v>42507</v>
      </c>
      <c r="C26" s="190" t="s">
        <v>469</v>
      </c>
      <c r="D26" s="132" t="s">
        <v>424</v>
      </c>
      <c r="E26" s="136">
        <v>1120.28</v>
      </c>
      <c r="F26" s="29" t="s">
        <v>89</v>
      </c>
      <c r="G26" s="29" t="s">
        <v>249</v>
      </c>
      <c r="H26" s="29"/>
      <c r="I26" s="3"/>
      <c r="J26" s="110">
        <v>42493</v>
      </c>
      <c r="K26" s="119" t="s">
        <v>1051</v>
      </c>
      <c r="L26" s="172">
        <v>347.42</v>
      </c>
      <c r="M26" s="308" t="s">
        <v>89</v>
      </c>
      <c r="N26" s="308"/>
      <c r="O26" s="307"/>
      <c r="P26" s="3"/>
    </row>
    <row r="27" spans="1:16" s="111" customFormat="1" ht="12.6" customHeight="1" x14ac:dyDescent="0.2">
      <c r="A27" s="56"/>
      <c r="B27" s="129">
        <v>42632</v>
      </c>
      <c r="C27" s="190" t="s">
        <v>719</v>
      </c>
      <c r="D27" s="132" t="s">
        <v>1774</v>
      </c>
      <c r="E27" s="136">
        <v>571.9</v>
      </c>
      <c r="F27" s="29" t="s">
        <v>89</v>
      </c>
      <c r="G27" s="29" t="s">
        <v>249</v>
      </c>
      <c r="H27" s="29"/>
      <c r="I27" s="3"/>
      <c r="J27" s="110">
        <v>42493</v>
      </c>
      <c r="K27" s="119" t="s">
        <v>21</v>
      </c>
      <c r="L27" s="172">
        <v>5000</v>
      </c>
      <c r="M27" s="308" t="s">
        <v>89</v>
      </c>
      <c r="N27" s="308"/>
      <c r="O27" s="307"/>
      <c r="P27" s="3"/>
    </row>
    <row r="28" spans="1:16" s="111" customFormat="1" ht="12.6" customHeight="1" x14ac:dyDescent="0.2">
      <c r="A28" s="56"/>
      <c r="B28" s="129">
        <v>42632</v>
      </c>
      <c r="C28" s="190" t="s">
        <v>1775</v>
      </c>
      <c r="D28" s="132" t="s">
        <v>1776</v>
      </c>
      <c r="E28" s="136">
        <v>160</v>
      </c>
      <c r="F28" s="29" t="s">
        <v>89</v>
      </c>
      <c r="G28" s="29" t="s">
        <v>249</v>
      </c>
      <c r="H28" s="29"/>
      <c r="I28" s="3"/>
      <c r="J28" s="109">
        <v>42494</v>
      </c>
      <c r="K28" s="119" t="s">
        <v>1766</v>
      </c>
      <c r="L28" s="172">
        <v>962</v>
      </c>
      <c r="M28" s="308" t="s">
        <v>89</v>
      </c>
      <c r="N28" s="308"/>
      <c r="O28" s="307"/>
      <c r="P28" s="3"/>
    </row>
    <row r="29" spans="1:16" s="111" customFormat="1" ht="12.6" customHeight="1" x14ac:dyDescent="0.2">
      <c r="A29" s="56"/>
      <c r="B29" s="129">
        <v>42633</v>
      </c>
      <c r="C29" s="190" t="s">
        <v>719</v>
      </c>
      <c r="D29" s="132" t="s">
        <v>1051</v>
      </c>
      <c r="E29" s="136">
        <v>300</v>
      </c>
      <c r="F29" s="29" t="s">
        <v>89</v>
      </c>
      <c r="G29" s="29" t="s">
        <v>249</v>
      </c>
      <c r="H29" s="29"/>
      <c r="I29" s="3"/>
      <c r="J29" s="109">
        <v>42494</v>
      </c>
      <c r="K29" s="132" t="s">
        <v>1771</v>
      </c>
      <c r="L29" s="433">
        <v>276</v>
      </c>
      <c r="M29" s="308" t="s">
        <v>89</v>
      </c>
      <c r="N29" s="308"/>
      <c r="O29" s="307"/>
      <c r="P29" s="3"/>
    </row>
    <row r="30" spans="1:16" s="56" customFormat="1" ht="12.75" customHeight="1" x14ac:dyDescent="0.2">
      <c r="B30" s="129">
        <v>42633</v>
      </c>
      <c r="C30" s="190" t="s">
        <v>301</v>
      </c>
      <c r="D30" s="132" t="s">
        <v>227</v>
      </c>
      <c r="E30" s="136">
        <v>1425</v>
      </c>
      <c r="F30" s="29" t="s">
        <v>89</v>
      </c>
      <c r="G30" s="29" t="s">
        <v>249</v>
      </c>
      <c r="H30" s="29"/>
      <c r="I30" s="3"/>
      <c r="J30" s="109">
        <v>42494</v>
      </c>
      <c r="K30" s="132" t="s">
        <v>459</v>
      </c>
      <c r="L30" s="433">
        <v>168</v>
      </c>
      <c r="M30" s="308" t="s">
        <v>89</v>
      </c>
      <c r="N30" s="308"/>
      <c r="O30" s="307"/>
    </row>
    <row r="31" spans="1:16" s="29" customFormat="1" x14ac:dyDescent="0.2">
      <c r="A31" s="56"/>
      <c r="B31" s="129">
        <v>42513</v>
      </c>
      <c r="C31" s="190" t="s">
        <v>469</v>
      </c>
      <c r="D31" s="132" t="s">
        <v>424</v>
      </c>
      <c r="E31" s="136">
        <v>318.5</v>
      </c>
      <c r="F31" s="29" t="s">
        <v>89</v>
      </c>
      <c r="G31" s="29" t="s">
        <v>249</v>
      </c>
      <c r="I31" s="3"/>
      <c r="J31" s="109">
        <v>42494</v>
      </c>
      <c r="K31" s="132" t="s">
        <v>459</v>
      </c>
      <c r="L31" s="433">
        <v>114</v>
      </c>
      <c r="M31" s="308" t="s">
        <v>89</v>
      </c>
      <c r="N31" s="308"/>
      <c r="O31" s="307"/>
      <c r="P31" s="56"/>
    </row>
    <row r="32" spans="1:16" s="29" customFormat="1" x14ac:dyDescent="0.2">
      <c r="A32" s="56"/>
      <c r="B32" s="129">
        <v>42514</v>
      </c>
      <c r="C32" s="190" t="s">
        <v>719</v>
      </c>
      <c r="D32" s="132" t="s">
        <v>1051</v>
      </c>
      <c r="E32" s="136">
        <v>643.89</v>
      </c>
      <c r="F32" s="29" t="s">
        <v>89</v>
      </c>
      <c r="G32" s="29" t="s">
        <v>249</v>
      </c>
      <c r="I32" s="3"/>
      <c r="J32" s="129">
        <v>42496</v>
      </c>
      <c r="K32" s="132" t="s">
        <v>1781</v>
      </c>
      <c r="L32" s="433">
        <v>1260</v>
      </c>
      <c r="M32" s="308" t="s">
        <v>89</v>
      </c>
      <c r="N32" s="308"/>
      <c r="O32" s="308"/>
      <c r="P32" s="56"/>
    </row>
    <row r="33" spans="1:16" s="29" customFormat="1" x14ac:dyDescent="0.2">
      <c r="A33" s="56"/>
      <c r="B33" s="129">
        <v>42517</v>
      </c>
      <c r="C33" s="190" t="s">
        <v>719</v>
      </c>
      <c r="D33" s="132" t="s">
        <v>1778</v>
      </c>
      <c r="E33" s="136">
        <v>593.4</v>
      </c>
      <c r="F33" s="29" t="s">
        <v>89</v>
      </c>
      <c r="G33" s="29" t="s">
        <v>249</v>
      </c>
      <c r="I33" s="3"/>
      <c r="J33" s="129">
        <v>42496</v>
      </c>
      <c r="K33" s="123" t="s">
        <v>21</v>
      </c>
      <c r="L33" s="169">
        <v>278.45999999999998</v>
      </c>
      <c r="M33" s="308" t="s">
        <v>89</v>
      </c>
      <c r="N33" s="308"/>
      <c r="O33" s="308"/>
    </row>
    <row r="34" spans="1:16" s="29" customFormat="1" x14ac:dyDescent="0.2">
      <c r="A34" s="56"/>
      <c r="B34" s="129">
        <v>42520</v>
      </c>
      <c r="C34" s="190" t="s">
        <v>301</v>
      </c>
      <c r="D34" s="132" t="s">
        <v>665</v>
      </c>
      <c r="E34" s="136">
        <v>2350</v>
      </c>
      <c r="F34" s="29" t="s">
        <v>89</v>
      </c>
      <c r="G34" s="29" t="s">
        <v>249</v>
      </c>
      <c r="I34" s="3"/>
      <c r="J34" s="129">
        <v>42496</v>
      </c>
      <c r="K34" s="123" t="s">
        <v>21</v>
      </c>
      <c r="L34" s="172">
        <v>269.14999999999998</v>
      </c>
      <c r="M34" s="308" t="s">
        <v>89</v>
      </c>
      <c r="N34" s="308"/>
      <c r="O34" s="308"/>
    </row>
    <row r="35" spans="1:16" s="29" customFormat="1" x14ac:dyDescent="0.2">
      <c r="A35" s="56"/>
      <c r="B35" s="129">
        <v>42520</v>
      </c>
      <c r="C35" s="190" t="s">
        <v>469</v>
      </c>
      <c r="D35" s="132" t="s">
        <v>424</v>
      </c>
      <c r="E35" s="136">
        <v>1234.48</v>
      </c>
      <c r="F35" s="29" t="s">
        <v>89</v>
      </c>
      <c r="G35" s="29" t="s">
        <v>249</v>
      </c>
      <c r="I35" s="3"/>
      <c r="J35" s="129">
        <v>42496</v>
      </c>
      <c r="K35" s="119" t="s">
        <v>1051</v>
      </c>
      <c r="L35" s="172">
        <v>812.72</v>
      </c>
      <c r="M35" s="308" t="s">
        <v>89</v>
      </c>
      <c r="N35" s="308"/>
      <c r="O35" s="308"/>
    </row>
    <row r="36" spans="1:16" s="29" customFormat="1" ht="13.5" thickBot="1" x14ac:dyDescent="0.25">
      <c r="A36"/>
      <c r="B36" s="161">
        <v>42521</v>
      </c>
      <c r="C36" s="443" t="s">
        <v>1759</v>
      </c>
      <c r="D36" s="133" t="s">
        <v>861</v>
      </c>
      <c r="E36" s="137">
        <v>10000</v>
      </c>
      <c r="F36" s="29" t="s">
        <v>89</v>
      </c>
      <c r="G36" s="29" t="s">
        <v>249</v>
      </c>
      <c r="I36" s="3"/>
      <c r="J36" s="129">
        <v>42499</v>
      </c>
      <c r="K36" s="119" t="s">
        <v>9</v>
      </c>
      <c r="L36" s="172">
        <v>398.85</v>
      </c>
      <c r="M36" s="308" t="s">
        <v>89</v>
      </c>
      <c r="N36" s="308"/>
      <c r="O36" s="308"/>
    </row>
    <row r="37" spans="1:16" s="29" customFormat="1" ht="13.5" thickBot="1" x14ac:dyDescent="0.25">
      <c r="A37"/>
      <c r="B37" s="56"/>
      <c r="C37" s="56"/>
      <c r="D37" s="194"/>
      <c r="E37" s="87">
        <f>SUM(E11:E36)</f>
        <v>48980.743000000002</v>
      </c>
      <c r="I37" s="3"/>
      <c r="J37" s="129">
        <v>42503</v>
      </c>
      <c r="K37" s="119" t="s">
        <v>931</v>
      </c>
      <c r="L37" s="172">
        <v>293.7</v>
      </c>
      <c r="M37" s="308" t="s">
        <v>89</v>
      </c>
      <c r="N37" s="308"/>
      <c r="O37" s="308"/>
    </row>
    <row r="38" spans="1:16" s="29" customFormat="1" x14ac:dyDescent="0.2">
      <c r="A38"/>
      <c r="B38" s="56"/>
      <c r="C38" s="56"/>
      <c r="D38" s="194"/>
      <c r="E38" s="208"/>
      <c r="I38" s="3"/>
      <c r="J38" s="129">
        <v>42503</v>
      </c>
      <c r="K38" s="119" t="s">
        <v>1355</v>
      </c>
      <c r="L38" s="172">
        <v>370.67</v>
      </c>
      <c r="M38" s="308" t="s">
        <v>89</v>
      </c>
      <c r="N38" s="308"/>
      <c r="O38" s="308"/>
    </row>
    <row r="39" spans="1:16" s="29" customFormat="1" x14ac:dyDescent="0.2">
      <c r="A39"/>
      <c r="B39" s="56"/>
      <c r="C39" s="56"/>
      <c r="D39" s="194"/>
      <c r="E39" s="208"/>
      <c r="I39" s="3"/>
      <c r="J39" s="129">
        <v>42503</v>
      </c>
      <c r="K39" s="119" t="s">
        <v>459</v>
      </c>
      <c r="L39" s="172">
        <v>126</v>
      </c>
      <c r="M39" s="308" t="s">
        <v>89</v>
      </c>
      <c r="N39" s="308"/>
      <c r="O39" s="308"/>
    </row>
    <row r="40" spans="1:16" s="29" customFormat="1" x14ac:dyDescent="0.2">
      <c r="A40"/>
      <c r="B40" s="56"/>
      <c r="C40" s="56"/>
      <c r="D40" s="194"/>
      <c r="E40" s="208"/>
      <c r="I40"/>
      <c r="J40" s="129">
        <v>42504</v>
      </c>
      <c r="K40" s="123" t="s">
        <v>1051</v>
      </c>
      <c r="L40" s="169">
        <v>708.98</v>
      </c>
      <c r="M40" s="308" t="s">
        <v>89</v>
      </c>
      <c r="N40" s="308"/>
      <c r="O40" s="308"/>
    </row>
    <row r="41" spans="1:16" s="29" customFormat="1" x14ac:dyDescent="0.2">
      <c r="A41"/>
      <c r="B41" s="56"/>
      <c r="C41" s="56"/>
      <c r="D41" s="194"/>
      <c r="E41" s="208"/>
      <c r="I41"/>
      <c r="J41" s="109">
        <v>42505</v>
      </c>
      <c r="K41" s="119" t="s">
        <v>901</v>
      </c>
      <c r="L41" s="172">
        <v>737.66</v>
      </c>
      <c r="M41" s="308" t="s">
        <v>89</v>
      </c>
      <c r="N41" s="308"/>
      <c r="O41" s="308"/>
    </row>
    <row r="42" spans="1:16" s="29" customFormat="1" ht="13.5" thickBot="1" x14ac:dyDescent="0.25">
      <c r="A42"/>
      <c r="B42" s="56"/>
      <c r="C42" s="56"/>
      <c r="D42" s="194"/>
      <c r="E42" s="208"/>
      <c r="I42"/>
      <c r="J42" s="280">
        <v>42511</v>
      </c>
      <c r="K42" s="423" t="s">
        <v>1782</v>
      </c>
      <c r="L42" s="432">
        <v>353.28</v>
      </c>
      <c r="M42" s="308" t="s">
        <v>89</v>
      </c>
      <c r="N42" s="308"/>
      <c r="O42" s="308"/>
    </row>
    <row r="43" spans="1:16" s="29" customFormat="1" ht="13.5" thickBot="1" x14ac:dyDescent="0.25">
      <c r="A43"/>
      <c r="B43" s="56"/>
      <c r="C43" s="56"/>
      <c r="D43" s="194"/>
      <c r="E43" s="208"/>
      <c r="I43"/>
      <c r="J43" s="56"/>
      <c r="K43" s="194"/>
      <c r="L43" s="87">
        <f>SUM(L20:L42)</f>
        <v>17412.989999999998</v>
      </c>
      <c r="M43" s="308"/>
      <c r="N43" s="308"/>
      <c r="O43" s="308"/>
    </row>
    <row r="44" spans="1:16" s="29" customFormat="1" x14ac:dyDescent="0.2">
      <c r="A44"/>
      <c r="B44" s="56"/>
      <c r="C44" s="56"/>
      <c r="D44" s="194"/>
      <c r="E44" s="208"/>
      <c r="I44"/>
      <c r="J44" s="56"/>
      <c r="K44" s="194"/>
      <c r="L44" s="208"/>
      <c r="M44" s="308"/>
      <c r="N44" s="308"/>
      <c r="O44" s="308"/>
    </row>
    <row r="45" spans="1:16" s="29" customFormat="1" x14ac:dyDescent="0.2">
      <c r="A45"/>
      <c r="B45" s="56"/>
      <c r="C45" s="56"/>
      <c r="D45" s="194"/>
      <c r="E45" s="208"/>
      <c r="I45"/>
      <c r="J45" s="56"/>
      <c r="K45" s="194"/>
      <c r="L45" s="208"/>
      <c r="M45" s="308"/>
      <c r="N45" s="308"/>
      <c r="O45" s="308"/>
      <c r="P45"/>
    </row>
    <row r="46" spans="1:16" s="29" customFormat="1" x14ac:dyDescent="0.2">
      <c r="A46"/>
      <c r="B46" s="56"/>
      <c r="C46" s="56"/>
      <c r="D46" s="194"/>
      <c r="E46" s="208"/>
      <c r="I46"/>
      <c r="J46" s="56"/>
      <c r="K46" s="194"/>
      <c r="L46" s="208"/>
      <c r="M46" s="308"/>
      <c r="N46" s="308"/>
      <c r="O46" s="308"/>
      <c r="P46"/>
    </row>
    <row r="47" spans="1:16" s="29" customFormat="1" x14ac:dyDescent="0.2">
      <c r="A47"/>
      <c r="B47" s="56"/>
      <c r="C47" s="56"/>
      <c r="D47" s="194"/>
      <c r="E47" s="208"/>
      <c r="I47"/>
      <c r="J47" s="56"/>
      <c r="K47" s="194"/>
      <c r="L47" s="208"/>
      <c r="M47" s="308"/>
      <c r="N47" s="308"/>
      <c r="O47" s="308"/>
    </row>
    <row r="48" spans="1:16" s="29" customFormat="1" x14ac:dyDescent="0.2">
      <c r="A48"/>
      <c r="B48" s="56"/>
      <c r="C48" s="56"/>
      <c r="D48" s="194"/>
      <c r="E48" s="208"/>
      <c r="I48"/>
      <c r="J48" s="56"/>
      <c r="K48" s="194"/>
      <c r="L48" s="208"/>
      <c r="M48" s="308"/>
      <c r="N48" s="308"/>
      <c r="O48" s="308"/>
    </row>
    <row r="49" spans="1:16" x14ac:dyDescent="0.2">
      <c r="B49" s="56"/>
      <c r="C49" s="56"/>
      <c r="D49" s="194"/>
      <c r="E49" s="208"/>
      <c r="J49" s="56"/>
      <c r="K49" s="194"/>
      <c r="L49" s="208"/>
      <c r="P49" s="29"/>
    </row>
    <row r="50" spans="1:16" x14ac:dyDescent="0.2">
      <c r="B50" s="56"/>
      <c r="C50" s="56"/>
      <c r="D50" s="194"/>
      <c r="E50" s="208"/>
      <c r="F50"/>
      <c r="J50" s="56"/>
      <c r="K50" s="194"/>
      <c r="L50" s="208"/>
    </row>
    <row r="51" spans="1:16" s="29" customFormat="1" x14ac:dyDescent="0.2">
      <c r="A51"/>
      <c r="B51"/>
      <c r="C51"/>
      <c r="D51" s="195"/>
      <c r="E51" s="197"/>
      <c r="F51"/>
      <c r="I51"/>
      <c r="J51"/>
      <c r="K51"/>
      <c r="L51"/>
      <c r="M51" s="308"/>
      <c r="N51" s="308"/>
      <c r="O51" s="308"/>
      <c r="P51"/>
    </row>
    <row r="52" spans="1:16" s="29" customFormat="1" x14ac:dyDescent="0.2">
      <c r="A52"/>
      <c r="B52"/>
      <c r="C52"/>
      <c r="D52" s="195"/>
      <c r="E52" s="197"/>
      <c r="F52"/>
      <c r="I52"/>
      <c r="J52"/>
      <c r="K52"/>
      <c r="L52"/>
      <c r="M52" s="308"/>
      <c r="N52" s="308"/>
      <c r="O52" s="308"/>
      <c r="P52"/>
    </row>
    <row r="53" spans="1:16" s="29" customFormat="1" x14ac:dyDescent="0.2">
      <c r="A53"/>
      <c r="B53"/>
      <c r="C53"/>
      <c r="D53" s="195"/>
      <c r="E53" s="197"/>
      <c r="F53"/>
      <c r="I53"/>
      <c r="J53"/>
      <c r="K53"/>
      <c r="L53"/>
      <c r="M53" s="308"/>
      <c r="N53" s="308"/>
      <c r="O53" s="308"/>
      <c r="P53"/>
    </row>
    <row r="54" spans="1:16" x14ac:dyDescent="0.2">
      <c r="F54"/>
    </row>
    <row r="56" spans="1:16" x14ac:dyDescent="0.2">
      <c r="P56" s="29"/>
    </row>
    <row r="60" spans="1:16" s="29" customFormat="1" x14ac:dyDescent="0.2">
      <c r="A60"/>
      <c r="B60"/>
      <c r="C60"/>
      <c r="D60" s="195"/>
      <c r="E60" s="197"/>
      <c r="I60"/>
      <c r="J60"/>
      <c r="K60"/>
      <c r="L60"/>
      <c r="M60" s="308"/>
      <c r="N60" s="308"/>
      <c r="O60" s="308"/>
      <c r="P60"/>
    </row>
  </sheetData>
  <mergeCells count="5">
    <mergeCell ref="A1:L1"/>
    <mergeCell ref="A3:D3"/>
    <mergeCell ref="A9:D9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/>
  <dimension ref="A1:P62"/>
  <sheetViews>
    <sheetView zoomScaleNormal="100" workbookViewId="0">
      <selection activeCell="F35" sqref="F3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1.7109375" bestFit="1" customWidth="1"/>
  </cols>
  <sheetData>
    <row r="1" spans="1:15" s="1" customFormat="1" ht="24" customHeight="1" x14ac:dyDescent="0.2">
      <c r="A1" s="880" t="s">
        <v>1779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60"/>
      <c r="G2" s="460"/>
      <c r="H2" s="460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ht="13.5" thickBot="1" x14ac:dyDescent="0.25">
      <c r="B5" s="213">
        <v>42530</v>
      </c>
      <c r="C5" s="214" t="s">
        <v>598</v>
      </c>
      <c r="D5" s="215" t="s">
        <v>1550</v>
      </c>
      <c r="E5" s="445">
        <v>205.27</v>
      </c>
      <c r="F5" s="29" t="s">
        <v>89</v>
      </c>
      <c r="G5" s="29" t="s">
        <v>249</v>
      </c>
      <c r="H5" s="29"/>
      <c r="J5" s="369">
        <v>42530</v>
      </c>
      <c r="K5" s="370" t="s">
        <v>1064</v>
      </c>
      <c r="L5" s="371">
        <v>2302.34</v>
      </c>
      <c r="M5" s="308" t="s">
        <v>89</v>
      </c>
      <c r="N5" s="307" t="s">
        <v>249</v>
      </c>
      <c r="O5" s="307"/>
    </row>
    <row r="6" spans="1:15" s="56" customFormat="1" ht="13.5" thickBot="1" x14ac:dyDescent="0.25">
      <c r="A6"/>
      <c r="D6" s="194"/>
      <c r="E6" s="87">
        <f>SUM(E5:E5)</f>
        <v>205.27</v>
      </c>
      <c r="F6" s="29"/>
      <c r="G6" s="29"/>
      <c r="H6" s="29"/>
      <c r="J6" s="161"/>
      <c r="K6" s="133"/>
      <c r="L6" s="203"/>
      <c r="M6" s="308"/>
      <c r="N6" s="308"/>
      <c r="O6" s="307"/>
    </row>
    <row r="7" spans="1:15" s="29" customFormat="1" ht="12.75" customHeight="1" thickBot="1" x14ac:dyDescent="0.25">
      <c r="A7"/>
      <c r="B7" s="56"/>
      <c r="C7" s="56"/>
      <c r="D7" s="194"/>
      <c r="E7" s="208"/>
      <c r="I7" s="56"/>
      <c r="J7" s="56"/>
      <c r="K7" s="194"/>
      <c r="L7" s="87">
        <f>SUM(L5:L6)</f>
        <v>2302.34</v>
      </c>
      <c r="M7" s="307"/>
      <c r="N7" s="308"/>
      <c r="O7" s="308"/>
    </row>
    <row r="8" spans="1:15" s="29" customFormat="1" ht="12.75" customHeight="1" thickBot="1" x14ac:dyDescent="0.25">
      <c r="A8" s="875" t="s">
        <v>1058</v>
      </c>
      <c r="B8" s="875"/>
      <c r="C8" s="875"/>
      <c r="D8" s="875"/>
      <c r="E8" s="288" t="s">
        <v>1500</v>
      </c>
      <c r="F8" s="116"/>
      <c r="I8" s="56"/>
      <c r="J8" s="299"/>
      <c r="K8" s="155"/>
      <c r="L8" s="301"/>
      <c r="M8" s="307"/>
      <c r="N8" s="308"/>
      <c r="O8" s="308"/>
    </row>
    <row r="9" spans="1:15" s="29" customFormat="1" ht="12.75" customHeight="1" thickBot="1" x14ac:dyDescent="0.25">
      <c r="A9" s="3"/>
      <c r="B9" s="10" t="s">
        <v>297</v>
      </c>
      <c r="C9" s="181" t="s">
        <v>296</v>
      </c>
      <c r="D9" s="11"/>
      <c r="E9" s="176" t="s">
        <v>299</v>
      </c>
      <c r="F9" s="27"/>
      <c r="I9" s="56"/>
      <c r="J9" s="158"/>
      <c r="K9" s="885" t="s">
        <v>1087</v>
      </c>
      <c r="L9" s="881">
        <f>E6+L7+E40+L29</f>
        <v>82521.87</v>
      </c>
      <c r="M9" s="307"/>
      <c r="N9" s="307"/>
      <c r="O9" s="308"/>
    </row>
    <row r="10" spans="1:15" s="29" customFormat="1" ht="12.75" customHeight="1" thickBot="1" x14ac:dyDescent="0.25">
      <c r="A10" s="56"/>
      <c r="B10" s="129">
        <v>42522</v>
      </c>
      <c r="C10" s="190" t="s">
        <v>719</v>
      </c>
      <c r="D10" s="132" t="s">
        <v>1051</v>
      </c>
      <c r="E10" s="136">
        <v>593.4</v>
      </c>
      <c r="F10" s="29" t="s">
        <v>89</v>
      </c>
      <c r="I10" s="56"/>
      <c r="J10" s="393"/>
      <c r="K10" s="885"/>
      <c r="L10" s="882"/>
      <c r="M10" s="307"/>
      <c r="N10" s="307"/>
      <c r="O10" s="308"/>
    </row>
    <row r="11" spans="1:15" s="29" customFormat="1" ht="12.75" customHeight="1" x14ac:dyDescent="0.2">
      <c r="A11" s="56"/>
      <c r="B11" s="129">
        <v>42522</v>
      </c>
      <c r="C11" s="190" t="s">
        <v>719</v>
      </c>
      <c r="D11" s="132" t="s">
        <v>1051</v>
      </c>
      <c r="E11" s="136">
        <v>769.05</v>
      </c>
      <c r="G11" s="29" t="s">
        <v>249</v>
      </c>
      <c r="I11" s="56"/>
      <c r="J11" s="393"/>
      <c r="K11" s="398"/>
      <c r="L11" s="336"/>
      <c r="M11" s="307"/>
      <c r="N11" s="307"/>
      <c r="O11" s="308"/>
    </row>
    <row r="12" spans="1:15" s="29" customFormat="1" ht="12.75" customHeight="1" x14ac:dyDescent="0.2">
      <c r="A12" s="56"/>
      <c r="B12" s="129">
        <v>42522</v>
      </c>
      <c r="C12" s="190" t="s">
        <v>469</v>
      </c>
      <c r="D12" s="132" t="s">
        <v>901</v>
      </c>
      <c r="E12" s="136">
        <v>590.45000000000005</v>
      </c>
      <c r="F12" s="29" t="s">
        <v>89</v>
      </c>
      <c r="G12" s="29" t="s">
        <v>249</v>
      </c>
      <c r="I12"/>
      <c r="J12" s="56"/>
      <c r="K12" s="194"/>
      <c r="L12" s="208"/>
      <c r="M12" s="308"/>
      <c r="N12" s="307"/>
      <c r="O12" s="308"/>
    </row>
    <row r="13" spans="1:15" s="29" customFormat="1" ht="12.75" customHeight="1" thickBot="1" x14ac:dyDescent="0.25">
      <c r="A13" s="56"/>
      <c r="B13" s="129">
        <v>42522</v>
      </c>
      <c r="C13" s="190" t="s">
        <v>742</v>
      </c>
      <c r="D13" s="132" t="s">
        <v>1599</v>
      </c>
      <c r="E13" s="124">
        <v>897.6</v>
      </c>
      <c r="F13" s="29" t="s">
        <v>89</v>
      </c>
      <c r="G13" s="29" t="s">
        <v>249</v>
      </c>
      <c r="I13" s="294" t="s">
        <v>1570</v>
      </c>
      <c r="J13" s="294"/>
      <c r="K13" s="294"/>
      <c r="L13" s="288"/>
      <c r="M13" s="288" t="s">
        <v>1683</v>
      </c>
      <c r="N13" s="307"/>
      <c r="O13" s="308"/>
    </row>
    <row r="14" spans="1:15" s="29" customFormat="1" ht="12.75" customHeight="1" thickBot="1" x14ac:dyDescent="0.25">
      <c r="A14" s="56"/>
      <c r="B14" s="129">
        <v>42522</v>
      </c>
      <c r="C14" s="190" t="s">
        <v>1136</v>
      </c>
      <c r="D14" s="132" t="s">
        <v>861</v>
      </c>
      <c r="E14" s="124">
        <v>7765.72</v>
      </c>
      <c r="F14" s="29" t="s">
        <v>89</v>
      </c>
      <c r="G14" s="116" t="s">
        <v>249</v>
      </c>
      <c r="H14" s="116"/>
      <c r="I14" s="3"/>
      <c r="J14" s="10" t="s">
        <v>297</v>
      </c>
      <c r="K14" s="11" t="s">
        <v>298</v>
      </c>
      <c r="L14" s="176" t="s">
        <v>299</v>
      </c>
      <c r="M14" s="308"/>
      <c r="N14" s="307"/>
      <c r="O14" s="308"/>
    </row>
    <row r="15" spans="1:15" s="29" customFormat="1" ht="12.75" customHeight="1" x14ac:dyDescent="0.2">
      <c r="A15" s="56"/>
      <c r="B15" s="129">
        <v>42528</v>
      </c>
      <c r="C15" s="190" t="s">
        <v>301</v>
      </c>
      <c r="D15" s="132" t="s">
        <v>1783</v>
      </c>
      <c r="E15" s="124">
        <v>2216.16</v>
      </c>
      <c r="F15" s="29" t="s">
        <v>89</v>
      </c>
      <c r="G15" s="27"/>
      <c r="H15" s="27"/>
      <c r="I15" s="3"/>
      <c r="J15" s="110">
        <v>42524</v>
      </c>
      <c r="K15" s="119" t="s">
        <v>424</v>
      </c>
      <c r="L15" s="172">
        <v>615.07000000000005</v>
      </c>
      <c r="M15" s="308" t="s">
        <v>89</v>
      </c>
      <c r="N15" s="455"/>
      <c r="O15" s="308"/>
    </row>
    <row r="16" spans="1:15" s="29" customFormat="1" ht="12.75" customHeight="1" x14ac:dyDescent="0.2">
      <c r="A16" s="56"/>
      <c r="B16" s="129">
        <v>42528</v>
      </c>
      <c r="C16" s="190" t="s">
        <v>301</v>
      </c>
      <c r="D16" s="132" t="s">
        <v>227</v>
      </c>
      <c r="E16" s="135">
        <v>927.96</v>
      </c>
      <c r="F16" s="29" t="s">
        <v>89</v>
      </c>
      <c r="G16" s="29" t="s">
        <v>249</v>
      </c>
      <c r="I16" s="3"/>
      <c r="J16" s="110">
        <v>42527</v>
      </c>
      <c r="K16" s="119" t="s">
        <v>9</v>
      </c>
      <c r="L16" s="172">
        <v>563.55999999999995</v>
      </c>
      <c r="M16" s="308" t="s">
        <v>89</v>
      </c>
      <c r="N16" s="307"/>
      <c r="O16" s="308"/>
    </row>
    <row r="17" spans="1:16" s="111" customFormat="1" ht="12.6" customHeight="1" x14ac:dyDescent="0.2">
      <c r="A17" s="56"/>
      <c r="B17" s="129">
        <v>42528</v>
      </c>
      <c r="C17" s="190" t="s">
        <v>637</v>
      </c>
      <c r="D17" s="132" t="s">
        <v>1784</v>
      </c>
      <c r="E17" s="136">
        <v>1500</v>
      </c>
      <c r="F17" s="29" t="s">
        <v>89</v>
      </c>
      <c r="G17" s="29" t="s">
        <v>249</v>
      </c>
      <c r="H17" s="29"/>
      <c r="I17" s="3"/>
      <c r="J17" s="110">
        <v>42527</v>
      </c>
      <c r="K17" s="119" t="s">
        <v>1051</v>
      </c>
      <c r="L17" s="172">
        <v>441.81</v>
      </c>
      <c r="M17" s="308"/>
      <c r="N17" s="307"/>
      <c r="O17" s="306"/>
      <c r="P17" s="459"/>
    </row>
    <row r="18" spans="1:16" s="111" customFormat="1" ht="12.6" customHeight="1" x14ac:dyDescent="0.2">
      <c r="A18" s="56"/>
      <c r="B18" s="129">
        <v>42529</v>
      </c>
      <c r="C18" s="190" t="s">
        <v>719</v>
      </c>
      <c r="D18" s="132" t="s">
        <v>1051</v>
      </c>
      <c r="E18" s="136">
        <v>994.4</v>
      </c>
      <c r="F18" s="29" t="s">
        <v>89</v>
      </c>
      <c r="G18" s="29" t="s">
        <v>249</v>
      </c>
      <c r="H18" s="29"/>
      <c r="I18" s="3"/>
      <c r="J18" s="110">
        <v>42548</v>
      </c>
      <c r="K18" s="119" t="s">
        <v>1796</v>
      </c>
      <c r="L18" s="172">
        <v>829.67</v>
      </c>
      <c r="M18" s="308" t="s">
        <v>89</v>
      </c>
      <c r="N18" s="307"/>
      <c r="O18" s="306"/>
    </row>
    <row r="19" spans="1:16" s="111" customFormat="1" ht="12.6" customHeight="1" x14ac:dyDescent="0.2">
      <c r="A19" s="56"/>
      <c r="B19" s="129">
        <v>42530</v>
      </c>
      <c r="C19" s="190" t="s">
        <v>1136</v>
      </c>
      <c r="D19" s="132" t="s">
        <v>861</v>
      </c>
      <c r="E19" s="136">
        <v>10000</v>
      </c>
      <c r="F19" s="29" t="s">
        <v>89</v>
      </c>
      <c r="G19" s="29" t="s">
        <v>249</v>
      </c>
      <c r="H19" s="29"/>
      <c r="I19" s="3"/>
      <c r="J19" s="110">
        <v>42529</v>
      </c>
      <c r="K19" s="119" t="s">
        <v>1575</v>
      </c>
      <c r="L19" s="172">
        <v>657.5</v>
      </c>
      <c r="M19" s="308" t="s">
        <v>89</v>
      </c>
      <c r="N19" s="307"/>
      <c r="O19" s="306"/>
    </row>
    <row r="20" spans="1:16" s="111" customFormat="1" ht="12.6" customHeight="1" x14ac:dyDescent="0.2">
      <c r="A20" s="56"/>
      <c r="B20" s="129">
        <v>42530</v>
      </c>
      <c r="C20" s="190" t="s">
        <v>301</v>
      </c>
      <c r="D20" s="132" t="s">
        <v>1487</v>
      </c>
      <c r="E20" s="136">
        <v>2292.54</v>
      </c>
      <c r="F20" s="29" t="s">
        <v>89</v>
      </c>
      <c r="G20" s="29" t="s">
        <v>249</v>
      </c>
      <c r="H20" s="29"/>
      <c r="I20" s="3"/>
      <c r="J20" s="110">
        <v>42529</v>
      </c>
      <c r="K20" s="119" t="s">
        <v>1788</v>
      </c>
      <c r="L20" s="172">
        <v>425.1</v>
      </c>
      <c r="M20" s="308" t="s">
        <v>89</v>
      </c>
      <c r="N20" s="307"/>
      <c r="O20" s="306"/>
    </row>
    <row r="21" spans="1:16" s="111" customFormat="1" ht="12.6" customHeight="1" x14ac:dyDescent="0.2">
      <c r="A21" s="56"/>
      <c r="B21" s="129">
        <v>42534</v>
      </c>
      <c r="C21" s="190" t="s">
        <v>469</v>
      </c>
      <c r="D21" s="132" t="s">
        <v>901</v>
      </c>
      <c r="E21" s="136">
        <v>197.59</v>
      </c>
      <c r="F21" s="29" t="s">
        <v>89</v>
      </c>
      <c r="G21" s="29" t="s">
        <v>249</v>
      </c>
      <c r="H21" s="29"/>
      <c r="I21" s="3"/>
      <c r="J21" s="110">
        <v>42531</v>
      </c>
      <c r="K21" s="119" t="s">
        <v>1785</v>
      </c>
      <c r="L21" s="172">
        <v>500</v>
      </c>
      <c r="M21" s="308" t="s">
        <v>89</v>
      </c>
      <c r="N21" s="307"/>
      <c r="O21" s="306"/>
    </row>
    <row r="22" spans="1:16" s="111" customFormat="1" ht="12.6" customHeight="1" x14ac:dyDescent="0.2">
      <c r="A22" s="56"/>
      <c r="B22" s="129">
        <v>42535</v>
      </c>
      <c r="C22" s="190" t="s">
        <v>719</v>
      </c>
      <c r="D22" s="132" t="s">
        <v>1051</v>
      </c>
      <c r="E22" s="136">
        <v>808.61</v>
      </c>
      <c r="F22" s="29" t="s">
        <v>89</v>
      </c>
      <c r="G22" s="29" t="s">
        <v>249</v>
      </c>
      <c r="H22" s="29"/>
      <c r="I22" s="3"/>
      <c r="J22" s="110">
        <v>42534</v>
      </c>
      <c r="K22" s="119" t="s">
        <v>1355</v>
      </c>
      <c r="L22" s="172">
        <v>290.60000000000002</v>
      </c>
      <c r="M22" s="308" t="s">
        <v>89</v>
      </c>
      <c r="N22" s="307"/>
      <c r="O22" s="306"/>
    </row>
    <row r="23" spans="1:16" s="111" customFormat="1" ht="12.6" customHeight="1" x14ac:dyDescent="0.2">
      <c r="A23" s="56"/>
      <c r="B23" s="129">
        <v>42536</v>
      </c>
      <c r="C23" s="190" t="s">
        <v>469</v>
      </c>
      <c r="D23" s="132" t="s">
        <v>901</v>
      </c>
      <c r="E23" s="136">
        <v>500.2</v>
      </c>
      <c r="F23" s="29" t="s">
        <v>89</v>
      </c>
      <c r="G23" s="29" t="s">
        <v>249</v>
      </c>
      <c r="H23" s="29"/>
      <c r="I23" s="3"/>
      <c r="J23" s="110">
        <v>42535</v>
      </c>
      <c r="K23" s="119" t="s">
        <v>1355</v>
      </c>
      <c r="L23" s="172">
        <v>844.77</v>
      </c>
      <c r="M23" s="308" t="s">
        <v>89</v>
      </c>
      <c r="N23" s="307"/>
      <c r="O23" s="306"/>
    </row>
    <row r="24" spans="1:16" s="111" customFormat="1" ht="12.6" customHeight="1" x14ac:dyDescent="0.2">
      <c r="A24" s="56"/>
      <c r="B24" s="129">
        <v>42536</v>
      </c>
      <c r="C24" s="190" t="s">
        <v>301</v>
      </c>
      <c r="D24" s="132" t="s">
        <v>1786</v>
      </c>
      <c r="E24" s="136">
        <v>97</v>
      </c>
      <c r="F24" s="29" t="s">
        <v>89</v>
      </c>
      <c r="G24" s="29" t="s">
        <v>249</v>
      </c>
      <c r="H24" s="29"/>
      <c r="I24" s="3"/>
      <c r="J24" s="110">
        <v>42538</v>
      </c>
      <c r="K24" s="119" t="s">
        <v>1355</v>
      </c>
      <c r="L24" s="172">
        <v>949.41</v>
      </c>
      <c r="M24" s="308" t="s">
        <v>89</v>
      </c>
      <c r="N24" s="307"/>
      <c r="O24" s="306"/>
    </row>
    <row r="25" spans="1:16" s="111" customFormat="1" ht="12.6" customHeight="1" x14ac:dyDescent="0.2">
      <c r="A25" s="56"/>
      <c r="B25" s="129">
        <v>42536</v>
      </c>
      <c r="C25" s="190" t="s">
        <v>301</v>
      </c>
      <c r="D25" s="132" t="s">
        <v>227</v>
      </c>
      <c r="E25" s="136">
        <v>176.7</v>
      </c>
      <c r="F25" s="29" t="s">
        <v>89</v>
      </c>
      <c r="G25" s="29" t="s">
        <v>249</v>
      </c>
      <c r="H25" s="29"/>
      <c r="I25" s="3"/>
      <c r="J25" s="110">
        <v>42538</v>
      </c>
      <c r="K25" s="119" t="s">
        <v>901</v>
      </c>
      <c r="L25" s="172">
        <v>486.37</v>
      </c>
      <c r="M25" s="308" t="s">
        <v>89</v>
      </c>
      <c r="N25" s="307"/>
      <c r="O25" s="306"/>
    </row>
    <row r="26" spans="1:16" s="111" customFormat="1" ht="12.6" customHeight="1" x14ac:dyDescent="0.2">
      <c r="A26" s="56"/>
      <c r="B26" s="129">
        <v>42536</v>
      </c>
      <c r="C26" s="190" t="s">
        <v>301</v>
      </c>
      <c r="D26" s="132" t="s">
        <v>227</v>
      </c>
      <c r="E26" s="136">
        <v>2764.5</v>
      </c>
      <c r="F26" s="29" t="s">
        <v>89</v>
      </c>
      <c r="G26" s="29" t="s">
        <v>249</v>
      </c>
      <c r="H26" s="29"/>
      <c r="I26" s="3"/>
      <c r="J26" s="110">
        <v>42538</v>
      </c>
      <c r="K26" s="132" t="s">
        <v>424</v>
      </c>
      <c r="L26" s="433">
        <v>424.83</v>
      </c>
      <c r="M26" s="308" t="s">
        <v>89</v>
      </c>
      <c r="N26" s="307"/>
      <c r="O26" s="306"/>
    </row>
    <row r="27" spans="1:16" s="111" customFormat="1" ht="12.6" customHeight="1" x14ac:dyDescent="0.2">
      <c r="A27" s="56"/>
      <c r="B27" s="129">
        <v>42539</v>
      </c>
      <c r="C27" s="190" t="s">
        <v>1201</v>
      </c>
      <c r="D27" s="132" t="s">
        <v>843</v>
      </c>
      <c r="E27" s="136">
        <v>395</v>
      </c>
      <c r="F27" s="29" t="s">
        <v>89</v>
      </c>
      <c r="G27" s="29" t="s">
        <v>249</v>
      </c>
      <c r="H27" s="29"/>
      <c r="I27" s="3"/>
      <c r="J27" s="129">
        <v>42539</v>
      </c>
      <c r="K27" s="132" t="s">
        <v>1746</v>
      </c>
      <c r="L27" s="433">
        <v>121.7</v>
      </c>
      <c r="M27" s="308" t="s">
        <v>89</v>
      </c>
      <c r="N27" s="307"/>
      <c r="O27" s="306"/>
    </row>
    <row r="28" spans="1:16" s="111" customFormat="1" ht="12.6" customHeight="1" thickBot="1" x14ac:dyDescent="0.25">
      <c r="A28" s="56"/>
      <c r="B28" s="129">
        <v>42541</v>
      </c>
      <c r="C28" s="190" t="s">
        <v>469</v>
      </c>
      <c r="D28" s="132" t="s">
        <v>424</v>
      </c>
      <c r="E28" s="136">
        <v>109.39</v>
      </c>
      <c r="F28" s="29" t="s">
        <v>89</v>
      </c>
      <c r="G28" s="29" t="s">
        <v>249</v>
      </c>
      <c r="H28" s="29"/>
      <c r="I28" s="3"/>
      <c r="J28" s="161">
        <v>42541</v>
      </c>
      <c r="K28" s="133" t="s">
        <v>1371</v>
      </c>
      <c r="L28" s="207">
        <v>261</v>
      </c>
      <c r="M28" s="308" t="s">
        <v>89</v>
      </c>
      <c r="N28" s="308"/>
      <c r="O28" s="306"/>
    </row>
    <row r="29" spans="1:16" s="111" customFormat="1" ht="12.6" customHeight="1" thickBot="1" x14ac:dyDescent="0.25">
      <c r="A29" s="56"/>
      <c r="B29" s="129">
        <v>42542</v>
      </c>
      <c r="C29" s="190" t="s">
        <v>719</v>
      </c>
      <c r="D29" s="132" t="s">
        <v>1051</v>
      </c>
      <c r="E29" s="136">
        <v>612.74</v>
      </c>
      <c r="F29" s="29" t="s">
        <v>89</v>
      </c>
      <c r="G29" s="29" t="s">
        <v>249</v>
      </c>
      <c r="H29" s="29"/>
      <c r="I29"/>
      <c r="J29" s="56"/>
      <c r="K29" s="194"/>
      <c r="L29" s="87">
        <f>SUM(L15:L28)</f>
        <v>7411.3899999999994</v>
      </c>
      <c r="M29" s="308"/>
      <c r="N29" s="308"/>
      <c r="O29" s="307"/>
      <c r="P29" s="3"/>
    </row>
    <row r="30" spans="1:16" s="111" customFormat="1" ht="12.6" customHeight="1" x14ac:dyDescent="0.2">
      <c r="A30" s="56"/>
      <c r="B30" s="129">
        <v>42543</v>
      </c>
      <c r="C30" s="190" t="s">
        <v>469</v>
      </c>
      <c r="D30" s="132" t="s">
        <v>901</v>
      </c>
      <c r="E30" s="136">
        <v>762.87</v>
      </c>
      <c r="F30" s="29" t="s">
        <v>89</v>
      </c>
      <c r="G30" s="29" t="s">
        <v>249</v>
      </c>
      <c r="H30" s="29"/>
      <c r="I30"/>
      <c r="J30" s="56"/>
      <c r="K30" s="194"/>
      <c r="L30" s="208"/>
      <c r="M30" s="308"/>
      <c r="N30" s="308"/>
      <c r="O30" s="307"/>
      <c r="P30" s="3"/>
    </row>
    <row r="31" spans="1:16" s="56" customFormat="1" ht="12.75" customHeight="1" x14ac:dyDescent="0.2">
      <c r="B31" s="129">
        <v>42543</v>
      </c>
      <c r="C31" s="190" t="s">
        <v>719</v>
      </c>
      <c r="D31" s="132" t="s">
        <v>1051</v>
      </c>
      <c r="E31" s="136">
        <v>681.83</v>
      </c>
      <c r="F31" s="29" t="s">
        <v>89</v>
      </c>
      <c r="G31" s="29" t="s">
        <v>249</v>
      </c>
      <c r="H31" s="29"/>
      <c r="I31"/>
      <c r="K31" s="194"/>
      <c r="L31" s="208"/>
      <c r="M31" s="308"/>
      <c r="N31" s="308"/>
      <c r="O31" s="307"/>
      <c r="P31" s="3"/>
    </row>
    <row r="32" spans="1:16" s="29" customFormat="1" x14ac:dyDescent="0.2">
      <c r="A32" s="56"/>
      <c r="B32" s="129">
        <v>42545</v>
      </c>
      <c r="C32" s="190" t="s">
        <v>301</v>
      </c>
      <c r="D32" s="132" t="s">
        <v>1350</v>
      </c>
      <c r="E32" s="136">
        <v>8892</v>
      </c>
      <c r="F32" s="29" t="s">
        <v>89</v>
      </c>
      <c r="G32" s="29" t="s">
        <v>249</v>
      </c>
      <c r="I32"/>
      <c r="J32" s="56"/>
      <c r="K32" s="194"/>
      <c r="L32" s="208"/>
      <c r="M32" s="308"/>
      <c r="N32" s="308"/>
      <c r="O32" s="307"/>
      <c r="P32" s="3"/>
    </row>
    <row r="33" spans="1:16" s="29" customFormat="1" x14ac:dyDescent="0.2">
      <c r="A33" s="56"/>
      <c r="B33" s="129">
        <v>42547</v>
      </c>
      <c r="C33" s="190" t="s">
        <v>719</v>
      </c>
      <c r="D33" s="132" t="s">
        <v>1051</v>
      </c>
      <c r="E33" s="136">
        <v>570.11</v>
      </c>
      <c r="F33" s="29" t="s">
        <v>89</v>
      </c>
      <c r="G33" s="29" t="s">
        <v>249</v>
      </c>
      <c r="I33"/>
      <c r="J33" s="56"/>
      <c r="K33" s="194"/>
      <c r="L33" s="208"/>
      <c r="M33" s="308"/>
      <c r="N33" s="308"/>
      <c r="O33" s="307"/>
      <c r="P33" s="56"/>
    </row>
    <row r="34" spans="1:16" s="29" customFormat="1" x14ac:dyDescent="0.2">
      <c r="A34" s="56"/>
      <c r="B34" s="129">
        <v>42548</v>
      </c>
      <c r="C34" s="190" t="s">
        <v>301</v>
      </c>
      <c r="D34" s="132" t="s">
        <v>1787</v>
      </c>
      <c r="E34" s="136">
        <v>2850</v>
      </c>
      <c r="F34" s="29" t="s">
        <v>89</v>
      </c>
      <c r="G34" s="29" t="s">
        <v>249</v>
      </c>
      <c r="I34"/>
      <c r="J34" s="56"/>
      <c r="K34" s="194"/>
      <c r="L34" s="208"/>
      <c r="M34" s="308"/>
      <c r="N34" s="308"/>
      <c r="O34" s="307"/>
      <c r="P34" s="56"/>
    </row>
    <row r="35" spans="1:16" s="29" customFormat="1" x14ac:dyDescent="0.2">
      <c r="A35" s="56"/>
      <c r="B35" s="129">
        <v>42548</v>
      </c>
      <c r="C35" s="190" t="s">
        <v>469</v>
      </c>
      <c r="D35" s="132" t="s">
        <v>424</v>
      </c>
      <c r="E35" s="136">
        <v>192.47</v>
      </c>
      <c r="F35" s="29" t="s">
        <v>89</v>
      </c>
      <c r="G35" s="29" t="s">
        <v>249</v>
      </c>
      <c r="I35"/>
      <c r="J35" s="56"/>
      <c r="K35" s="194"/>
      <c r="L35" s="208"/>
      <c r="M35" s="308"/>
      <c r="N35" s="308"/>
      <c r="O35" s="308"/>
      <c r="P35" s="56"/>
    </row>
    <row r="36" spans="1:16" s="29" customFormat="1" x14ac:dyDescent="0.2">
      <c r="A36" s="56"/>
      <c r="B36" s="129">
        <v>42549</v>
      </c>
      <c r="C36" s="190" t="s">
        <v>719</v>
      </c>
      <c r="D36" s="132" t="s">
        <v>1051</v>
      </c>
      <c r="E36" s="136">
        <v>494.94</v>
      </c>
      <c r="F36" s="29" t="s">
        <v>89</v>
      </c>
      <c r="G36" s="29" t="s">
        <v>249</v>
      </c>
      <c r="I36"/>
      <c r="J36" s="56"/>
      <c r="K36" s="194"/>
      <c r="L36" s="208"/>
      <c r="M36" s="308"/>
      <c r="N36" s="308"/>
      <c r="O36" s="308"/>
    </row>
    <row r="37" spans="1:16" s="29" customFormat="1" x14ac:dyDescent="0.2">
      <c r="A37" s="56"/>
      <c r="B37" s="129">
        <v>42549</v>
      </c>
      <c r="C37" s="190" t="s">
        <v>469</v>
      </c>
      <c r="D37" s="132" t="s">
        <v>901</v>
      </c>
      <c r="E37" s="136">
        <v>202.34</v>
      </c>
      <c r="F37" s="29" t="s">
        <v>89</v>
      </c>
      <c r="G37" s="29" t="s">
        <v>249</v>
      </c>
      <c r="I37"/>
      <c r="J37" s="56"/>
      <c r="K37" s="194"/>
      <c r="L37" s="208"/>
      <c r="M37" s="308"/>
      <c r="N37" s="308"/>
      <c r="O37" s="308"/>
    </row>
    <row r="38" spans="1:16" s="29" customFormat="1" x14ac:dyDescent="0.2">
      <c r="A38" s="56"/>
      <c r="B38" s="129">
        <v>42551</v>
      </c>
      <c r="C38" s="190" t="s">
        <v>469</v>
      </c>
      <c r="D38" s="132" t="s">
        <v>901</v>
      </c>
      <c r="E38" s="136">
        <v>609.20000000000005</v>
      </c>
      <c r="F38" s="29" t="s">
        <v>89</v>
      </c>
      <c r="G38" s="29" t="s">
        <v>249</v>
      </c>
      <c r="I38"/>
      <c r="J38" s="56"/>
      <c r="K38" s="194"/>
      <c r="L38" s="208"/>
      <c r="M38" s="308"/>
      <c r="N38" s="308"/>
      <c r="O38" s="308"/>
    </row>
    <row r="39" spans="1:16" s="29" customFormat="1" ht="13.5" thickBot="1" x14ac:dyDescent="0.25">
      <c r="A39" s="56"/>
      <c r="B39" s="161">
        <v>42551</v>
      </c>
      <c r="C39" s="187" t="s">
        <v>1136</v>
      </c>
      <c r="D39" s="133" t="s">
        <v>861</v>
      </c>
      <c r="E39" s="137">
        <v>23138.1</v>
      </c>
      <c r="F39" s="29" t="s">
        <v>89</v>
      </c>
      <c r="G39" s="29" t="s">
        <v>249</v>
      </c>
      <c r="I39"/>
      <c r="J39"/>
      <c r="K39"/>
      <c r="L39"/>
      <c r="M39" s="308"/>
      <c r="N39" s="308"/>
      <c r="O39" s="308"/>
    </row>
    <row r="40" spans="1:16" s="29" customFormat="1" ht="13.5" thickBot="1" x14ac:dyDescent="0.25">
      <c r="A40"/>
      <c r="B40" s="56"/>
      <c r="C40" s="56"/>
      <c r="D40" s="194"/>
      <c r="E40" s="87">
        <f>SUM(E10:E39)</f>
        <v>72602.87</v>
      </c>
      <c r="I40"/>
      <c r="J40"/>
      <c r="K40"/>
      <c r="L40"/>
      <c r="M40" s="308"/>
      <c r="N40" s="308"/>
      <c r="O40" s="308"/>
    </row>
    <row r="41" spans="1:16" s="29" customFormat="1" x14ac:dyDescent="0.2">
      <c r="A41"/>
      <c r="B41" s="56"/>
      <c r="C41" s="56"/>
      <c r="D41" s="194"/>
      <c r="E41" s="208"/>
      <c r="I41"/>
      <c r="J41"/>
      <c r="K41"/>
      <c r="L41"/>
      <c r="M41" s="308"/>
      <c r="N41" s="308"/>
      <c r="O41" s="308"/>
    </row>
    <row r="42" spans="1:16" s="29" customFormat="1" x14ac:dyDescent="0.2">
      <c r="A42"/>
      <c r="B42" s="56"/>
      <c r="C42" s="56"/>
      <c r="D42" s="194"/>
      <c r="E42" s="208"/>
      <c r="I42"/>
      <c r="J42"/>
      <c r="K42"/>
      <c r="L42"/>
      <c r="M42" s="308"/>
      <c r="N42" s="308"/>
      <c r="O42" s="308"/>
    </row>
    <row r="43" spans="1:16" s="29" customFormat="1" x14ac:dyDescent="0.2">
      <c r="A43"/>
      <c r="B43" s="56"/>
      <c r="C43" s="56"/>
      <c r="D43" s="194"/>
      <c r="E43" s="208"/>
      <c r="I43"/>
      <c r="J43"/>
      <c r="K43"/>
      <c r="L43"/>
      <c r="M43" s="308"/>
      <c r="N43" s="308"/>
      <c r="O43" s="308"/>
    </row>
    <row r="44" spans="1:16" s="29" customFormat="1" x14ac:dyDescent="0.2">
      <c r="A44"/>
      <c r="B44" s="56"/>
      <c r="C44" s="56"/>
      <c r="D44" s="194"/>
      <c r="E44" s="208"/>
      <c r="I44"/>
      <c r="J44"/>
      <c r="K44"/>
      <c r="L44"/>
      <c r="M44" s="308"/>
      <c r="N44" s="308"/>
      <c r="O44" s="308"/>
    </row>
    <row r="45" spans="1:16" s="29" customFormat="1" x14ac:dyDescent="0.2">
      <c r="A45"/>
      <c r="B45" s="56"/>
      <c r="C45" s="56"/>
      <c r="D45" s="194"/>
      <c r="E45" s="208"/>
      <c r="I45"/>
      <c r="J45"/>
      <c r="K45"/>
      <c r="L45"/>
      <c r="M45" s="308"/>
      <c r="N45" s="308"/>
      <c r="O45" s="308"/>
    </row>
    <row r="46" spans="1:16" s="29" customFormat="1" x14ac:dyDescent="0.2">
      <c r="A46"/>
      <c r="B46" s="56"/>
      <c r="C46" s="56"/>
      <c r="D46" s="194"/>
      <c r="E46" s="208"/>
      <c r="I46"/>
      <c r="J46"/>
      <c r="K46"/>
      <c r="L46"/>
      <c r="M46" s="308"/>
      <c r="N46" s="308"/>
      <c r="O46" s="308"/>
    </row>
    <row r="47" spans="1:16" s="29" customFormat="1" x14ac:dyDescent="0.2">
      <c r="A47"/>
      <c r="B47" s="56"/>
      <c r="C47" s="56"/>
      <c r="D47" s="194"/>
      <c r="E47" s="208"/>
      <c r="I47"/>
      <c r="J47"/>
      <c r="K47"/>
      <c r="L47"/>
      <c r="M47" s="308"/>
      <c r="N47" s="308"/>
      <c r="O47" s="308"/>
    </row>
    <row r="48" spans="1:16" s="29" customFormat="1" x14ac:dyDescent="0.2">
      <c r="A48"/>
      <c r="B48" s="56"/>
      <c r="C48" s="56"/>
      <c r="D48" s="194"/>
      <c r="E48" s="208"/>
      <c r="I48"/>
      <c r="J48"/>
      <c r="K48"/>
      <c r="L48"/>
      <c r="M48" s="308"/>
      <c r="N48" s="308"/>
      <c r="O48" s="308"/>
    </row>
    <row r="49" spans="1:16" s="29" customFormat="1" x14ac:dyDescent="0.2">
      <c r="A49"/>
      <c r="B49" s="56"/>
      <c r="C49" s="56"/>
      <c r="D49" s="194"/>
      <c r="E49" s="208"/>
      <c r="I49"/>
      <c r="J49"/>
      <c r="K49"/>
      <c r="L49"/>
      <c r="M49" s="308"/>
      <c r="N49" s="308"/>
      <c r="O49" s="308"/>
      <c r="P49"/>
    </row>
    <row r="50" spans="1:16" s="29" customFormat="1" x14ac:dyDescent="0.2">
      <c r="A50"/>
      <c r="B50" s="56"/>
      <c r="C50" s="56"/>
      <c r="D50" s="194"/>
      <c r="E50" s="208"/>
      <c r="I50"/>
      <c r="J50"/>
      <c r="K50"/>
      <c r="L50"/>
      <c r="M50" s="308"/>
      <c r="N50" s="308"/>
      <c r="O50" s="308"/>
      <c r="P50"/>
    </row>
    <row r="51" spans="1:16" x14ac:dyDescent="0.2">
      <c r="B51" s="56"/>
      <c r="C51" s="56"/>
      <c r="D51" s="194"/>
      <c r="E51" s="208"/>
      <c r="P51" s="29"/>
    </row>
    <row r="52" spans="1:16" x14ac:dyDescent="0.2">
      <c r="B52" s="56"/>
      <c r="C52" s="56"/>
      <c r="D52" s="194"/>
      <c r="E52" s="208"/>
      <c r="P52" s="29"/>
    </row>
    <row r="53" spans="1:16" s="29" customFormat="1" x14ac:dyDescent="0.2">
      <c r="A53"/>
      <c r="B53" s="56"/>
      <c r="C53" s="56"/>
      <c r="D53" s="194"/>
      <c r="E53" s="208"/>
      <c r="F53"/>
      <c r="I53"/>
      <c r="J53"/>
      <c r="K53"/>
      <c r="L53"/>
      <c r="M53" s="308"/>
      <c r="N53" s="308"/>
      <c r="O53" s="308"/>
    </row>
    <row r="54" spans="1:16" s="29" customFormat="1" x14ac:dyDescent="0.2">
      <c r="A54"/>
      <c r="B54"/>
      <c r="C54"/>
      <c r="D54" s="195"/>
      <c r="E54" s="197"/>
      <c r="F54"/>
      <c r="I54"/>
      <c r="J54"/>
      <c r="K54"/>
      <c r="L54"/>
      <c r="M54" s="308"/>
      <c r="N54" s="308"/>
      <c r="O54" s="308"/>
      <c r="P54"/>
    </row>
    <row r="55" spans="1:16" s="29" customFormat="1" x14ac:dyDescent="0.2">
      <c r="A55"/>
      <c r="B55"/>
      <c r="C55"/>
      <c r="D55" s="195"/>
      <c r="E55" s="197"/>
      <c r="F55"/>
      <c r="I55"/>
      <c r="J55"/>
      <c r="K55"/>
      <c r="L55"/>
      <c r="M55" s="308"/>
      <c r="N55" s="308"/>
      <c r="O55" s="308"/>
      <c r="P55"/>
    </row>
    <row r="56" spans="1:16" x14ac:dyDescent="0.2">
      <c r="F56"/>
    </row>
    <row r="57" spans="1:16" x14ac:dyDescent="0.2">
      <c r="F57"/>
    </row>
    <row r="60" spans="1:16" x14ac:dyDescent="0.2">
      <c r="P60" s="29"/>
    </row>
    <row r="62" spans="1:16" s="29" customFormat="1" x14ac:dyDescent="0.2">
      <c r="A62"/>
      <c r="B62"/>
      <c r="C62"/>
      <c r="D62" s="195"/>
      <c r="E62" s="197"/>
      <c r="I62"/>
      <c r="J62"/>
      <c r="K62"/>
      <c r="L62"/>
      <c r="M62" s="308"/>
      <c r="N62" s="308"/>
      <c r="O62" s="308"/>
      <c r="P62"/>
    </row>
  </sheetData>
  <mergeCells count="5">
    <mergeCell ref="A1:L1"/>
    <mergeCell ref="A3:D3"/>
    <mergeCell ref="A8:D8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/>
  <dimension ref="A1:P70"/>
  <sheetViews>
    <sheetView zoomScaleNormal="100" workbookViewId="0">
      <selection activeCell="E17" sqref="E1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1.7109375" bestFit="1" customWidth="1"/>
  </cols>
  <sheetData>
    <row r="1" spans="1:16" s="1" customFormat="1" ht="24" customHeight="1" x14ac:dyDescent="0.2">
      <c r="A1" s="880" t="s">
        <v>1789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63"/>
      <c r="G2" s="463"/>
      <c r="H2" s="463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288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3.5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x14ac:dyDescent="0.2">
      <c r="B5" s="129">
        <v>42554</v>
      </c>
      <c r="C5" s="190" t="s">
        <v>719</v>
      </c>
      <c r="D5" s="132" t="s">
        <v>1051</v>
      </c>
      <c r="E5" s="136">
        <v>612.21</v>
      </c>
      <c r="F5" s="29" t="s">
        <v>89</v>
      </c>
      <c r="G5" s="29" t="s">
        <v>249</v>
      </c>
      <c r="H5" s="29"/>
      <c r="J5" s="369">
        <v>42577</v>
      </c>
      <c r="K5" s="370" t="s">
        <v>6</v>
      </c>
      <c r="L5" s="371">
        <v>45262.48</v>
      </c>
      <c r="M5" s="308" t="s">
        <v>89</v>
      </c>
      <c r="N5" s="307" t="s">
        <v>249</v>
      </c>
      <c r="O5" s="307"/>
    </row>
    <row r="6" spans="1:16" s="56" customFormat="1" ht="13.5" thickBot="1" x14ac:dyDescent="0.25">
      <c r="B6" s="129">
        <v>42555</v>
      </c>
      <c r="C6" s="190" t="s">
        <v>469</v>
      </c>
      <c r="D6" s="132" t="s">
        <v>901</v>
      </c>
      <c r="E6" s="136">
        <v>700.39</v>
      </c>
      <c r="F6" s="29" t="s">
        <v>89</v>
      </c>
      <c r="G6" s="465" t="s">
        <v>249</v>
      </c>
      <c r="H6" s="29"/>
      <c r="J6" s="161"/>
      <c r="K6" s="133"/>
      <c r="L6" s="203"/>
      <c r="M6" s="308"/>
      <c r="N6" s="308"/>
      <c r="O6" s="307"/>
    </row>
    <row r="7" spans="1:16" s="29" customFormat="1" ht="12.75" customHeight="1" thickBot="1" x14ac:dyDescent="0.25">
      <c r="A7" s="56"/>
      <c r="B7" s="129">
        <v>42555</v>
      </c>
      <c r="C7" s="190" t="s">
        <v>301</v>
      </c>
      <c r="D7" s="132" t="s">
        <v>380</v>
      </c>
      <c r="E7" s="124">
        <v>444.6</v>
      </c>
      <c r="F7" s="29" t="s">
        <v>89</v>
      </c>
      <c r="G7" s="27" t="s">
        <v>249</v>
      </c>
      <c r="I7" s="56"/>
      <c r="J7" s="56"/>
      <c r="K7" s="194"/>
      <c r="L7" s="87">
        <f>SUM(L5:L6)</f>
        <v>45262.48</v>
      </c>
      <c r="M7" s="307"/>
      <c r="N7" s="308"/>
      <c r="O7" s="308"/>
    </row>
    <row r="8" spans="1:16" s="29" customFormat="1" ht="12.75" customHeight="1" thickBot="1" x14ac:dyDescent="0.25">
      <c r="A8" s="56"/>
      <c r="B8" s="129">
        <v>42555</v>
      </c>
      <c r="C8" s="190" t="s">
        <v>647</v>
      </c>
      <c r="D8" s="132" t="s">
        <v>1790</v>
      </c>
      <c r="E8" s="124">
        <v>76.180000000000007</v>
      </c>
      <c r="F8" s="29" t="s">
        <v>89</v>
      </c>
      <c r="G8" s="29" t="s">
        <v>249</v>
      </c>
      <c r="I8" s="56"/>
      <c r="J8" s="299"/>
      <c r="K8" s="155"/>
      <c r="L8" s="301"/>
      <c r="M8" s="307"/>
      <c r="N8" s="308"/>
      <c r="O8" s="308"/>
    </row>
    <row r="9" spans="1:16" s="29" customFormat="1" ht="12.75" customHeight="1" x14ac:dyDescent="0.2">
      <c r="A9" s="56"/>
      <c r="B9" s="129">
        <v>42556</v>
      </c>
      <c r="C9" s="190" t="s">
        <v>301</v>
      </c>
      <c r="D9" s="132" t="s">
        <v>383</v>
      </c>
      <c r="E9" s="124">
        <v>1442.83</v>
      </c>
      <c r="F9" s="29" t="s">
        <v>89</v>
      </c>
      <c r="G9" s="29" t="s">
        <v>249</v>
      </c>
      <c r="I9" s="56"/>
      <c r="J9" s="158"/>
      <c r="K9" s="885" t="s">
        <v>1087</v>
      </c>
      <c r="L9" s="881">
        <f>L7+E43+L26</f>
        <v>148947.21999999997</v>
      </c>
      <c r="M9" s="307"/>
      <c r="N9" s="307"/>
      <c r="O9" s="308"/>
    </row>
    <row r="10" spans="1:16" s="29" customFormat="1" ht="12.75" customHeight="1" thickBot="1" x14ac:dyDescent="0.25">
      <c r="A10" s="56"/>
      <c r="B10" s="129">
        <v>42557</v>
      </c>
      <c r="C10" s="190" t="s">
        <v>719</v>
      </c>
      <c r="D10" s="132" t="s">
        <v>1051</v>
      </c>
      <c r="E10" s="135">
        <v>740.91</v>
      </c>
      <c r="F10" s="29" t="s">
        <v>89</v>
      </c>
      <c r="G10" s="29" t="s">
        <v>249</v>
      </c>
      <c r="I10" s="56"/>
      <c r="J10" s="393"/>
      <c r="K10" s="885"/>
      <c r="L10" s="882"/>
      <c r="M10" s="307"/>
      <c r="N10" s="307"/>
      <c r="O10" s="308"/>
    </row>
    <row r="11" spans="1:16" s="29" customFormat="1" ht="12.75" customHeight="1" x14ac:dyDescent="0.2">
      <c r="A11" s="56"/>
      <c r="B11" s="129">
        <v>42558</v>
      </c>
      <c r="C11" s="190" t="s">
        <v>301</v>
      </c>
      <c r="D11" s="132" t="s">
        <v>665</v>
      </c>
      <c r="E11" s="136">
        <v>450</v>
      </c>
      <c r="F11" s="29" t="s">
        <v>89</v>
      </c>
      <c r="G11" s="29" t="s">
        <v>249</v>
      </c>
      <c r="I11"/>
      <c r="J11" s="56"/>
      <c r="K11" s="194"/>
      <c r="L11" s="208"/>
      <c r="M11" s="308"/>
      <c r="N11" s="307"/>
      <c r="O11" s="308"/>
    </row>
    <row r="12" spans="1:16" s="29" customFormat="1" ht="12.75" customHeight="1" thickBot="1" x14ac:dyDescent="0.25">
      <c r="A12" s="56"/>
      <c r="B12" s="129">
        <v>42559</v>
      </c>
      <c r="C12" s="190" t="s">
        <v>301</v>
      </c>
      <c r="D12" s="132" t="s">
        <v>1791</v>
      </c>
      <c r="E12" s="136">
        <v>144.44</v>
      </c>
      <c r="F12" s="29" t="s">
        <v>89</v>
      </c>
      <c r="G12" s="29" t="s">
        <v>249</v>
      </c>
      <c r="I12" s="294" t="s">
        <v>1570</v>
      </c>
      <c r="J12" s="294"/>
      <c r="K12" s="294"/>
      <c r="L12" s="288"/>
      <c r="M12" s="288" t="s">
        <v>1683</v>
      </c>
      <c r="N12" s="307"/>
      <c r="O12" s="308"/>
    </row>
    <row r="13" spans="1:16" s="29" customFormat="1" ht="12.75" customHeight="1" thickBot="1" x14ac:dyDescent="0.25">
      <c r="A13" s="56"/>
      <c r="B13" s="129">
        <v>42559</v>
      </c>
      <c r="C13" s="190" t="s">
        <v>647</v>
      </c>
      <c r="D13" s="132" t="s">
        <v>1792</v>
      </c>
      <c r="E13" s="136">
        <v>827.61</v>
      </c>
      <c r="F13" s="29" t="s">
        <v>89</v>
      </c>
      <c r="G13" s="29" t="s">
        <v>249</v>
      </c>
      <c r="H13" s="116"/>
      <c r="I13" s="3"/>
      <c r="J13" s="10" t="s">
        <v>297</v>
      </c>
      <c r="K13" s="11" t="s">
        <v>298</v>
      </c>
      <c r="L13" s="176" t="s">
        <v>299</v>
      </c>
      <c r="M13" s="308"/>
      <c r="N13" s="307"/>
      <c r="O13" s="308"/>
    </row>
    <row r="14" spans="1:16" s="29" customFormat="1" ht="12.75" customHeight="1" x14ac:dyDescent="0.2">
      <c r="A14" s="56"/>
      <c r="B14" s="129">
        <v>42560</v>
      </c>
      <c r="C14" s="190" t="s">
        <v>719</v>
      </c>
      <c r="D14" s="132" t="s">
        <v>1051</v>
      </c>
      <c r="E14" s="136">
        <v>594.95000000000005</v>
      </c>
      <c r="F14" s="29" t="s">
        <v>89</v>
      </c>
      <c r="G14" s="29" t="s">
        <v>249</v>
      </c>
      <c r="H14" s="27"/>
      <c r="I14" s="3"/>
      <c r="J14" s="101">
        <v>42552</v>
      </c>
      <c r="K14" s="205" t="s">
        <v>1355</v>
      </c>
      <c r="L14" s="172">
        <v>115</v>
      </c>
      <c r="M14" s="308" t="s">
        <v>89</v>
      </c>
      <c r="N14" s="307" t="s">
        <v>249</v>
      </c>
      <c r="O14" s="308"/>
    </row>
    <row r="15" spans="1:16" s="29" customFormat="1" ht="12.75" customHeight="1" x14ac:dyDescent="0.2">
      <c r="A15" s="56"/>
      <c r="B15" s="129">
        <v>42562</v>
      </c>
      <c r="C15" s="190" t="s">
        <v>469</v>
      </c>
      <c r="D15" s="132" t="s">
        <v>424</v>
      </c>
      <c r="E15" s="136">
        <v>846.68</v>
      </c>
      <c r="F15" s="29" t="s">
        <v>89</v>
      </c>
      <c r="G15" s="29" t="s">
        <v>249</v>
      </c>
      <c r="I15" s="3"/>
      <c r="J15" s="110">
        <v>42552</v>
      </c>
      <c r="K15" s="119" t="s">
        <v>1508</v>
      </c>
      <c r="L15" s="172">
        <v>133</v>
      </c>
      <c r="M15" s="308" t="s">
        <v>89</v>
      </c>
      <c r="N15" s="307" t="s">
        <v>249</v>
      </c>
      <c r="O15" s="308"/>
    </row>
    <row r="16" spans="1:16" s="111" customFormat="1" ht="12.6" customHeight="1" x14ac:dyDescent="0.2">
      <c r="A16" s="56"/>
      <c r="B16" s="129">
        <v>42562</v>
      </c>
      <c r="C16" s="190" t="s">
        <v>301</v>
      </c>
      <c r="D16" s="132" t="s">
        <v>293</v>
      </c>
      <c r="E16" s="136">
        <v>1702.71</v>
      </c>
      <c r="F16" s="29" t="s">
        <v>89</v>
      </c>
      <c r="G16" s="29" t="s">
        <v>249</v>
      </c>
      <c r="H16" s="29"/>
      <c r="I16" s="3"/>
      <c r="J16" s="110">
        <v>42553</v>
      </c>
      <c r="K16" s="119" t="s">
        <v>1797</v>
      </c>
      <c r="L16" s="172">
        <v>119.9</v>
      </c>
      <c r="M16" s="308" t="s">
        <v>89</v>
      </c>
      <c r="N16" s="307" t="s">
        <v>249</v>
      </c>
      <c r="O16" s="306"/>
      <c r="P16" s="459"/>
    </row>
    <row r="17" spans="1:16" s="111" customFormat="1" ht="12.6" customHeight="1" x14ac:dyDescent="0.2">
      <c r="A17" s="56"/>
      <c r="B17" s="129">
        <v>42562</v>
      </c>
      <c r="C17" s="190" t="s">
        <v>647</v>
      </c>
      <c r="D17" s="132" t="s">
        <v>597</v>
      </c>
      <c r="E17" s="136">
        <v>440.31</v>
      </c>
      <c r="F17" s="29" t="s">
        <v>89</v>
      </c>
      <c r="G17" s="29" t="s">
        <v>249</v>
      </c>
      <c r="H17" s="29"/>
      <c r="I17" s="3"/>
      <c r="J17" s="110">
        <v>42555</v>
      </c>
      <c r="K17" s="119" t="s">
        <v>1355</v>
      </c>
      <c r="L17" s="172">
        <v>588.86</v>
      </c>
      <c r="M17" s="308" t="s">
        <v>89</v>
      </c>
      <c r="N17" s="307" t="s">
        <v>249</v>
      </c>
      <c r="O17" s="306"/>
    </row>
    <row r="18" spans="1:16" s="111" customFormat="1" ht="12.6" customHeight="1" x14ac:dyDescent="0.2">
      <c r="A18" s="56"/>
      <c r="B18" s="129">
        <v>42563</v>
      </c>
      <c r="C18" s="190" t="s">
        <v>301</v>
      </c>
      <c r="D18" s="132" t="s">
        <v>1793</v>
      </c>
      <c r="E18" s="136">
        <v>1054.5</v>
      </c>
      <c r="F18" s="29" t="s">
        <v>89</v>
      </c>
      <c r="G18" s="29" t="s">
        <v>249</v>
      </c>
      <c r="H18" s="29"/>
      <c r="I18" s="3"/>
      <c r="J18" s="110">
        <v>42555</v>
      </c>
      <c r="K18" s="119" t="s">
        <v>459</v>
      </c>
      <c r="L18" s="172">
        <v>292</v>
      </c>
      <c r="M18" s="308" t="s">
        <v>89</v>
      </c>
      <c r="N18" s="307" t="s">
        <v>249</v>
      </c>
      <c r="O18" s="306"/>
    </row>
    <row r="19" spans="1:16" s="111" customFormat="1" ht="12.6" customHeight="1" x14ac:dyDescent="0.2">
      <c r="A19" s="56"/>
      <c r="B19" s="129">
        <v>42563</v>
      </c>
      <c r="C19" s="190" t="s">
        <v>301</v>
      </c>
      <c r="D19" s="132" t="s">
        <v>307</v>
      </c>
      <c r="E19" s="136">
        <v>251.94</v>
      </c>
      <c r="F19" s="29" t="s">
        <v>89</v>
      </c>
      <c r="G19" s="29" t="s">
        <v>249</v>
      </c>
      <c r="H19" s="29"/>
      <c r="I19" s="3"/>
      <c r="J19" s="110">
        <v>42555</v>
      </c>
      <c r="K19" s="119" t="s">
        <v>931</v>
      </c>
      <c r="L19" s="172">
        <v>329.6</v>
      </c>
      <c r="M19" s="308" t="s">
        <v>89</v>
      </c>
      <c r="N19" s="307" t="s">
        <v>249</v>
      </c>
      <c r="O19" s="306"/>
    </row>
    <row r="20" spans="1:16" s="111" customFormat="1" ht="12.6" customHeight="1" x14ac:dyDescent="0.2">
      <c r="A20" s="56"/>
      <c r="B20" s="129">
        <v>42563</v>
      </c>
      <c r="C20" s="190" t="s">
        <v>301</v>
      </c>
      <c r="D20" s="132" t="s">
        <v>1495</v>
      </c>
      <c r="E20" s="136">
        <v>944.95</v>
      </c>
      <c r="F20" s="29" t="s">
        <v>89</v>
      </c>
      <c r="G20" s="29" t="s">
        <v>249</v>
      </c>
      <c r="H20" s="29"/>
      <c r="I20" s="3"/>
      <c r="J20" s="110">
        <v>42555</v>
      </c>
      <c r="K20" s="119" t="s">
        <v>1355</v>
      </c>
      <c r="L20" s="172">
        <v>302.83</v>
      </c>
      <c r="M20" s="308" t="s">
        <v>89</v>
      </c>
      <c r="N20" s="307" t="s">
        <v>249</v>
      </c>
      <c r="O20" s="306"/>
    </row>
    <row r="21" spans="1:16" s="111" customFormat="1" ht="12.6" customHeight="1" x14ac:dyDescent="0.2">
      <c r="A21" s="56"/>
      <c r="B21" s="129">
        <v>42565</v>
      </c>
      <c r="C21" s="190" t="s">
        <v>469</v>
      </c>
      <c r="D21" s="132" t="s">
        <v>901</v>
      </c>
      <c r="E21" s="136">
        <v>326.89</v>
      </c>
      <c r="F21" s="29" t="s">
        <v>89</v>
      </c>
      <c r="G21" s="29" t="s">
        <v>249</v>
      </c>
      <c r="H21" s="29"/>
      <c r="I21" s="3"/>
      <c r="J21" s="110">
        <v>42555</v>
      </c>
      <c r="K21" s="119" t="s">
        <v>1355</v>
      </c>
      <c r="L21" s="172">
        <v>400.03</v>
      </c>
      <c r="M21" s="308" t="s">
        <v>89</v>
      </c>
      <c r="N21" s="307" t="s">
        <v>249</v>
      </c>
      <c r="O21" s="306"/>
    </row>
    <row r="22" spans="1:16" s="111" customFormat="1" ht="12.6" customHeight="1" x14ac:dyDescent="0.2">
      <c r="A22" s="56"/>
      <c r="B22" s="129">
        <v>42565</v>
      </c>
      <c r="C22" s="190" t="s">
        <v>301</v>
      </c>
      <c r="D22" s="132" t="s">
        <v>1798</v>
      </c>
      <c r="E22" s="136">
        <v>38571.599999999999</v>
      </c>
      <c r="F22" s="29" t="s">
        <v>89</v>
      </c>
      <c r="G22" s="29" t="s">
        <v>249</v>
      </c>
      <c r="H22" s="29"/>
      <c r="I22" s="3"/>
      <c r="J22" s="110">
        <v>42566</v>
      </c>
      <c r="K22" s="119" t="s">
        <v>1051</v>
      </c>
      <c r="L22" s="172">
        <v>894.49</v>
      </c>
      <c r="M22" s="308" t="s">
        <v>89</v>
      </c>
      <c r="N22" s="307" t="s">
        <v>249</v>
      </c>
      <c r="O22" s="306"/>
    </row>
    <row r="23" spans="1:16" s="111" customFormat="1" ht="12.6" customHeight="1" x14ac:dyDescent="0.2">
      <c r="A23" s="56"/>
      <c r="B23" s="129">
        <v>42566</v>
      </c>
      <c r="C23" s="190" t="s">
        <v>647</v>
      </c>
      <c r="D23" s="132" t="s">
        <v>1263</v>
      </c>
      <c r="E23" s="136">
        <v>1500</v>
      </c>
      <c r="F23" s="29" t="s">
        <v>89</v>
      </c>
      <c r="G23" s="29" t="s">
        <v>249</v>
      </c>
      <c r="H23" s="29"/>
      <c r="I23" s="3"/>
      <c r="J23" s="110">
        <v>42570</v>
      </c>
      <c r="K23" s="119" t="s">
        <v>1051</v>
      </c>
      <c r="L23" s="172">
        <v>823.02</v>
      </c>
      <c r="M23" s="308" t="s">
        <v>89</v>
      </c>
      <c r="N23" s="307" t="s">
        <v>249</v>
      </c>
      <c r="O23" s="306"/>
    </row>
    <row r="24" spans="1:16" s="111" customFormat="1" ht="12.6" customHeight="1" x14ac:dyDescent="0.2">
      <c r="A24" s="56"/>
      <c r="B24" s="129">
        <v>42566</v>
      </c>
      <c r="C24" s="190" t="s">
        <v>719</v>
      </c>
      <c r="D24" s="132" t="s">
        <v>1051</v>
      </c>
      <c r="E24" s="136">
        <v>692.06</v>
      </c>
      <c r="F24" s="29" t="s">
        <v>89</v>
      </c>
      <c r="G24" s="29" t="s">
        <v>249</v>
      </c>
      <c r="H24" s="29"/>
      <c r="I24" s="3"/>
      <c r="J24" s="110">
        <v>42570</v>
      </c>
      <c r="K24" s="119" t="s">
        <v>931</v>
      </c>
      <c r="L24" s="172">
        <v>307</v>
      </c>
      <c r="M24" s="308" t="s">
        <v>89</v>
      </c>
      <c r="N24" s="308" t="s">
        <v>249</v>
      </c>
      <c r="O24" s="306"/>
    </row>
    <row r="25" spans="1:16" s="111" customFormat="1" ht="12.6" customHeight="1" thickBot="1" x14ac:dyDescent="0.25">
      <c r="A25" s="56"/>
      <c r="B25" s="129">
        <v>42567</v>
      </c>
      <c r="C25" s="190" t="s">
        <v>719</v>
      </c>
      <c r="D25" s="132" t="s">
        <v>1051</v>
      </c>
      <c r="E25" s="136">
        <v>200</v>
      </c>
      <c r="F25" s="29" t="s">
        <v>89</v>
      </c>
      <c r="G25" s="29" t="s">
        <v>249</v>
      </c>
      <c r="H25" s="29"/>
      <c r="I25" s="3"/>
      <c r="J25" s="280">
        <v>42570</v>
      </c>
      <c r="K25" s="423" t="s">
        <v>1355</v>
      </c>
      <c r="L25" s="200">
        <v>689.41</v>
      </c>
      <c r="M25" s="308" t="s">
        <v>89</v>
      </c>
      <c r="N25" s="308" t="s">
        <v>249</v>
      </c>
      <c r="O25" s="306"/>
    </row>
    <row r="26" spans="1:16" s="111" customFormat="1" ht="12.6" customHeight="1" thickBot="1" x14ac:dyDescent="0.25">
      <c r="A26" s="56"/>
      <c r="B26" s="129">
        <v>42569</v>
      </c>
      <c r="C26" s="190" t="s">
        <v>301</v>
      </c>
      <c r="D26" s="132" t="s">
        <v>901</v>
      </c>
      <c r="E26" s="136">
        <v>204.24</v>
      </c>
      <c r="F26" s="29" t="s">
        <v>89</v>
      </c>
      <c r="G26" s="29" t="s">
        <v>249</v>
      </c>
      <c r="H26" s="29"/>
      <c r="I26" s="3"/>
      <c r="J26" s="56"/>
      <c r="K26" s="194"/>
      <c r="L26" s="87">
        <f>SUM(L14:L25)</f>
        <v>4995.1399999999994</v>
      </c>
      <c r="M26" s="308"/>
      <c r="N26" s="308"/>
      <c r="O26" s="306"/>
    </row>
    <row r="27" spans="1:16" s="111" customFormat="1" ht="12.6" customHeight="1" x14ac:dyDescent="0.2">
      <c r="A27" s="56"/>
      <c r="B27" s="129">
        <v>42569</v>
      </c>
      <c r="C27" s="190" t="s">
        <v>301</v>
      </c>
      <c r="D27" s="132" t="s">
        <v>1640</v>
      </c>
      <c r="E27" s="136">
        <v>884.53</v>
      </c>
      <c r="F27" s="29" t="s">
        <v>89</v>
      </c>
      <c r="G27" s="29" t="s">
        <v>249</v>
      </c>
      <c r="H27" s="29"/>
      <c r="I27"/>
      <c r="J27" s="56"/>
      <c r="K27" s="194"/>
      <c r="L27" s="208"/>
      <c r="M27" s="308"/>
      <c r="N27" s="308"/>
      <c r="O27" s="306"/>
    </row>
    <row r="28" spans="1:16" s="111" customFormat="1" ht="12.6" customHeight="1" x14ac:dyDescent="0.2">
      <c r="A28" s="56"/>
      <c r="B28" s="129">
        <v>42569</v>
      </c>
      <c r="C28" s="190" t="s">
        <v>301</v>
      </c>
      <c r="D28" s="132" t="s">
        <v>380</v>
      </c>
      <c r="E28" s="136">
        <v>364.8</v>
      </c>
      <c r="F28" s="29" t="s">
        <v>89</v>
      </c>
      <c r="G28" s="29" t="s">
        <v>249</v>
      </c>
      <c r="H28" s="29"/>
      <c r="I28"/>
      <c r="J28" s="56"/>
      <c r="K28" s="194"/>
      <c r="L28" s="208"/>
      <c r="M28" s="308"/>
      <c r="N28" s="308"/>
      <c r="O28" s="307"/>
      <c r="P28" s="3"/>
    </row>
    <row r="29" spans="1:16" s="111" customFormat="1" ht="12.6" customHeight="1" x14ac:dyDescent="0.2">
      <c r="A29" s="56"/>
      <c r="B29" s="129">
        <v>42570</v>
      </c>
      <c r="C29" s="190" t="s">
        <v>301</v>
      </c>
      <c r="D29" s="132" t="s">
        <v>1640</v>
      </c>
      <c r="E29" s="136">
        <v>501.57</v>
      </c>
      <c r="F29" s="29" t="s">
        <v>89</v>
      </c>
      <c r="G29" s="29" t="s">
        <v>249</v>
      </c>
      <c r="H29" s="29"/>
      <c r="I29"/>
      <c r="J29" s="56"/>
      <c r="K29" s="194"/>
      <c r="L29" s="208"/>
      <c r="M29" s="308"/>
      <c r="N29" s="308"/>
      <c r="O29" s="307"/>
      <c r="P29" s="3"/>
    </row>
    <row r="30" spans="1:16" s="111" customFormat="1" ht="12.6" customHeight="1" x14ac:dyDescent="0.2">
      <c r="A30" s="56"/>
      <c r="B30" s="129">
        <v>42571</v>
      </c>
      <c r="C30" s="190" t="s">
        <v>469</v>
      </c>
      <c r="D30" s="132" t="s">
        <v>901</v>
      </c>
      <c r="E30" s="136">
        <v>536.63</v>
      </c>
      <c r="F30" s="29" t="s">
        <v>89</v>
      </c>
      <c r="G30" s="29" t="s">
        <v>249</v>
      </c>
      <c r="H30" s="29"/>
      <c r="I30"/>
      <c r="J30" s="56"/>
      <c r="K30" s="194"/>
      <c r="L30" s="208"/>
      <c r="M30" s="308"/>
      <c r="N30" s="308"/>
      <c r="O30" s="307"/>
      <c r="P30" s="3"/>
    </row>
    <row r="31" spans="1:16" s="56" customFormat="1" ht="12.75" customHeight="1" x14ac:dyDescent="0.2">
      <c r="B31" s="129">
        <v>42573</v>
      </c>
      <c r="C31" s="190" t="s">
        <v>719</v>
      </c>
      <c r="D31" s="132" t="s">
        <v>1051</v>
      </c>
      <c r="E31" s="136">
        <v>300</v>
      </c>
      <c r="F31" s="29" t="s">
        <v>89</v>
      </c>
      <c r="G31" s="29" t="s">
        <v>249</v>
      </c>
      <c r="H31" s="29"/>
      <c r="I31"/>
      <c r="K31" s="194"/>
      <c r="L31" s="208"/>
      <c r="M31" s="308"/>
      <c r="N31" s="308"/>
      <c r="O31" s="307"/>
      <c r="P31" s="3"/>
    </row>
    <row r="32" spans="1:16" s="29" customFormat="1" x14ac:dyDescent="0.2">
      <c r="A32" s="56"/>
      <c r="B32" s="129">
        <v>42576</v>
      </c>
      <c r="C32" s="190" t="s">
        <v>301</v>
      </c>
      <c r="D32" s="132" t="s">
        <v>1791</v>
      </c>
      <c r="E32" s="136">
        <v>12145.22</v>
      </c>
      <c r="F32" s="29" t="s">
        <v>89</v>
      </c>
      <c r="G32" s="29" t="s">
        <v>249</v>
      </c>
      <c r="I32"/>
      <c r="J32" s="56"/>
      <c r="K32" s="194"/>
      <c r="L32" s="208"/>
      <c r="M32" s="308"/>
      <c r="N32" s="308"/>
      <c r="O32" s="307"/>
      <c r="P32" s="3"/>
    </row>
    <row r="33" spans="1:16" s="29" customFormat="1" x14ac:dyDescent="0.2">
      <c r="A33" s="56"/>
      <c r="B33" s="129">
        <v>42577</v>
      </c>
      <c r="C33" s="190" t="s">
        <v>719</v>
      </c>
      <c r="D33" s="132" t="s">
        <v>1051</v>
      </c>
      <c r="E33" s="136">
        <v>519.29</v>
      </c>
      <c r="F33" s="29" t="s">
        <v>89</v>
      </c>
      <c r="G33" s="29" t="s">
        <v>249</v>
      </c>
      <c r="I33"/>
      <c r="J33" s="56"/>
      <c r="K33" s="194"/>
      <c r="L33" s="208"/>
      <c r="M33" s="308"/>
      <c r="N33" s="308"/>
      <c r="O33" s="307"/>
      <c r="P33" s="56"/>
    </row>
    <row r="34" spans="1:16" s="29" customFormat="1" x14ac:dyDescent="0.2">
      <c r="A34" s="56"/>
      <c r="B34" s="129">
        <v>42577</v>
      </c>
      <c r="C34" s="190" t="s">
        <v>301</v>
      </c>
      <c r="D34" s="132" t="s">
        <v>931</v>
      </c>
      <c r="E34" s="136">
        <v>310.89999999999998</v>
      </c>
      <c r="F34" s="29" t="s">
        <v>89</v>
      </c>
      <c r="G34" s="29" t="s">
        <v>249</v>
      </c>
      <c r="I34"/>
      <c r="J34" s="56"/>
      <c r="K34" s="194"/>
      <c r="L34" s="208"/>
      <c r="M34" s="308"/>
      <c r="N34" s="308"/>
      <c r="O34" s="307"/>
      <c r="P34" s="56"/>
    </row>
    <row r="35" spans="1:16" s="29" customFormat="1" x14ac:dyDescent="0.2">
      <c r="A35" s="56"/>
      <c r="B35" s="129">
        <v>42577</v>
      </c>
      <c r="C35" s="190" t="s">
        <v>301</v>
      </c>
      <c r="D35" s="132" t="s">
        <v>1355</v>
      </c>
      <c r="E35" s="136">
        <v>604.42999999999995</v>
      </c>
      <c r="F35" s="29" t="s">
        <v>89</v>
      </c>
      <c r="G35" s="29" t="s">
        <v>249</v>
      </c>
      <c r="I35"/>
      <c r="J35" s="56"/>
      <c r="K35" s="194"/>
      <c r="L35" s="208"/>
      <c r="M35" s="308"/>
      <c r="N35" s="308"/>
      <c r="O35" s="308"/>
      <c r="P35" s="56"/>
    </row>
    <row r="36" spans="1:16" s="29" customFormat="1" x14ac:dyDescent="0.2">
      <c r="A36" s="56"/>
      <c r="B36" s="129">
        <v>42577</v>
      </c>
      <c r="C36" s="190" t="s">
        <v>301</v>
      </c>
      <c r="D36" s="132" t="s">
        <v>9</v>
      </c>
      <c r="E36" s="136">
        <v>1995</v>
      </c>
      <c r="F36" s="29" t="s">
        <v>89</v>
      </c>
      <c r="G36" s="29" t="s">
        <v>249</v>
      </c>
      <c r="I36"/>
      <c r="J36" s="56"/>
      <c r="K36" s="194"/>
      <c r="L36" s="208"/>
      <c r="M36" s="308"/>
      <c r="N36" s="308"/>
      <c r="O36" s="308"/>
    </row>
    <row r="37" spans="1:16" s="29" customFormat="1" x14ac:dyDescent="0.2">
      <c r="A37" s="56"/>
      <c r="B37" s="129">
        <v>42577</v>
      </c>
      <c r="C37" s="190" t="s">
        <v>301</v>
      </c>
      <c r="D37" s="132" t="s">
        <v>849</v>
      </c>
      <c r="E37" s="136">
        <v>690</v>
      </c>
      <c r="F37" s="29" t="s">
        <v>89</v>
      </c>
      <c r="G37" s="29" t="s">
        <v>249</v>
      </c>
      <c r="I37"/>
      <c r="J37" s="56"/>
      <c r="K37" s="194"/>
      <c r="L37" s="208"/>
      <c r="M37" s="308"/>
      <c r="N37" s="308"/>
      <c r="O37" s="308"/>
    </row>
    <row r="38" spans="1:16" s="29" customFormat="1" x14ac:dyDescent="0.2">
      <c r="A38" s="56"/>
      <c r="B38" s="129">
        <v>42578</v>
      </c>
      <c r="C38" s="190" t="s">
        <v>469</v>
      </c>
      <c r="D38" s="132" t="s">
        <v>901</v>
      </c>
      <c r="E38" s="136">
        <v>458.38</v>
      </c>
      <c r="F38" s="29" t="s">
        <v>89</v>
      </c>
      <c r="G38" s="29" t="s">
        <v>249</v>
      </c>
      <c r="I38"/>
      <c r="J38"/>
      <c r="K38"/>
      <c r="L38"/>
      <c r="M38" s="308"/>
      <c r="N38" s="308"/>
      <c r="O38" s="308"/>
    </row>
    <row r="39" spans="1:16" s="29" customFormat="1" x14ac:dyDescent="0.2">
      <c r="A39" s="56"/>
      <c r="B39" s="129">
        <v>42578</v>
      </c>
      <c r="C39" s="190" t="s">
        <v>719</v>
      </c>
      <c r="D39" s="132" t="s">
        <v>1051</v>
      </c>
      <c r="E39" s="136">
        <v>572.39</v>
      </c>
      <c r="F39" s="29" t="s">
        <v>89</v>
      </c>
      <c r="G39" s="29" t="s">
        <v>249</v>
      </c>
      <c r="I39"/>
      <c r="J39"/>
      <c r="K39"/>
      <c r="L39"/>
      <c r="M39" s="308"/>
      <c r="N39" s="308"/>
      <c r="O39" s="308"/>
    </row>
    <row r="40" spans="1:16" s="29" customFormat="1" x14ac:dyDescent="0.2">
      <c r="A40" s="56"/>
      <c r="B40" s="129">
        <v>42579</v>
      </c>
      <c r="C40" s="190" t="s">
        <v>469</v>
      </c>
      <c r="D40" s="132" t="s">
        <v>901</v>
      </c>
      <c r="E40" s="136">
        <v>570.30999999999995</v>
      </c>
      <c r="F40" s="29" t="s">
        <v>89</v>
      </c>
      <c r="G40" s="29" t="s">
        <v>249</v>
      </c>
      <c r="I40"/>
      <c r="J40"/>
      <c r="K40"/>
      <c r="L40"/>
      <c r="M40" s="308"/>
      <c r="N40" s="308"/>
      <c r="O40" s="308"/>
    </row>
    <row r="41" spans="1:16" s="29" customFormat="1" x14ac:dyDescent="0.2">
      <c r="A41" s="56"/>
      <c r="B41" s="129">
        <v>42579</v>
      </c>
      <c r="C41" s="190" t="s">
        <v>1691</v>
      </c>
      <c r="D41" s="132" t="s">
        <v>861</v>
      </c>
      <c r="E41" s="136">
        <v>24809</v>
      </c>
      <c r="F41" s="29" t="s">
        <v>89</v>
      </c>
      <c r="G41" s="29" t="s">
        <v>249</v>
      </c>
      <c r="I41"/>
      <c r="J41"/>
      <c r="K41"/>
      <c r="L41"/>
      <c r="M41" s="308"/>
      <c r="N41" s="308"/>
      <c r="O41" s="308"/>
    </row>
    <row r="42" spans="1:16" s="29" customFormat="1" ht="13.5" thickBot="1" x14ac:dyDescent="0.25">
      <c r="A42"/>
      <c r="B42" s="161">
        <v>42580</v>
      </c>
      <c r="C42" s="443" t="s">
        <v>719</v>
      </c>
      <c r="D42" s="133" t="s">
        <v>1799</v>
      </c>
      <c r="E42" s="137">
        <v>657.15</v>
      </c>
      <c r="F42" s="29" t="s">
        <v>89</v>
      </c>
      <c r="G42" s="29" t="s">
        <v>249</v>
      </c>
      <c r="I42"/>
      <c r="J42"/>
      <c r="K42"/>
      <c r="L42"/>
      <c r="M42" s="308"/>
      <c r="N42" s="308"/>
      <c r="O42" s="308"/>
    </row>
    <row r="43" spans="1:16" s="29" customFormat="1" ht="13.5" thickBot="1" x14ac:dyDescent="0.25">
      <c r="A43"/>
      <c r="B43" s="56"/>
      <c r="C43" s="56"/>
      <c r="D43" s="194"/>
      <c r="E43" s="87">
        <f>SUM(E5:E42)</f>
        <v>98689.599999999962</v>
      </c>
      <c r="I43"/>
      <c r="J43"/>
      <c r="K43"/>
      <c r="L43"/>
      <c r="M43" s="308"/>
      <c r="N43" s="308"/>
      <c r="O43" s="308"/>
    </row>
    <row r="44" spans="1:16" s="29" customFormat="1" x14ac:dyDescent="0.2">
      <c r="A44"/>
      <c r="B44" s="56"/>
      <c r="C44" s="56"/>
      <c r="D44" s="194"/>
      <c r="E44" s="208"/>
      <c r="I44"/>
      <c r="J44"/>
      <c r="K44"/>
      <c r="L44"/>
      <c r="M44" s="308"/>
      <c r="N44" s="308"/>
      <c r="O44" s="308"/>
    </row>
    <row r="45" spans="1:16" s="29" customFormat="1" x14ac:dyDescent="0.2">
      <c r="A45"/>
      <c r="B45" s="56"/>
      <c r="C45" s="56"/>
      <c r="D45" s="194"/>
      <c r="E45" s="208"/>
      <c r="I45"/>
      <c r="J45"/>
      <c r="K45"/>
      <c r="L45"/>
      <c r="M45" s="308"/>
      <c r="N45" s="308"/>
      <c r="O45" s="308"/>
    </row>
    <row r="46" spans="1:16" s="29" customFormat="1" x14ac:dyDescent="0.2">
      <c r="A46"/>
      <c r="B46" s="56"/>
      <c r="C46" s="56"/>
      <c r="D46" s="194"/>
      <c r="E46" s="208"/>
      <c r="I46"/>
      <c r="J46"/>
      <c r="K46"/>
      <c r="L46"/>
      <c r="M46" s="308"/>
      <c r="N46" s="308"/>
      <c r="O46" s="308"/>
    </row>
    <row r="47" spans="1:16" s="29" customFormat="1" x14ac:dyDescent="0.2">
      <c r="A47"/>
      <c r="B47" s="56"/>
      <c r="C47" s="56"/>
      <c r="D47" s="194"/>
      <c r="E47" s="208"/>
      <c r="I47"/>
      <c r="J47"/>
      <c r="K47"/>
      <c r="L47"/>
      <c r="M47" s="308"/>
      <c r="N47" s="308"/>
      <c r="O47" s="308"/>
    </row>
    <row r="48" spans="1:16" s="29" customFormat="1" x14ac:dyDescent="0.2">
      <c r="A48"/>
      <c r="B48" s="56"/>
      <c r="C48" s="56"/>
      <c r="D48" s="194"/>
      <c r="E48" s="208"/>
      <c r="I48"/>
      <c r="J48"/>
      <c r="K48"/>
      <c r="L48"/>
      <c r="M48" s="308"/>
      <c r="N48" s="308"/>
      <c r="O48" s="308"/>
    </row>
    <row r="49" spans="1:16" s="29" customFormat="1" x14ac:dyDescent="0.2">
      <c r="A49"/>
      <c r="B49" s="56"/>
      <c r="C49" s="56"/>
      <c r="D49" s="194"/>
      <c r="E49" s="208"/>
      <c r="I49"/>
      <c r="J49"/>
      <c r="K49"/>
      <c r="L49"/>
      <c r="M49" s="308"/>
      <c r="N49" s="308"/>
      <c r="O49" s="308"/>
    </row>
    <row r="50" spans="1:16" s="29" customFormat="1" x14ac:dyDescent="0.2">
      <c r="A50"/>
      <c r="B50" s="56"/>
      <c r="C50" s="56"/>
      <c r="D50" s="194"/>
      <c r="E50" s="208"/>
      <c r="I50"/>
      <c r="J50"/>
      <c r="K50"/>
      <c r="L50"/>
      <c r="M50" s="308"/>
      <c r="N50" s="308"/>
      <c r="O50" s="308"/>
    </row>
    <row r="51" spans="1:16" s="29" customFormat="1" x14ac:dyDescent="0.2">
      <c r="A51"/>
      <c r="B51" s="56"/>
      <c r="C51" s="56"/>
      <c r="D51" s="194"/>
      <c r="E51" s="208"/>
      <c r="I51"/>
      <c r="J51"/>
      <c r="K51"/>
      <c r="L51"/>
      <c r="M51" s="308"/>
      <c r="N51" s="308"/>
      <c r="O51" s="308"/>
    </row>
    <row r="52" spans="1:16" s="29" customFormat="1" x14ac:dyDescent="0.2">
      <c r="A52"/>
      <c r="B52" s="56"/>
      <c r="C52" s="56"/>
      <c r="D52" s="194"/>
      <c r="E52" s="208"/>
      <c r="I52"/>
      <c r="J52"/>
      <c r="K52"/>
      <c r="L52"/>
      <c r="M52" s="308"/>
      <c r="N52" s="308"/>
      <c r="O52" s="308"/>
    </row>
    <row r="53" spans="1:16" s="29" customFormat="1" x14ac:dyDescent="0.2">
      <c r="A53"/>
      <c r="B53" s="56"/>
      <c r="C53" s="56"/>
      <c r="D53" s="194"/>
      <c r="E53" s="208"/>
      <c r="I53"/>
      <c r="J53"/>
      <c r="K53"/>
      <c r="L53"/>
      <c r="M53" s="308"/>
      <c r="N53" s="308"/>
      <c r="O53" s="308"/>
    </row>
    <row r="54" spans="1:16" s="29" customFormat="1" x14ac:dyDescent="0.2">
      <c r="A54"/>
      <c r="B54" s="56"/>
      <c r="C54" s="56"/>
      <c r="D54" s="194"/>
      <c r="E54" s="208"/>
      <c r="I54"/>
      <c r="J54"/>
      <c r="K54"/>
      <c r="L54"/>
      <c r="M54" s="308"/>
      <c r="N54" s="308"/>
      <c r="O54" s="308"/>
    </row>
    <row r="55" spans="1:16" s="29" customFormat="1" x14ac:dyDescent="0.2">
      <c r="A55"/>
      <c r="B55" s="56"/>
      <c r="C55" s="56"/>
      <c r="D55" s="194"/>
      <c r="E55" s="208"/>
      <c r="I55"/>
      <c r="J55"/>
      <c r="K55"/>
      <c r="L55"/>
      <c r="M55" s="308"/>
      <c r="N55" s="308"/>
      <c r="O55" s="308"/>
    </row>
    <row r="56" spans="1:16" s="29" customFormat="1" x14ac:dyDescent="0.2">
      <c r="A56"/>
      <c r="B56" s="56"/>
      <c r="C56" s="56"/>
      <c r="D56" s="194"/>
      <c r="E56" s="208"/>
      <c r="F56"/>
      <c r="I56"/>
      <c r="J56"/>
      <c r="K56"/>
      <c r="L56"/>
      <c r="M56" s="308"/>
      <c r="N56" s="308"/>
      <c r="O56" s="308"/>
    </row>
    <row r="57" spans="1:16" s="29" customFormat="1" x14ac:dyDescent="0.2">
      <c r="A57"/>
      <c r="B57"/>
      <c r="C57"/>
      <c r="D57" s="195"/>
      <c r="E57" s="197"/>
      <c r="F57"/>
      <c r="I57"/>
      <c r="J57"/>
      <c r="K57"/>
      <c r="L57"/>
      <c r="M57" s="308"/>
      <c r="N57" s="308"/>
      <c r="O57" s="308"/>
      <c r="P57"/>
    </row>
    <row r="58" spans="1:16" s="29" customFormat="1" x14ac:dyDescent="0.2">
      <c r="A58"/>
      <c r="B58"/>
      <c r="C58"/>
      <c r="D58" s="195"/>
      <c r="E58" s="197"/>
      <c r="F58"/>
      <c r="I58"/>
      <c r="J58"/>
      <c r="K58"/>
      <c r="L58"/>
      <c r="M58" s="308"/>
      <c r="N58" s="308"/>
      <c r="O58" s="308"/>
      <c r="P58"/>
    </row>
    <row r="59" spans="1:16" x14ac:dyDescent="0.2">
      <c r="F59"/>
      <c r="P59" s="29"/>
    </row>
    <row r="60" spans="1:16" x14ac:dyDescent="0.2">
      <c r="F60"/>
      <c r="P60" s="29"/>
    </row>
    <row r="61" spans="1:16" s="29" customFormat="1" x14ac:dyDescent="0.2">
      <c r="A61"/>
      <c r="B61"/>
      <c r="C61"/>
      <c r="D61" s="195"/>
      <c r="E61" s="197"/>
      <c r="I61"/>
      <c r="J61"/>
      <c r="K61"/>
      <c r="L61"/>
      <c r="M61" s="308"/>
      <c r="N61" s="308"/>
      <c r="O61" s="308"/>
    </row>
    <row r="62" spans="1:16" s="29" customFormat="1" x14ac:dyDescent="0.2">
      <c r="A62"/>
      <c r="B62"/>
      <c r="C62"/>
      <c r="D62" s="195"/>
      <c r="E62" s="197"/>
      <c r="I62"/>
      <c r="J62"/>
      <c r="K62"/>
      <c r="L62"/>
      <c r="M62" s="308"/>
      <c r="N62" s="308"/>
      <c r="O62" s="308"/>
      <c r="P62"/>
    </row>
    <row r="63" spans="1:16" s="29" customFormat="1" x14ac:dyDescent="0.2">
      <c r="A63"/>
      <c r="B63"/>
      <c r="C63"/>
      <c r="D63" s="195"/>
      <c r="E63" s="197"/>
      <c r="I63"/>
      <c r="J63"/>
      <c r="K63"/>
      <c r="L63"/>
      <c r="M63" s="308"/>
      <c r="N63" s="308"/>
      <c r="O63" s="308"/>
      <c r="P63"/>
    </row>
    <row r="68" spans="1:16" x14ac:dyDescent="0.2">
      <c r="P68" s="29"/>
    </row>
    <row r="70" spans="1:16" s="29" customFormat="1" x14ac:dyDescent="0.2">
      <c r="A70"/>
      <c r="B70"/>
      <c r="C70"/>
      <c r="D70" s="195"/>
      <c r="E70" s="197"/>
      <c r="I70"/>
      <c r="J70"/>
      <c r="K70"/>
      <c r="L70"/>
      <c r="M70" s="308"/>
      <c r="N70" s="308"/>
      <c r="O70" s="308"/>
      <c r="P70"/>
    </row>
  </sheetData>
  <mergeCells count="4">
    <mergeCell ref="A1:L1"/>
    <mergeCell ref="K9:K10"/>
    <mergeCell ref="L9:L10"/>
    <mergeCell ref="A3:D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/>
  <dimension ref="A1:P78"/>
  <sheetViews>
    <sheetView topLeftCell="A13" zoomScaleNormal="100" workbookViewId="0">
      <selection activeCell="M38" sqref="M3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1.7109375" bestFit="1" customWidth="1"/>
  </cols>
  <sheetData>
    <row r="1" spans="1:15" s="1" customFormat="1" ht="24" customHeight="1" x14ac:dyDescent="0.2">
      <c r="A1" s="880" t="s">
        <v>1794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64"/>
      <c r="G2" s="464"/>
      <c r="H2" s="464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369">
        <v>42590</v>
      </c>
      <c r="C5" s="196" t="s">
        <v>598</v>
      </c>
      <c r="D5" s="370" t="s">
        <v>1550</v>
      </c>
      <c r="E5" s="371">
        <v>377.59</v>
      </c>
      <c r="F5" s="29" t="s">
        <v>89</v>
      </c>
      <c r="G5" s="29" t="s">
        <v>249</v>
      </c>
      <c r="H5" s="29"/>
      <c r="J5" s="369">
        <v>42584</v>
      </c>
      <c r="K5" s="370" t="s">
        <v>927</v>
      </c>
      <c r="L5" s="371">
        <v>5304.83</v>
      </c>
      <c r="M5" s="308" t="s">
        <v>89</v>
      </c>
      <c r="N5" s="307" t="s">
        <v>249</v>
      </c>
      <c r="O5" s="307"/>
    </row>
    <row r="6" spans="1:15" s="56" customFormat="1" x14ac:dyDescent="0.2">
      <c r="B6" s="109">
        <v>42590</v>
      </c>
      <c r="C6" s="188" t="s">
        <v>1559</v>
      </c>
      <c r="D6" s="123" t="s">
        <v>800</v>
      </c>
      <c r="E6" s="124">
        <v>20000</v>
      </c>
      <c r="F6" s="29" t="s">
        <v>89</v>
      </c>
      <c r="G6" s="29" t="s">
        <v>249</v>
      </c>
      <c r="H6" s="29"/>
      <c r="J6" s="109">
        <v>42586</v>
      </c>
      <c r="K6" s="123" t="s">
        <v>346</v>
      </c>
      <c r="L6" s="124">
        <v>9259.08</v>
      </c>
      <c r="M6" s="308" t="s">
        <v>89</v>
      </c>
      <c r="N6" s="308" t="s">
        <v>249</v>
      </c>
      <c r="O6" s="307"/>
    </row>
    <row r="7" spans="1:15" s="29" customFormat="1" ht="12.75" customHeight="1" thickBot="1" x14ac:dyDescent="0.25">
      <c r="A7"/>
      <c r="B7" s="280">
        <v>42587</v>
      </c>
      <c r="C7" s="281" t="s">
        <v>1559</v>
      </c>
      <c r="D7" s="423" t="s">
        <v>1041</v>
      </c>
      <c r="E7" s="461">
        <v>8000</v>
      </c>
      <c r="F7" s="27" t="s">
        <v>89</v>
      </c>
      <c r="G7" s="29" t="s">
        <v>249</v>
      </c>
      <c r="I7" s="56"/>
      <c r="J7" s="109">
        <v>42586</v>
      </c>
      <c r="K7" s="123" t="s">
        <v>1258</v>
      </c>
      <c r="L7" s="135">
        <v>10000</v>
      </c>
      <c r="M7" s="308" t="s">
        <v>89</v>
      </c>
      <c r="N7" s="308" t="s">
        <v>249</v>
      </c>
      <c r="O7" s="308"/>
    </row>
    <row r="8" spans="1:15" s="29" customFormat="1" ht="12.75" customHeight="1" thickBot="1" x14ac:dyDescent="0.25">
      <c r="A8"/>
      <c r="B8" s="56"/>
      <c r="C8" s="56"/>
      <c r="D8" s="194"/>
      <c r="E8" s="87">
        <f>SUM(E5:E7)</f>
        <v>28377.59</v>
      </c>
      <c r="I8" s="56"/>
      <c r="J8" s="109">
        <v>42587</v>
      </c>
      <c r="K8" s="131" t="s">
        <v>1258</v>
      </c>
      <c r="L8" s="124">
        <v>20000</v>
      </c>
      <c r="M8" s="308" t="s">
        <v>89</v>
      </c>
      <c r="N8" s="308" t="s">
        <v>249</v>
      </c>
      <c r="O8" s="308"/>
    </row>
    <row r="9" spans="1:15" s="29" customFormat="1" ht="12.75" customHeight="1" x14ac:dyDescent="0.2">
      <c r="A9"/>
      <c r="B9" s="56"/>
      <c r="C9" s="56"/>
      <c r="D9" s="194"/>
      <c r="E9" s="208"/>
      <c r="I9" s="56"/>
      <c r="J9" s="109">
        <v>42590</v>
      </c>
      <c r="K9" s="123" t="s">
        <v>1258</v>
      </c>
      <c r="L9" s="124">
        <v>10000</v>
      </c>
      <c r="M9" s="308" t="s">
        <v>89</v>
      </c>
      <c r="N9" s="307" t="s">
        <v>249</v>
      </c>
      <c r="O9" s="308"/>
    </row>
    <row r="10" spans="1:15" s="29" customFormat="1" ht="12.75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164">
        <v>42592</v>
      </c>
      <c r="K10" s="131" t="s">
        <v>1318</v>
      </c>
      <c r="L10" s="135">
        <v>9923.7000000000007</v>
      </c>
      <c r="M10" s="308" t="s">
        <v>89</v>
      </c>
      <c r="N10" s="307" t="s">
        <v>249</v>
      </c>
      <c r="O10" s="308"/>
    </row>
    <row r="11" spans="1:15" s="29" customFormat="1" ht="12.75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 s="56"/>
      <c r="J11" s="109">
        <v>42592</v>
      </c>
      <c r="K11" s="123" t="s">
        <v>932</v>
      </c>
      <c r="L11" s="124">
        <v>4488.75</v>
      </c>
      <c r="M11" s="308" t="s">
        <v>89</v>
      </c>
      <c r="N11" s="307" t="s">
        <v>249</v>
      </c>
      <c r="O11" s="308"/>
    </row>
    <row r="12" spans="1:15" s="29" customFormat="1" ht="12.75" customHeight="1" x14ac:dyDescent="0.2">
      <c r="A12" s="56"/>
      <c r="B12" s="129">
        <v>42583</v>
      </c>
      <c r="C12" s="190" t="s">
        <v>719</v>
      </c>
      <c r="D12" s="132" t="s">
        <v>1051</v>
      </c>
      <c r="E12" s="136">
        <v>769.47</v>
      </c>
      <c r="F12" s="29" t="s">
        <v>89</v>
      </c>
      <c r="G12" s="29" t="s">
        <v>249</v>
      </c>
      <c r="I12" s="56"/>
      <c r="J12" s="109">
        <v>42592</v>
      </c>
      <c r="K12" s="123" t="s">
        <v>1258</v>
      </c>
      <c r="L12" s="124">
        <v>3721.28</v>
      </c>
      <c r="M12" s="308" t="s">
        <v>89</v>
      </c>
      <c r="N12" s="307" t="s">
        <v>249</v>
      </c>
      <c r="O12" s="308"/>
    </row>
    <row r="13" spans="1:15" s="29" customFormat="1" ht="12.75" customHeight="1" x14ac:dyDescent="0.2">
      <c r="A13" s="56"/>
      <c r="B13" s="129">
        <v>42583</v>
      </c>
      <c r="C13" s="190" t="s">
        <v>469</v>
      </c>
      <c r="D13" s="132" t="s">
        <v>901</v>
      </c>
      <c r="E13" s="136">
        <v>589.29</v>
      </c>
      <c r="F13" s="29" t="s">
        <v>89</v>
      </c>
      <c r="G13" s="29" t="s">
        <v>249</v>
      </c>
      <c r="H13" s="116"/>
      <c r="I13" s="56"/>
      <c r="J13" s="129">
        <v>42601</v>
      </c>
      <c r="K13" s="123" t="s">
        <v>1804</v>
      </c>
      <c r="L13" s="124">
        <v>26128.73</v>
      </c>
      <c r="M13" s="308" t="s">
        <v>89</v>
      </c>
      <c r="N13" s="307" t="s">
        <v>249</v>
      </c>
      <c r="O13" s="308"/>
    </row>
    <row r="14" spans="1:15" s="29" customFormat="1" ht="12.75" customHeight="1" thickBot="1" x14ac:dyDescent="0.25">
      <c r="A14" s="56"/>
      <c r="B14" s="129">
        <v>42583</v>
      </c>
      <c r="C14" s="190" t="s">
        <v>397</v>
      </c>
      <c r="D14" s="132" t="s">
        <v>1809</v>
      </c>
      <c r="E14" s="136">
        <v>752</v>
      </c>
      <c r="G14" s="29" t="s">
        <v>249</v>
      </c>
      <c r="H14" s="116"/>
      <c r="I14" s="56"/>
      <c r="J14" s="161">
        <v>42601</v>
      </c>
      <c r="K14" s="423" t="s">
        <v>50</v>
      </c>
      <c r="L14" s="461">
        <v>1040.9100000000001</v>
      </c>
      <c r="M14" s="308" t="s">
        <v>89</v>
      </c>
      <c r="N14" s="307" t="s">
        <v>249</v>
      </c>
      <c r="O14" s="308"/>
    </row>
    <row r="15" spans="1:15" s="29" customFormat="1" ht="12.75" customHeight="1" thickBot="1" x14ac:dyDescent="0.25">
      <c r="A15" s="56"/>
      <c r="B15" s="129">
        <v>42584</v>
      </c>
      <c r="C15" s="190" t="s">
        <v>1795</v>
      </c>
      <c r="D15" s="132" t="s">
        <v>673</v>
      </c>
      <c r="E15" s="124">
        <v>1174.3800000000001</v>
      </c>
      <c r="F15" s="29" t="s">
        <v>89</v>
      </c>
      <c r="G15" s="29" t="s">
        <v>249</v>
      </c>
      <c r="H15" s="27"/>
      <c r="I15" s="56"/>
      <c r="J15" s="56"/>
      <c r="K15" s="194"/>
      <c r="L15" s="87">
        <f>SUM(L5:L14)</f>
        <v>99867.28</v>
      </c>
      <c r="M15" s="307"/>
      <c r="N15" s="307"/>
      <c r="O15" s="308"/>
    </row>
    <row r="16" spans="1:15" s="29" customFormat="1" ht="12.75" customHeight="1" thickBot="1" x14ac:dyDescent="0.25">
      <c r="A16" s="56"/>
      <c r="B16" s="129">
        <v>42584</v>
      </c>
      <c r="C16" s="190" t="s">
        <v>409</v>
      </c>
      <c r="D16" s="132" t="s">
        <v>377</v>
      </c>
      <c r="E16" s="124">
        <v>475</v>
      </c>
      <c r="F16" s="29" t="s">
        <v>89</v>
      </c>
      <c r="G16" s="29" t="s">
        <v>249</v>
      </c>
      <c r="I16" s="56"/>
      <c r="J16" s="299"/>
      <c r="K16" s="155"/>
      <c r="L16" s="301"/>
      <c r="M16" s="307"/>
      <c r="N16" s="307"/>
      <c r="O16" s="306"/>
    </row>
    <row r="17" spans="1:16" s="111" customFormat="1" ht="12.6" customHeight="1" x14ac:dyDescent="0.2">
      <c r="A17" s="56"/>
      <c r="B17" s="129">
        <v>42584</v>
      </c>
      <c r="C17" s="190" t="s">
        <v>301</v>
      </c>
      <c r="D17" s="132" t="s">
        <v>227</v>
      </c>
      <c r="E17" s="124">
        <v>159.6</v>
      </c>
      <c r="F17" s="29" t="s">
        <v>89</v>
      </c>
      <c r="G17" s="29" t="s">
        <v>249</v>
      </c>
      <c r="H17" s="29"/>
      <c r="I17" s="56"/>
      <c r="J17" s="158"/>
      <c r="K17" s="885" t="s">
        <v>1087</v>
      </c>
      <c r="L17" s="881">
        <f>E8+L15+E59+L47</f>
        <v>292998.19</v>
      </c>
      <c r="M17" s="307"/>
      <c r="N17" s="307"/>
      <c r="O17" s="306"/>
      <c r="P17" s="459"/>
    </row>
    <row r="18" spans="1:16" s="111" customFormat="1" ht="12.6" customHeight="1" thickBot="1" x14ac:dyDescent="0.25">
      <c r="A18" s="56"/>
      <c r="B18" s="129">
        <v>42585</v>
      </c>
      <c r="C18" s="190" t="s">
        <v>719</v>
      </c>
      <c r="D18" s="132" t="s">
        <v>1051</v>
      </c>
      <c r="E18" s="124">
        <v>525.30999999999995</v>
      </c>
      <c r="F18" s="29" t="s">
        <v>89</v>
      </c>
      <c r="G18" s="29" t="s">
        <v>249</v>
      </c>
      <c r="H18" s="29"/>
      <c r="I18"/>
      <c r="J18" s="393"/>
      <c r="K18" s="885"/>
      <c r="L18" s="882"/>
      <c r="M18" s="307"/>
      <c r="N18" s="307"/>
      <c r="O18" s="306"/>
    </row>
    <row r="19" spans="1:16" s="111" customFormat="1" ht="12.6" customHeight="1" x14ac:dyDescent="0.2">
      <c r="A19" s="56"/>
      <c r="B19" s="129">
        <v>42586</v>
      </c>
      <c r="C19" s="190" t="s">
        <v>637</v>
      </c>
      <c r="D19" s="132" t="s">
        <v>1784</v>
      </c>
      <c r="E19" s="135">
        <v>1776.21</v>
      </c>
      <c r="F19" s="29" t="s">
        <v>89</v>
      </c>
      <c r="G19" s="29" t="s">
        <v>249</v>
      </c>
      <c r="H19" s="29"/>
      <c r="I19"/>
      <c r="J19" s="393"/>
      <c r="K19" s="398"/>
      <c r="L19" s="336"/>
      <c r="M19" s="307"/>
      <c r="N19" s="307"/>
      <c r="O19" s="306"/>
    </row>
    <row r="20" spans="1:16" s="111" customFormat="1" ht="12.6" customHeight="1" x14ac:dyDescent="0.2">
      <c r="A20" s="56"/>
      <c r="B20" s="129">
        <v>42586</v>
      </c>
      <c r="C20" s="190" t="s">
        <v>637</v>
      </c>
      <c r="D20" s="132" t="s">
        <v>597</v>
      </c>
      <c r="E20" s="136">
        <v>1634.26</v>
      </c>
      <c r="F20" s="29" t="s">
        <v>89</v>
      </c>
      <c r="G20" s="29" t="s">
        <v>249</v>
      </c>
      <c r="H20" s="29"/>
      <c r="I20" s="294" t="s">
        <v>1570</v>
      </c>
      <c r="J20" s="56"/>
      <c r="K20" s="194"/>
      <c r="L20" s="208"/>
      <c r="M20" s="308"/>
      <c r="N20" s="307"/>
      <c r="O20" s="306"/>
    </row>
    <row r="21" spans="1:16" s="111" customFormat="1" ht="12.6" customHeight="1" thickBot="1" x14ac:dyDescent="0.25">
      <c r="A21" s="56"/>
      <c r="B21" s="129">
        <v>42586</v>
      </c>
      <c r="C21" s="190" t="s">
        <v>637</v>
      </c>
      <c r="D21" s="132" t="s">
        <v>597</v>
      </c>
      <c r="E21" s="136">
        <v>708.47</v>
      </c>
      <c r="F21" s="29" t="s">
        <v>89</v>
      </c>
      <c r="G21" s="29" t="s">
        <v>249</v>
      </c>
      <c r="H21" s="29"/>
      <c r="I21" s="3"/>
      <c r="J21" s="294"/>
      <c r="K21" s="294"/>
      <c r="L21" s="288"/>
      <c r="M21" s="288" t="s">
        <v>1683</v>
      </c>
      <c r="N21" s="307"/>
      <c r="O21" s="306"/>
    </row>
    <row r="22" spans="1:16" s="111" customFormat="1" ht="12.6" customHeight="1" thickBot="1" x14ac:dyDescent="0.25">
      <c r="A22" s="56"/>
      <c r="B22" s="129">
        <v>42586</v>
      </c>
      <c r="C22" s="190" t="s">
        <v>637</v>
      </c>
      <c r="D22" s="132" t="s">
        <v>597</v>
      </c>
      <c r="E22" s="136">
        <v>718.22</v>
      </c>
      <c r="F22" s="29" t="s">
        <v>89</v>
      </c>
      <c r="G22" s="29" t="s">
        <v>249</v>
      </c>
      <c r="H22" s="29"/>
      <c r="I22" s="3"/>
      <c r="J22" s="10" t="s">
        <v>297</v>
      </c>
      <c r="K22" s="11" t="s">
        <v>298</v>
      </c>
      <c r="L22" s="176" t="s">
        <v>299</v>
      </c>
      <c r="M22" s="308"/>
      <c r="N22" s="307"/>
      <c r="O22" s="306"/>
    </row>
    <row r="23" spans="1:16" s="111" customFormat="1" ht="12.6" customHeight="1" x14ac:dyDescent="0.2">
      <c r="A23" s="56"/>
      <c r="B23" s="129">
        <v>42586</v>
      </c>
      <c r="C23" s="190" t="s">
        <v>637</v>
      </c>
      <c r="D23" s="132" t="s">
        <v>1564</v>
      </c>
      <c r="E23" s="136">
        <v>2422.6999999999998</v>
      </c>
      <c r="F23" s="29" t="s">
        <v>89</v>
      </c>
      <c r="G23" s="29" t="s">
        <v>249</v>
      </c>
      <c r="H23" s="29"/>
      <c r="I23" s="3"/>
      <c r="J23" s="110">
        <v>42577</v>
      </c>
      <c r="K23" s="205" t="s">
        <v>9</v>
      </c>
      <c r="L23" s="206">
        <v>165</v>
      </c>
      <c r="M23" s="308" t="s">
        <v>89</v>
      </c>
      <c r="N23" s="307" t="s">
        <v>249</v>
      </c>
      <c r="O23" s="306"/>
    </row>
    <row r="24" spans="1:16" s="111" customFormat="1" ht="12.6" customHeight="1" x14ac:dyDescent="0.2">
      <c r="A24" s="56"/>
      <c r="B24" s="129">
        <v>42586</v>
      </c>
      <c r="C24" s="190" t="s">
        <v>637</v>
      </c>
      <c r="D24" s="132" t="s">
        <v>528</v>
      </c>
      <c r="E24" s="136">
        <v>7000</v>
      </c>
      <c r="F24" s="29" t="s">
        <v>89</v>
      </c>
      <c r="G24" s="29" t="s">
        <v>249</v>
      </c>
      <c r="H24" s="29"/>
      <c r="I24" s="3"/>
      <c r="J24" s="110">
        <v>42578</v>
      </c>
      <c r="K24" s="119" t="s">
        <v>1772</v>
      </c>
      <c r="L24" s="172">
        <v>861.7</v>
      </c>
      <c r="M24" s="308"/>
      <c r="N24" s="307" t="s">
        <v>249</v>
      </c>
      <c r="O24" s="306"/>
    </row>
    <row r="25" spans="1:16" s="111" customFormat="1" ht="12.6" customHeight="1" x14ac:dyDescent="0.2">
      <c r="A25" s="56"/>
      <c r="B25" s="129">
        <v>42586</v>
      </c>
      <c r="C25" s="190" t="s">
        <v>301</v>
      </c>
      <c r="D25" s="132" t="s">
        <v>103</v>
      </c>
      <c r="E25" s="136">
        <v>3420</v>
      </c>
      <c r="F25" s="29" t="s">
        <v>89</v>
      </c>
      <c r="G25" s="29" t="s">
        <v>249</v>
      </c>
      <c r="H25" s="29"/>
      <c r="I25" s="3"/>
      <c r="J25" s="110">
        <v>42579</v>
      </c>
      <c r="K25" s="119" t="s">
        <v>1772</v>
      </c>
      <c r="L25" s="172">
        <v>578.4</v>
      </c>
      <c r="M25" s="308"/>
      <c r="N25" s="307" t="s">
        <v>249</v>
      </c>
      <c r="O25" s="306"/>
    </row>
    <row r="26" spans="1:16" s="111" customFormat="1" ht="12.6" customHeight="1" x14ac:dyDescent="0.2">
      <c r="A26" s="56"/>
      <c r="B26" s="129">
        <v>42586</v>
      </c>
      <c r="C26" s="190" t="s">
        <v>301</v>
      </c>
      <c r="D26" s="132" t="s">
        <v>1355</v>
      </c>
      <c r="E26" s="136">
        <v>1106.29</v>
      </c>
      <c r="F26" s="29" t="s">
        <v>89</v>
      </c>
      <c r="G26" s="29" t="s">
        <v>249</v>
      </c>
      <c r="H26" s="29"/>
      <c r="I26" s="3"/>
      <c r="J26" s="110">
        <v>42579</v>
      </c>
      <c r="K26" s="119" t="s">
        <v>1575</v>
      </c>
      <c r="L26" s="172">
        <v>695</v>
      </c>
      <c r="M26" s="308" t="s">
        <v>89</v>
      </c>
      <c r="N26" s="307" t="s">
        <v>249</v>
      </c>
      <c r="O26" s="306"/>
    </row>
    <row r="27" spans="1:16" s="111" customFormat="1" ht="12.6" customHeight="1" x14ac:dyDescent="0.2">
      <c r="A27" s="56"/>
      <c r="B27" s="129">
        <v>42587</v>
      </c>
      <c r="C27" s="190" t="s">
        <v>719</v>
      </c>
      <c r="D27" s="132" t="s">
        <v>1051</v>
      </c>
      <c r="E27" s="136">
        <v>527.29</v>
      </c>
      <c r="F27" s="29" t="s">
        <v>89</v>
      </c>
      <c r="G27" s="29" t="s">
        <v>249</v>
      </c>
      <c r="H27" s="29"/>
      <c r="I27" s="3"/>
      <c r="J27" s="110">
        <v>42580</v>
      </c>
      <c r="K27" s="119" t="s">
        <v>931</v>
      </c>
      <c r="L27" s="172">
        <v>888.15</v>
      </c>
      <c r="M27" s="308" t="s">
        <v>89</v>
      </c>
      <c r="N27" s="307" t="s">
        <v>249</v>
      </c>
      <c r="O27" s="306"/>
    </row>
    <row r="28" spans="1:16" s="111" customFormat="1" ht="12.6" customHeight="1" x14ac:dyDescent="0.2">
      <c r="A28" s="56"/>
      <c r="B28" s="129">
        <v>42589</v>
      </c>
      <c r="C28" s="190" t="s">
        <v>719</v>
      </c>
      <c r="D28" s="132" t="s">
        <v>1051</v>
      </c>
      <c r="E28" s="136">
        <v>100</v>
      </c>
      <c r="F28" s="29" t="s">
        <v>89</v>
      </c>
      <c r="G28" s="29" t="s">
        <v>249</v>
      </c>
      <c r="H28" s="29"/>
      <c r="I28" s="3"/>
      <c r="J28" s="110">
        <v>42581</v>
      </c>
      <c r="K28" s="119" t="s">
        <v>901</v>
      </c>
      <c r="L28" s="172">
        <v>77.34</v>
      </c>
      <c r="M28" s="308" t="s">
        <v>89</v>
      </c>
      <c r="N28" s="307"/>
      <c r="O28" s="307"/>
    </row>
    <row r="29" spans="1:16" s="111" customFormat="1" ht="12.6" customHeight="1" x14ac:dyDescent="0.2">
      <c r="A29" s="56"/>
      <c r="B29" s="129">
        <v>42590</v>
      </c>
      <c r="C29" s="190" t="s">
        <v>469</v>
      </c>
      <c r="D29" s="132" t="s">
        <v>901</v>
      </c>
      <c r="E29" s="136">
        <v>683.41</v>
      </c>
      <c r="F29" s="29" t="s">
        <v>89</v>
      </c>
      <c r="G29" s="29" t="s">
        <v>249</v>
      </c>
      <c r="H29" s="29"/>
      <c r="I29" s="3"/>
      <c r="J29" s="110">
        <v>42583</v>
      </c>
      <c r="K29" s="119" t="s">
        <v>931</v>
      </c>
      <c r="L29" s="172">
        <v>252.8</v>
      </c>
      <c r="M29" s="308" t="s">
        <v>89</v>
      </c>
      <c r="N29" s="308" t="s">
        <v>249</v>
      </c>
      <c r="O29" s="307"/>
      <c r="P29" s="3"/>
    </row>
    <row r="30" spans="1:16" s="111" customFormat="1" ht="12.6" customHeight="1" x14ac:dyDescent="0.2">
      <c r="A30" s="56"/>
      <c r="B30" s="129">
        <v>42590</v>
      </c>
      <c r="C30" s="190" t="s">
        <v>301</v>
      </c>
      <c r="D30" s="132" t="s">
        <v>1800</v>
      </c>
      <c r="E30" s="136">
        <v>741</v>
      </c>
      <c r="F30" s="29" t="s">
        <v>89</v>
      </c>
      <c r="G30" s="29" t="s">
        <v>249</v>
      </c>
      <c r="H30" s="29"/>
      <c r="I30" s="3"/>
      <c r="J30" s="110">
        <v>42583</v>
      </c>
      <c r="K30" s="119" t="s">
        <v>1051</v>
      </c>
      <c r="L30" s="172">
        <v>483.1</v>
      </c>
      <c r="M30" s="308" t="s">
        <v>89</v>
      </c>
      <c r="N30" s="308" t="s">
        <v>249</v>
      </c>
      <c r="O30" s="307"/>
      <c r="P30" s="3"/>
    </row>
    <row r="31" spans="1:16" s="56" customFormat="1" ht="12.75" customHeight="1" x14ac:dyDescent="0.2">
      <c r="B31" s="129">
        <v>42590</v>
      </c>
      <c r="C31" s="190" t="s">
        <v>301</v>
      </c>
      <c r="D31" s="132" t="s">
        <v>1487</v>
      </c>
      <c r="E31" s="136">
        <v>12712.14</v>
      </c>
      <c r="F31" s="29" t="s">
        <v>89</v>
      </c>
      <c r="G31" s="29" t="s">
        <v>249</v>
      </c>
      <c r="H31" s="29"/>
      <c r="I31" s="3"/>
      <c r="J31" s="110">
        <v>42583</v>
      </c>
      <c r="K31" s="119" t="s">
        <v>640</v>
      </c>
      <c r="L31" s="172">
        <v>705.8</v>
      </c>
      <c r="M31" s="308" t="s">
        <v>89</v>
      </c>
      <c r="N31" s="308" t="s">
        <v>249</v>
      </c>
      <c r="O31" s="307"/>
      <c r="P31" s="3"/>
    </row>
    <row r="32" spans="1:16" s="29" customFormat="1" x14ac:dyDescent="0.2">
      <c r="A32" s="56"/>
      <c r="B32" s="129">
        <v>42590</v>
      </c>
      <c r="C32" s="190" t="s">
        <v>397</v>
      </c>
      <c r="D32" s="132" t="s">
        <v>434</v>
      </c>
      <c r="E32" s="136">
        <v>600</v>
      </c>
      <c r="F32" s="29" t="s">
        <v>89</v>
      </c>
      <c r="G32" s="29" t="s">
        <v>249</v>
      </c>
      <c r="I32" s="3"/>
      <c r="J32" s="110">
        <v>42583</v>
      </c>
      <c r="K32" s="119" t="s">
        <v>1355</v>
      </c>
      <c r="L32" s="172">
        <v>107.69</v>
      </c>
      <c r="M32" s="308" t="s">
        <v>89</v>
      </c>
      <c r="N32" s="308" t="s">
        <v>249</v>
      </c>
      <c r="O32" s="307"/>
      <c r="P32" s="3"/>
    </row>
    <row r="33" spans="1:16" s="29" customFormat="1" x14ac:dyDescent="0.2">
      <c r="A33" s="56"/>
      <c r="B33" s="129">
        <v>42590</v>
      </c>
      <c r="C33" s="190" t="s">
        <v>637</v>
      </c>
      <c r="D33" s="132" t="s">
        <v>1801</v>
      </c>
      <c r="E33" s="136">
        <v>250</v>
      </c>
      <c r="F33" s="29" t="s">
        <v>89</v>
      </c>
      <c r="G33" s="29" t="s">
        <v>249</v>
      </c>
      <c r="I33" s="3"/>
      <c r="J33" s="110">
        <v>42583</v>
      </c>
      <c r="K33" s="119" t="s">
        <v>591</v>
      </c>
      <c r="L33" s="172">
        <v>135</v>
      </c>
      <c r="M33" s="308" t="s">
        <v>89</v>
      </c>
      <c r="N33" s="308" t="s">
        <v>249</v>
      </c>
      <c r="O33" s="308"/>
      <c r="P33" s="56"/>
    </row>
    <row r="34" spans="1:16" s="29" customFormat="1" x14ac:dyDescent="0.2">
      <c r="A34" s="56"/>
      <c r="B34" s="129">
        <v>42593</v>
      </c>
      <c r="C34" s="190" t="s">
        <v>301</v>
      </c>
      <c r="D34" s="132" t="s">
        <v>1159</v>
      </c>
      <c r="E34" s="136">
        <v>2164.86</v>
      </c>
      <c r="F34" s="29" t="s">
        <v>89</v>
      </c>
      <c r="G34" s="29" t="s">
        <v>249</v>
      </c>
      <c r="I34" s="3"/>
      <c r="J34" s="110">
        <v>42585</v>
      </c>
      <c r="K34" s="119" t="s">
        <v>1051</v>
      </c>
      <c r="L34" s="172">
        <v>702.09</v>
      </c>
      <c r="M34" s="308" t="s">
        <v>89</v>
      </c>
      <c r="N34" s="308" t="s">
        <v>249</v>
      </c>
      <c r="O34" s="308"/>
    </row>
    <row r="35" spans="1:16" s="29" customFormat="1" x14ac:dyDescent="0.2">
      <c r="A35" s="56"/>
      <c r="B35" s="129">
        <v>42593</v>
      </c>
      <c r="C35" s="190" t="s">
        <v>469</v>
      </c>
      <c r="D35" s="132" t="s">
        <v>901</v>
      </c>
      <c r="E35" s="136">
        <v>622.22</v>
      </c>
      <c r="F35" s="29" t="s">
        <v>89</v>
      </c>
      <c r="G35" s="29" t="s">
        <v>249</v>
      </c>
      <c r="I35"/>
      <c r="J35" s="110">
        <v>42590</v>
      </c>
      <c r="K35" s="119" t="s">
        <v>931</v>
      </c>
      <c r="L35" s="172">
        <v>1131.7</v>
      </c>
      <c r="M35" s="308" t="s">
        <v>89</v>
      </c>
      <c r="N35" s="308" t="s">
        <v>249</v>
      </c>
      <c r="O35" s="308"/>
    </row>
    <row r="36" spans="1:16" s="29" customFormat="1" x14ac:dyDescent="0.2">
      <c r="A36" s="56"/>
      <c r="B36" s="129">
        <v>42594</v>
      </c>
      <c r="C36" s="190" t="s">
        <v>301</v>
      </c>
      <c r="D36" s="132" t="s">
        <v>1802</v>
      </c>
      <c r="E36" s="136">
        <v>31977.119999999999</v>
      </c>
      <c r="F36" s="29" t="s">
        <v>89</v>
      </c>
      <c r="G36" s="29" t="s">
        <v>249</v>
      </c>
      <c r="I36"/>
      <c r="J36" s="110">
        <v>42592</v>
      </c>
      <c r="K36" s="119" t="s">
        <v>931</v>
      </c>
      <c r="L36" s="172">
        <v>1368.25</v>
      </c>
      <c r="M36" s="308" t="s">
        <v>89</v>
      </c>
      <c r="N36" s="308" t="s">
        <v>249</v>
      </c>
      <c r="O36" s="308"/>
    </row>
    <row r="37" spans="1:16" s="29" customFormat="1" x14ac:dyDescent="0.2">
      <c r="A37" s="56"/>
      <c r="B37" s="129">
        <v>42594</v>
      </c>
      <c r="C37" s="190" t="s">
        <v>301</v>
      </c>
      <c r="D37" s="132" t="s">
        <v>1803</v>
      </c>
      <c r="E37" s="136">
        <v>16503.16</v>
      </c>
      <c r="F37" s="29" t="s">
        <v>89</v>
      </c>
      <c r="G37" s="29" t="s">
        <v>249</v>
      </c>
      <c r="I37"/>
      <c r="J37" s="110">
        <v>42593</v>
      </c>
      <c r="K37" s="119" t="s">
        <v>1807</v>
      </c>
      <c r="L37" s="172">
        <v>519.53</v>
      </c>
      <c r="M37" s="308" t="s">
        <v>89</v>
      </c>
      <c r="N37" s="308" t="s">
        <v>249</v>
      </c>
      <c r="O37" s="308"/>
    </row>
    <row r="38" spans="1:16" s="29" customFormat="1" x14ac:dyDescent="0.2">
      <c r="A38" s="56"/>
      <c r="B38" s="129">
        <v>42594</v>
      </c>
      <c r="C38" s="190" t="s">
        <v>301</v>
      </c>
      <c r="D38" s="132" t="s">
        <v>293</v>
      </c>
      <c r="E38" s="136">
        <v>1532.16</v>
      </c>
      <c r="F38" s="29" t="s">
        <v>89</v>
      </c>
      <c r="G38" s="29" t="s">
        <v>249</v>
      </c>
      <c r="I38"/>
      <c r="J38" s="110">
        <v>42594</v>
      </c>
      <c r="K38" s="119" t="s">
        <v>1320</v>
      </c>
      <c r="L38" s="172">
        <v>977.82</v>
      </c>
      <c r="M38" s="308" t="s">
        <v>89</v>
      </c>
      <c r="N38" s="308" t="s">
        <v>249</v>
      </c>
      <c r="O38" s="308"/>
    </row>
    <row r="39" spans="1:16" s="29" customFormat="1" x14ac:dyDescent="0.2">
      <c r="A39" s="56"/>
      <c r="B39" s="129">
        <v>42594</v>
      </c>
      <c r="C39" s="190" t="s">
        <v>301</v>
      </c>
      <c r="D39" s="132" t="s">
        <v>222</v>
      </c>
      <c r="E39" s="136">
        <v>3739.2</v>
      </c>
      <c r="F39" s="29" t="s">
        <v>89</v>
      </c>
      <c r="G39" s="29" t="s">
        <v>249</v>
      </c>
      <c r="I39"/>
      <c r="J39" s="110">
        <v>42594</v>
      </c>
      <c r="K39" s="119" t="s">
        <v>1355</v>
      </c>
      <c r="L39" s="172">
        <v>296.44</v>
      </c>
      <c r="M39" s="308" t="s">
        <v>89</v>
      </c>
      <c r="N39" s="308" t="s">
        <v>249</v>
      </c>
      <c r="O39" s="308"/>
    </row>
    <row r="40" spans="1:16" s="29" customFormat="1" x14ac:dyDescent="0.2">
      <c r="A40" s="56"/>
      <c r="B40" s="129">
        <v>42595</v>
      </c>
      <c r="C40" s="190" t="s">
        <v>719</v>
      </c>
      <c r="D40" s="132" t="s">
        <v>1774</v>
      </c>
      <c r="E40" s="136">
        <v>491.3</v>
      </c>
      <c r="F40" s="29" t="s">
        <v>89</v>
      </c>
      <c r="G40" s="29" t="s">
        <v>249</v>
      </c>
      <c r="I40"/>
      <c r="J40" s="109">
        <v>42594</v>
      </c>
      <c r="K40" s="123" t="s">
        <v>931</v>
      </c>
      <c r="L40" s="169">
        <v>2441.3000000000002</v>
      </c>
      <c r="M40" s="308" t="s">
        <v>89</v>
      </c>
      <c r="N40" s="308" t="s">
        <v>249</v>
      </c>
      <c r="O40" s="308"/>
    </row>
    <row r="41" spans="1:16" s="29" customFormat="1" x14ac:dyDescent="0.2">
      <c r="A41" s="56"/>
      <c r="B41" s="129">
        <v>42598</v>
      </c>
      <c r="C41" s="190" t="s">
        <v>301</v>
      </c>
      <c r="D41" s="132" t="s">
        <v>24</v>
      </c>
      <c r="E41" s="136">
        <v>1275.6500000000001</v>
      </c>
      <c r="F41" s="29" t="s">
        <v>89</v>
      </c>
      <c r="G41" s="29" t="s">
        <v>249</v>
      </c>
      <c r="I41"/>
      <c r="J41" s="110">
        <v>42595</v>
      </c>
      <c r="K41" s="131" t="s">
        <v>459</v>
      </c>
      <c r="L41" s="134">
        <v>328.5</v>
      </c>
      <c r="M41" s="308" t="s">
        <v>89</v>
      </c>
      <c r="N41" s="308" t="s">
        <v>249</v>
      </c>
      <c r="O41" s="308"/>
    </row>
    <row r="42" spans="1:16" s="29" customFormat="1" x14ac:dyDescent="0.2">
      <c r="A42" s="56"/>
      <c r="B42" s="129">
        <v>42598</v>
      </c>
      <c r="C42" s="190" t="s">
        <v>637</v>
      </c>
      <c r="D42" s="132" t="s">
        <v>1564</v>
      </c>
      <c r="E42" s="136">
        <v>368.8</v>
      </c>
      <c r="F42" s="29" t="s">
        <v>89</v>
      </c>
      <c r="G42" s="29" t="s">
        <v>249</v>
      </c>
      <c r="I42"/>
      <c r="J42" s="110">
        <v>42597</v>
      </c>
      <c r="K42" s="132" t="s">
        <v>9</v>
      </c>
      <c r="L42" s="433">
        <v>230</v>
      </c>
      <c r="M42" s="308" t="s">
        <v>89</v>
      </c>
      <c r="N42" s="308" t="s">
        <v>249</v>
      </c>
      <c r="O42" s="308"/>
    </row>
    <row r="43" spans="1:16" s="29" customFormat="1" x14ac:dyDescent="0.2">
      <c r="A43" s="56"/>
      <c r="B43" s="129">
        <v>42600</v>
      </c>
      <c r="C43" s="190" t="s">
        <v>469</v>
      </c>
      <c r="D43" s="132" t="s">
        <v>901</v>
      </c>
      <c r="E43" s="136">
        <v>452.3</v>
      </c>
      <c r="F43" s="29" t="s">
        <v>89</v>
      </c>
      <c r="G43" s="29" t="s">
        <v>249</v>
      </c>
      <c r="I43"/>
      <c r="J43" s="109">
        <v>42599</v>
      </c>
      <c r="K43" s="123" t="s">
        <v>1051</v>
      </c>
      <c r="L43" s="169">
        <v>270.01</v>
      </c>
      <c r="M43" s="308" t="s">
        <v>89</v>
      </c>
      <c r="N43" s="308" t="s">
        <v>249</v>
      </c>
      <c r="O43" s="308"/>
    </row>
    <row r="44" spans="1:16" s="29" customFormat="1" x14ac:dyDescent="0.2">
      <c r="A44" s="56"/>
      <c r="B44" s="129">
        <v>42600</v>
      </c>
      <c r="C44" s="190" t="s">
        <v>301</v>
      </c>
      <c r="D44" s="132" t="s">
        <v>293</v>
      </c>
      <c r="E44" s="136">
        <v>12959.52</v>
      </c>
      <c r="F44" s="29" t="s">
        <v>89</v>
      </c>
      <c r="G44" s="29" t="s">
        <v>249</v>
      </c>
      <c r="I44"/>
      <c r="J44" s="164">
        <v>42600</v>
      </c>
      <c r="K44" s="131" t="s">
        <v>1503</v>
      </c>
      <c r="L44" s="134">
        <v>600.04999999999995</v>
      </c>
      <c r="M44" s="308" t="s">
        <v>89</v>
      </c>
      <c r="N44" s="308" t="s">
        <v>249</v>
      </c>
      <c r="O44" s="308"/>
    </row>
    <row r="45" spans="1:16" s="29" customFormat="1" x14ac:dyDescent="0.2">
      <c r="A45" s="56"/>
      <c r="B45" s="129">
        <v>42601</v>
      </c>
      <c r="C45" s="190" t="s">
        <v>301</v>
      </c>
      <c r="D45" s="132" t="s">
        <v>380</v>
      </c>
      <c r="E45" s="136">
        <v>364.8</v>
      </c>
      <c r="F45" s="29" t="s">
        <v>89</v>
      </c>
      <c r="G45" s="29" t="s">
        <v>249</v>
      </c>
      <c r="I45"/>
      <c r="J45" s="129">
        <v>42605</v>
      </c>
      <c r="K45" s="132" t="s">
        <v>931</v>
      </c>
      <c r="L45" s="433">
        <v>1091.6500000000001</v>
      </c>
      <c r="M45" s="308" t="s">
        <v>89</v>
      </c>
      <c r="N45" s="308" t="s">
        <v>249</v>
      </c>
      <c r="O45" s="308"/>
    </row>
    <row r="46" spans="1:16" s="29" customFormat="1" ht="13.5" thickBot="1" x14ac:dyDescent="0.25">
      <c r="A46" s="56"/>
      <c r="B46" s="129">
        <v>42601</v>
      </c>
      <c r="C46" s="190" t="s">
        <v>301</v>
      </c>
      <c r="D46" s="132" t="s">
        <v>1475</v>
      </c>
      <c r="E46" s="136">
        <v>2616.25</v>
      </c>
      <c r="F46" s="29" t="s">
        <v>89</v>
      </c>
      <c r="G46" s="29" t="s">
        <v>249</v>
      </c>
      <c r="I46"/>
      <c r="J46" s="161">
        <v>42606</v>
      </c>
      <c r="K46" s="133" t="s">
        <v>9</v>
      </c>
      <c r="L46" s="207">
        <v>165</v>
      </c>
      <c r="M46" s="308" t="s">
        <v>89</v>
      </c>
      <c r="N46" s="308" t="s">
        <v>249</v>
      </c>
      <c r="O46" s="308"/>
    </row>
    <row r="47" spans="1:16" s="29" customFormat="1" ht="13.5" thickBot="1" x14ac:dyDescent="0.25">
      <c r="A47" s="56"/>
      <c r="B47" s="129">
        <v>42602</v>
      </c>
      <c r="C47" s="190" t="s">
        <v>719</v>
      </c>
      <c r="D47" s="132" t="s">
        <v>1051</v>
      </c>
      <c r="E47" s="136">
        <v>508.69</v>
      </c>
      <c r="F47" s="29" t="s">
        <v>89</v>
      </c>
      <c r="G47" s="29" t="s">
        <v>249</v>
      </c>
      <c r="I47"/>
      <c r="J47" s="56"/>
      <c r="K47" s="194"/>
      <c r="L47" s="87">
        <f>SUM(L23:L46)</f>
        <v>15072.32</v>
      </c>
      <c r="M47" s="308"/>
      <c r="N47" s="308"/>
      <c r="O47" s="308"/>
    </row>
    <row r="48" spans="1:16" s="29" customFormat="1" x14ac:dyDescent="0.2">
      <c r="A48" s="56"/>
      <c r="B48" s="129">
        <v>42604</v>
      </c>
      <c r="C48" s="190" t="s">
        <v>1612</v>
      </c>
      <c r="D48" s="132" t="s">
        <v>1805</v>
      </c>
      <c r="E48" s="136">
        <v>5573.43</v>
      </c>
      <c r="F48" s="29" t="s">
        <v>89</v>
      </c>
      <c r="G48" s="29" t="s">
        <v>249</v>
      </c>
      <c r="I48"/>
      <c r="J48" s="56"/>
      <c r="K48" s="194"/>
      <c r="L48" s="208"/>
      <c r="M48" s="308"/>
      <c r="N48" s="308"/>
      <c r="O48" s="308"/>
    </row>
    <row r="49" spans="1:15" s="29" customFormat="1" x14ac:dyDescent="0.2">
      <c r="A49" s="56"/>
      <c r="B49" s="129" t="s">
        <v>1806</v>
      </c>
      <c r="C49" s="190" t="s">
        <v>469</v>
      </c>
      <c r="D49" s="132" t="s">
        <v>901</v>
      </c>
      <c r="E49" s="136">
        <v>825.78</v>
      </c>
      <c r="F49" s="29" t="s">
        <v>89</v>
      </c>
      <c r="G49" s="29" t="s">
        <v>249</v>
      </c>
      <c r="I49"/>
      <c r="J49" s="56"/>
      <c r="K49" s="194"/>
      <c r="L49" s="208"/>
      <c r="M49" s="308"/>
      <c r="N49" s="308"/>
      <c r="O49" s="308"/>
    </row>
    <row r="50" spans="1:15" s="29" customFormat="1" x14ac:dyDescent="0.2">
      <c r="A50" s="56"/>
      <c r="B50" s="129">
        <v>42607</v>
      </c>
      <c r="C50" s="190" t="s">
        <v>301</v>
      </c>
      <c r="D50" s="132" t="s">
        <v>21</v>
      </c>
      <c r="E50" s="136">
        <v>475.45</v>
      </c>
      <c r="F50" s="29" t="s">
        <v>89</v>
      </c>
      <c r="G50" s="29" t="s">
        <v>249</v>
      </c>
      <c r="I50"/>
      <c r="J50" s="56"/>
      <c r="K50" s="194"/>
      <c r="L50" s="208"/>
      <c r="M50" s="308"/>
      <c r="N50" s="308"/>
      <c r="O50" s="308"/>
    </row>
    <row r="51" spans="1:15" s="29" customFormat="1" x14ac:dyDescent="0.2">
      <c r="A51" s="56"/>
      <c r="B51" s="129">
        <v>42608</v>
      </c>
      <c r="C51" s="190" t="s">
        <v>301</v>
      </c>
      <c r="D51" s="132" t="s">
        <v>1355</v>
      </c>
      <c r="E51" s="136">
        <v>199.96</v>
      </c>
      <c r="F51" s="29" t="s">
        <v>89</v>
      </c>
      <c r="G51" s="29" t="s">
        <v>249</v>
      </c>
      <c r="I51"/>
      <c r="J51" s="56"/>
      <c r="K51" s="194"/>
      <c r="L51" s="208"/>
      <c r="M51" s="308"/>
      <c r="N51" s="308"/>
      <c r="O51" s="308"/>
    </row>
    <row r="52" spans="1:15" s="29" customFormat="1" x14ac:dyDescent="0.2">
      <c r="A52" s="56"/>
      <c r="B52" s="129">
        <v>42608</v>
      </c>
      <c r="C52" s="190" t="s">
        <v>301</v>
      </c>
      <c r="D52" s="132" t="s">
        <v>21</v>
      </c>
      <c r="E52" s="136">
        <v>916.74</v>
      </c>
      <c r="F52" s="29" t="s">
        <v>89</v>
      </c>
      <c r="G52" s="29" t="s">
        <v>249</v>
      </c>
      <c r="I52"/>
      <c r="J52" s="56"/>
      <c r="K52" s="194"/>
      <c r="L52" s="208"/>
      <c r="M52" s="308"/>
      <c r="N52" s="308"/>
      <c r="O52" s="308"/>
    </row>
    <row r="53" spans="1:15" s="29" customFormat="1" x14ac:dyDescent="0.2">
      <c r="A53" s="56"/>
      <c r="B53" s="129">
        <v>42608</v>
      </c>
      <c r="C53" s="190" t="s">
        <v>469</v>
      </c>
      <c r="D53" s="132" t="s">
        <v>901</v>
      </c>
      <c r="E53" s="136">
        <v>1075.48</v>
      </c>
      <c r="G53" s="29" t="s">
        <v>249</v>
      </c>
      <c r="I53"/>
      <c r="J53" s="56"/>
      <c r="K53" s="194"/>
      <c r="L53" s="208"/>
      <c r="M53" s="308"/>
      <c r="N53" s="308"/>
      <c r="O53" s="308"/>
    </row>
    <row r="54" spans="1:15" s="29" customFormat="1" x14ac:dyDescent="0.2">
      <c r="A54" s="56"/>
      <c r="B54" s="129">
        <v>42608</v>
      </c>
      <c r="C54" s="190" t="s">
        <v>301</v>
      </c>
      <c r="D54" s="132" t="s">
        <v>1355</v>
      </c>
      <c r="E54" s="136">
        <v>246.82</v>
      </c>
      <c r="F54" s="29" t="s">
        <v>89</v>
      </c>
      <c r="G54" s="29" t="s">
        <v>249</v>
      </c>
      <c r="I54"/>
      <c r="J54" s="56"/>
      <c r="K54" s="194"/>
      <c r="L54" s="208"/>
      <c r="M54" s="308"/>
      <c r="N54" s="308"/>
      <c r="O54" s="308"/>
    </row>
    <row r="55" spans="1:15" s="29" customFormat="1" x14ac:dyDescent="0.2">
      <c r="A55" s="56"/>
      <c r="B55" s="129">
        <v>42611</v>
      </c>
      <c r="C55" s="190" t="s">
        <v>301</v>
      </c>
      <c r="D55" s="132" t="s">
        <v>227</v>
      </c>
      <c r="E55" s="136">
        <v>1054.5</v>
      </c>
      <c r="F55" s="29" t="s">
        <v>89</v>
      </c>
      <c r="G55" s="29" t="s">
        <v>249</v>
      </c>
      <c r="I55"/>
      <c r="J55" s="56"/>
      <c r="K55" s="194"/>
      <c r="L55" s="208"/>
      <c r="M55" s="308"/>
      <c r="N55" s="308"/>
      <c r="O55" s="308"/>
    </row>
    <row r="56" spans="1:15" s="29" customFormat="1" x14ac:dyDescent="0.2">
      <c r="A56" s="56"/>
      <c r="B56" s="129">
        <v>42611</v>
      </c>
      <c r="C56" s="190" t="s">
        <v>397</v>
      </c>
      <c r="D56" s="132" t="s">
        <v>1597</v>
      </c>
      <c r="E56" s="136">
        <v>600</v>
      </c>
      <c r="F56" s="29" t="s">
        <v>89</v>
      </c>
      <c r="G56" s="29" t="s">
        <v>249</v>
      </c>
      <c r="I56"/>
      <c r="J56" s="56"/>
      <c r="K56" s="194"/>
      <c r="L56" s="208"/>
      <c r="M56" s="308"/>
      <c r="N56" s="308"/>
      <c r="O56" s="308"/>
    </row>
    <row r="57" spans="1:15" s="29" customFormat="1" x14ac:dyDescent="0.2">
      <c r="A57" s="56"/>
      <c r="B57" s="129">
        <v>42612</v>
      </c>
      <c r="C57" s="190" t="s">
        <v>1136</v>
      </c>
      <c r="D57" s="132" t="s">
        <v>861</v>
      </c>
      <c r="E57" s="136">
        <v>23909.37</v>
      </c>
      <c r="F57" s="29" t="s">
        <v>89</v>
      </c>
      <c r="G57" s="29" t="s">
        <v>249</v>
      </c>
      <c r="I57"/>
      <c r="J57" s="56"/>
      <c r="K57" s="194"/>
      <c r="L57" s="208"/>
      <c r="M57" s="308"/>
      <c r="N57" s="308"/>
      <c r="O57" s="308"/>
    </row>
    <row r="58" spans="1:15" s="29" customFormat="1" ht="13.5" thickBot="1" x14ac:dyDescent="0.25">
      <c r="A58"/>
      <c r="B58" s="161">
        <v>42613</v>
      </c>
      <c r="C58" s="443" t="s">
        <v>301</v>
      </c>
      <c r="D58" s="133" t="s">
        <v>1810</v>
      </c>
      <c r="E58" s="137">
        <v>382.4</v>
      </c>
      <c r="F58" s="29" t="s">
        <v>89</v>
      </c>
      <c r="G58" s="29" t="s">
        <v>249</v>
      </c>
      <c r="I58"/>
      <c r="J58" s="56"/>
      <c r="K58" s="194"/>
      <c r="L58" s="208"/>
      <c r="M58" s="308"/>
      <c r="N58" s="308"/>
      <c r="O58" s="308"/>
    </row>
    <row r="59" spans="1:15" s="29" customFormat="1" ht="13.5" thickBot="1" x14ac:dyDescent="0.25">
      <c r="A59"/>
      <c r="B59" s="56"/>
      <c r="C59" s="56"/>
      <c r="D59" s="194"/>
      <c r="E59" s="87">
        <f>SUM(E12:E58)</f>
        <v>149681.00000000003</v>
      </c>
      <c r="I59"/>
      <c r="J59" s="56"/>
      <c r="K59" s="194"/>
      <c r="L59" s="208"/>
      <c r="M59" s="308"/>
      <c r="N59" s="308"/>
      <c r="O59" s="308"/>
    </row>
    <row r="60" spans="1:15" s="29" customFormat="1" x14ac:dyDescent="0.2">
      <c r="A60"/>
      <c r="B60" s="56"/>
      <c r="C60" s="56"/>
      <c r="D60" s="194"/>
      <c r="E60" s="208"/>
      <c r="I60"/>
      <c r="J60" s="56"/>
      <c r="K60" s="194"/>
      <c r="L60" s="208"/>
      <c r="M60" s="308"/>
      <c r="N60" s="308"/>
      <c r="O60" s="308"/>
    </row>
    <row r="61" spans="1:15" s="29" customFormat="1" x14ac:dyDescent="0.2">
      <c r="A61"/>
      <c r="B61" s="56"/>
      <c r="C61" s="56"/>
      <c r="D61" s="194"/>
      <c r="E61" s="208"/>
      <c r="I61"/>
      <c r="J61" s="56"/>
      <c r="K61" s="194"/>
      <c r="L61" s="208"/>
      <c r="M61" s="308"/>
      <c r="N61" s="308"/>
      <c r="O61" s="308"/>
    </row>
    <row r="62" spans="1:15" s="29" customFormat="1" x14ac:dyDescent="0.2">
      <c r="A62"/>
      <c r="B62" s="56"/>
      <c r="C62" s="56"/>
      <c r="D62" s="194"/>
      <c r="E62" s="208"/>
      <c r="I62"/>
      <c r="J62" s="56"/>
      <c r="K62" s="194"/>
      <c r="L62" s="208"/>
      <c r="M62" s="308"/>
      <c r="N62" s="308"/>
      <c r="O62" s="308"/>
    </row>
    <row r="63" spans="1:15" s="29" customFormat="1" x14ac:dyDescent="0.2">
      <c r="A63"/>
      <c r="B63" s="56"/>
      <c r="C63" s="56"/>
      <c r="D63" s="194"/>
      <c r="E63" s="208"/>
      <c r="I63"/>
      <c r="J63" s="56"/>
      <c r="K63" s="194"/>
      <c r="L63" s="208"/>
      <c r="M63" s="308"/>
      <c r="N63" s="308"/>
      <c r="O63" s="308"/>
    </row>
    <row r="64" spans="1:15" s="29" customFormat="1" x14ac:dyDescent="0.2">
      <c r="A64"/>
      <c r="B64" s="56"/>
      <c r="C64" s="56"/>
      <c r="D64" s="194"/>
      <c r="E64" s="208"/>
      <c r="I64"/>
      <c r="J64" s="56"/>
      <c r="K64" s="194"/>
      <c r="L64" s="208"/>
      <c r="M64" s="308"/>
      <c r="N64" s="308"/>
      <c r="O64" s="308"/>
    </row>
    <row r="65" spans="1:16" s="29" customFormat="1" x14ac:dyDescent="0.2">
      <c r="A65"/>
      <c r="B65" s="56"/>
      <c r="C65" s="56"/>
      <c r="D65" s="194"/>
      <c r="E65" s="208"/>
      <c r="I65"/>
      <c r="J65" s="56"/>
      <c r="K65" s="194"/>
      <c r="L65" s="208"/>
      <c r="M65" s="308"/>
      <c r="N65" s="308"/>
      <c r="O65" s="308"/>
      <c r="P65"/>
    </row>
    <row r="66" spans="1:16" s="29" customFormat="1" x14ac:dyDescent="0.2">
      <c r="A66"/>
      <c r="B66" s="56"/>
      <c r="C66" s="56"/>
      <c r="D66" s="194"/>
      <c r="E66" s="208"/>
      <c r="I66"/>
      <c r="J66" s="56"/>
      <c r="K66" s="194"/>
      <c r="L66" s="208"/>
      <c r="M66" s="308"/>
      <c r="N66" s="308"/>
      <c r="O66" s="308"/>
      <c r="P66"/>
    </row>
    <row r="67" spans="1:16" x14ac:dyDescent="0.2">
      <c r="B67" s="56"/>
      <c r="C67" s="56"/>
      <c r="D67" s="194"/>
      <c r="E67" s="208"/>
      <c r="J67" s="56"/>
      <c r="K67" s="194"/>
      <c r="L67" s="208"/>
      <c r="P67" s="29"/>
    </row>
    <row r="68" spans="1:16" x14ac:dyDescent="0.2">
      <c r="B68" s="56"/>
      <c r="C68" s="56"/>
      <c r="D68" s="194"/>
      <c r="E68" s="208"/>
      <c r="J68" s="56"/>
      <c r="K68" s="194"/>
      <c r="L68" s="208"/>
      <c r="P68" s="29"/>
    </row>
    <row r="69" spans="1:16" s="29" customFormat="1" x14ac:dyDescent="0.2">
      <c r="A69"/>
      <c r="B69" s="56"/>
      <c r="C69" s="56"/>
      <c r="D69" s="194"/>
      <c r="E69" s="208"/>
      <c r="I69"/>
      <c r="J69" s="56"/>
      <c r="K69" s="194"/>
      <c r="L69" s="208"/>
      <c r="M69" s="308"/>
      <c r="N69" s="308"/>
      <c r="O69" s="308"/>
    </row>
    <row r="70" spans="1:16" s="29" customFormat="1" x14ac:dyDescent="0.2">
      <c r="A70"/>
      <c r="B70" s="56"/>
      <c r="C70" s="56"/>
      <c r="D70" s="194"/>
      <c r="E70" s="208"/>
      <c r="I70"/>
      <c r="J70" s="56"/>
      <c r="K70" s="194"/>
      <c r="L70" s="208"/>
      <c r="M70" s="308"/>
      <c r="N70" s="308"/>
      <c r="O70" s="308"/>
      <c r="P70"/>
    </row>
    <row r="71" spans="1:16" s="29" customFormat="1" x14ac:dyDescent="0.2">
      <c r="A71"/>
      <c r="B71" s="56"/>
      <c r="C71" s="56"/>
      <c r="D71" s="194"/>
      <c r="E71" s="208"/>
      <c r="I71"/>
      <c r="J71" s="56"/>
      <c r="K71" s="194"/>
      <c r="L71" s="208"/>
      <c r="M71" s="308"/>
      <c r="N71" s="308"/>
      <c r="O71" s="308"/>
      <c r="P71"/>
    </row>
    <row r="72" spans="1:16" x14ac:dyDescent="0.2">
      <c r="B72" s="56"/>
      <c r="C72" s="56"/>
      <c r="D72" s="194"/>
      <c r="E72" s="208"/>
      <c r="F72"/>
      <c r="J72" s="56"/>
      <c r="K72" s="194"/>
      <c r="L72" s="208"/>
    </row>
    <row r="73" spans="1:16" x14ac:dyDescent="0.2">
      <c r="F73"/>
      <c r="J73" s="56"/>
      <c r="K73" s="194"/>
      <c r="L73" s="208"/>
    </row>
    <row r="74" spans="1:16" x14ac:dyDescent="0.2">
      <c r="F74"/>
      <c r="J74" s="56"/>
      <c r="K74" s="194"/>
      <c r="L74" s="208"/>
    </row>
    <row r="75" spans="1:16" x14ac:dyDescent="0.2">
      <c r="F75"/>
    </row>
    <row r="76" spans="1:16" x14ac:dyDescent="0.2">
      <c r="F76"/>
      <c r="P76" s="29"/>
    </row>
    <row r="78" spans="1:16" s="29" customFormat="1" x14ac:dyDescent="0.2">
      <c r="A78"/>
      <c r="B78"/>
      <c r="C78"/>
      <c r="D78" s="195"/>
      <c r="E78" s="197"/>
      <c r="I78"/>
      <c r="J78"/>
      <c r="K78"/>
      <c r="L78"/>
      <c r="M78" s="308"/>
      <c r="N78" s="308"/>
      <c r="O78" s="308"/>
      <c r="P78"/>
    </row>
  </sheetData>
  <mergeCells count="5">
    <mergeCell ref="A1:L1"/>
    <mergeCell ref="A3:D3"/>
    <mergeCell ref="K17:K18"/>
    <mergeCell ref="L17:L18"/>
    <mergeCell ref="A10:D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/>
  <dimension ref="A1:P105"/>
  <sheetViews>
    <sheetView topLeftCell="A37" zoomScaleNormal="100" workbookViewId="0">
      <selection activeCell="D63" sqref="D63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1.7109375" bestFit="1" customWidth="1"/>
  </cols>
  <sheetData>
    <row r="1" spans="1:15" s="1" customFormat="1" ht="24" customHeight="1" x14ac:dyDescent="0.2">
      <c r="A1" s="880" t="s">
        <v>1808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5" s="1" customFormat="1" ht="6.75" customHeight="1" x14ac:dyDescent="0.2">
      <c r="D2" s="193"/>
      <c r="E2" s="144"/>
      <c r="F2" s="466"/>
      <c r="G2" s="466"/>
      <c r="H2" s="466"/>
      <c r="M2" s="290"/>
      <c r="N2" s="290"/>
      <c r="O2" s="290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5" s="56" customFormat="1" x14ac:dyDescent="0.2">
      <c r="B5" s="109">
        <v>42622</v>
      </c>
      <c r="C5" s="188" t="s">
        <v>1559</v>
      </c>
      <c r="D5" s="123" t="s">
        <v>800</v>
      </c>
      <c r="E5" s="124">
        <v>25000</v>
      </c>
      <c r="F5" s="29" t="s">
        <v>89</v>
      </c>
      <c r="G5" s="29" t="s">
        <v>249</v>
      </c>
      <c r="H5" s="29"/>
      <c r="J5" s="369">
        <v>42618</v>
      </c>
      <c r="K5" s="370" t="s">
        <v>1318</v>
      </c>
      <c r="L5" s="371">
        <v>1197</v>
      </c>
      <c r="M5" s="308" t="s">
        <v>89</v>
      </c>
      <c r="N5" s="307" t="s">
        <v>249</v>
      </c>
      <c r="O5" s="307"/>
    </row>
    <row r="6" spans="1:15" s="56" customFormat="1" ht="13.5" thickBot="1" x14ac:dyDescent="0.25">
      <c r="A6"/>
      <c r="B6" s="280">
        <v>42625</v>
      </c>
      <c r="C6" s="281" t="s">
        <v>1559</v>
      </c>
      <c r="D6" s="423" t="s">
        <v>1041</v>
      </c>
      <c r="E6" s="461">
        <v>6774.51</v>
      </c>
      <c r="F6" s="27" t="s">
        <v>89</v>
      </c>
      <c r="G6" s="29" t="s">
        <v>249</v>
      </c>
      <c r="H6" s="29"/>
      <c r="J6" s="109">
        <v>42621</v>
      </c>
      <c r="K6" s="123" t="s">
        <v>346</v>
      </c>
      <c r="L6" s="124">
        <v>14619.36</v>
      </c>
      <c r="M6" s="308" t="s">
        <v>89</v>
      </c>
      <c r="N6" s="308" t="s">
        <v>249</v>
      </c>
      <c r="O6" s="307"/>
    </row>
    <row r="7" spans="1:15" s="29" customFormat="1" ht="12.75" customHeight="1" thickBot="1" x14ac:dyDescent="0.25">
      <c r="A7"/>
      <c r="B7" s="56"/>
      <c r="C7" s="56"/>
      <c r="D7" s="194"/>
      <c r="E7" s="87">
        <f>SUM(E5:E6)</f>
        <v>31774.510000000002</v>
      </c>
      <c r="I7" s="56"/>
      <c r="J7" s="109">
        <v>42622</v>
      </c>
      <c r="K7" s="123" t="s">
        <v>50</v>
      </c>
      <c r="L7" s="135">
        <v>978.12</v>
      </c>
      <c r="M7" s="308" t="s">
        <v>89</v>
      </c>
      <c r="N7" s="308" t="s">
        <v>249</v>
      </c>
      <c r="O7" s="308"/>
    </row>
    <row r="8" spans="1:15" s="29" customFormat="1" ht="12.75" customHeight="1" x14ac:dyDescent="0.2">
      <c r="A8"/>
      <c r="B8" s="56"/>
      <c r="C8" s="56"/>
      <c r="D8" s="194"/>
      <c r="E8" s="208"/>
      <c r="I8" s="56"/>
      <c r="J8" s="109">
        <v>42628</v>
      </c>
      <c r="K8" s="131" t="s">
        <v>6</v>
      </c>
      <c r="L8" s="124">
        <v>12093.12</v>
      </c>
      <c r="M8" s="308" t="s">
        <v>89</v>
      </c>
      <c r="N8" s="308" t="s">
        <v>249</v>
      </c>
      <c r="O8" s="308"/>
    </row>
    <row r="9" spans="1:15" s="29" customFormat="1" ht="12.75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I9" s="56"/>
      <c r="J9" s="109">
        <v>42643</v>
      </c>
      <c r="K9" s="123" t="s">
        <v>1318</v>
      </c>
      <c r="L9" s="124">
        <v>3633.75</v>
      </c>
      <c r="M9" s="308" t="s">
        <v>89</v>
      </c>
      <c r="N9" s="307" t="s">
        <v>249</v>
      </c>
      <c r="O9" s="308"/>
    </row>
    <row r="10" spans="1:15" s="29" customFormat="1" ht="12.75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I10" s="56"/>
      <c r="J10" s="161">
        <v>42625</v>
      </c>
      <c r="K10" s="133" t="s">
        <v>1816</v>
      </c>
      <c r="L10" s="203">
        <v>10695.71</v>
      </c>
      <c r="M10" s="308" t="s">
        <v>89</v>
      </c>
      <c r="N10" s="307" t="s">
        <v>249</v>
      </c>
      <c r="O10" s="308"/>
    </row>
    <row r="11" spans="1:15" s="29" customFormat="1" ht="12.75" customHeight="1" thickBot="1" x14ac:dyDescent="0.25">
      <c r="A11" s="56"/>
      <c r="B11" s="129">
        <v>42614</v>
      </c>
      <c r="C11" s="190" t="s">
        <v>1540</v>
      </c>
      <c r="D11" s="132" t="s">
        <v>843</v>
      </c>
      <c r="E11" s="136">
        <v>260</v>
      </c>
      <c r="F11" s="29" t="s">
        <v>89</v>
      </c>
      <c r="G11" s="29" t="s">
        <v>249</v>
      </c>
      <c r="I11" s="56"/>
      <c r="J11" s="56"/>
      <c r="K11" s="194"/>
      <c r="L11" s="87">
        <f>SUM(L5:L10)</f>
        <v>43217.06</v>
      </c>
      <c r="M11" s="307"/>
      <c r="N11" s="307"/>
      <c r="O11" s="308"/>
    </row>
    <row r="12" spans="1:15" s="29" customFormat="1" ht="12.75" customHeight="1" thickBot="1" x14ac:dyDescent="0.25">
      <c r="A12" s="56"/>
      <c r="B12" s="129">
        <v>42614</v>
      </c>
      <c r="C12" s="190" t="s">
        <v>1819</v>
      </c>
      <c r="D12" s="132" t="s">
        <v>1820</v>
      </c>
      <c r="E12" s="136">
        <v>579.98</v>
      </c>
      <c r="F12" s="29" t="s">
        <v>89</v>
      </c>
      <c r="G12" s="29" t="s">
        <v>249</v>
      </c>
      <c r="I12" s="56"/>
      <c r="J12" s="299"/>
      <c r="K12" s="155"/>
      <c r="L12" s="301"/>
      <c r="M12" s="307"/>
      <c r="N12" s="307"/>
      <c r="O12" s="308"/>
    </row>
    <row r="13" spans="1:15" s="29" customFormat="1" ht="12.75" customHeight="1" x14ac:dyDescent="0.2">
      <c r="A13" s="56"/>
      <c r="B13" s="129">
        <v>42614</v>
      </c>
      <c r="C13" s="190" t="s">
        <v>301</v>
      </c>
      <c r="D13" s="132" t="s">
        <v>459</v>
      </c>
      <c r="E13" s="136">
        <v>337.5</v>
      </c>
      <c r="F13" s="29" t="s">
        <v>89</v>
      </c>
      <c r="G13" s="29" t="s">
        <v>249</v>
      </c>
      <c r="I13" s="56"/>
      <c r="J13" s="158"/>
      <c r="K13" s="885" t="s">
        <v>1087</v>
      </c>
      <c r="L13" s="881">
        <f>E7+L11+E83+L42</f>
        <v>331065.22000000003</v>
      </c>
      <c r="M13" s="307"/>
      <c r="N13" s="307"/>
      <c r="O13" s="306"/>
    </row>
    <row r="14" spans="1:15" s="29" customFormat="1" ht="12.75" customHeight="1" thickBot="1" x14ac:dyDescent="0.25">
      <c r="A14" s="56"/>
      <c r="B14" s="129">
        <v>42614</v>
      </c>
      <c r="C14" s="190" t="s">
        <v>301</v>
      </c>
      <c r="D14" s="132" t="s">
        <v>1355</v>
      </c>
      <c r="E14" s="136">
        <v>382.4</v>
      </c>
      <c r="F14" s="29" t="s">
        <v>89</v>
      </c>
      <c r="G14" s="29" t="s">
        <v>249</v>
      </c>
      <c r="I14"/>
      <c r="J14" s="393"/>
      <c r="K14" s="885"/>
      <c r="L14" s="882"/>
      <c r="M14" s="307"/>
      <c r="N14" s="307"/>
      <c r="O14" s="306"/>
    </row>
    <row r="15" spans="1:15" s="29" customFormat="1" ht="12.75" customHeight="1" x14ac:dyDescent="0.2">
      <c r="A15" s="56"/>
      <c r="B15" s="129">
        <v>42618</v>
      </c>
      <c r="C15" s="190" t="s">
        <v>719</v>
      </c>
      <c r="D15" s="132" t="s">
        <v>1051</v>
      </c>
      <c r="E15" s="136">
        <v>749.93</v>
      </c>
      <c r="F15" s="29" t="s">
        <v>89</v>
      </c>
      <c r="G15" s="29" t="s">
        <v>249</v>
      </c>
      <c r="I15"/>
      <c r="J15" s="393"/>
      <c r="K15" s="398"/>
      <c r="L15" s="336"/>
      <c r="M15" s="307"/>
      <c r="N15" s="307"/>
      <c r="O15" s="306"/>
    </row>
    <row r="16" spans="1:15" s="29" customFormat="1" ht="12.75" customHeight="1" x14ac:dyDescent="0.2">
      <c r="A16" s="56"/>
      <c r="B16" s="129">
        <v>42618</v>
      </c>
      <c r="C16" s="190" t="s">
        <v>469</v>
      </c>
      <c r="D16" s="132" t="s">
        <v>1023</v>
      </c>
      <c r="E16" s="124">
        <v>361.41</v>
      </c>
      <c r="F16" s="29" t="s">
        <v>89</v>
      </c>
      <c r="G16" s="27" t="s">
        <v>249</v>
      </c>
      <c r="H16" s="116"/>
      <c r="I16" s="294" t="s">
        <v>1570</v>
      </c>
      <c r="J16" s="56"/>
      <c r="K16" s="194"/>
      <c r="L16" s="208"/>
      <c r="M16" s="308"/>
      <c r="N16" s="307"/>
      <c r="O16" s="306"/>
    </row>
    <row r="17" spans="1:16" s="29" customFormat="1" ht="12.75" customHeight="1" thickBot="1" x14ac:dyDescent="0.25">
      <c r="A17" s="56"/>
      <c r="B17" s="129">
        <v>42618</v>
      </c>
      <c r="C17" s="190" t="s">
        <v>469</v>
      </c>
      <c r="D17" s="132" t="s">
        <v>901</v>
      </c>
      <c r="E17" s="124">
        <v>546.9</v>
      </c>
      <c r="F17" s="29" t="s">
        <v>89</v>
      </c>
      <c r="G17" s="29" t="s">
        <v>249</v>
      </c>
      <c r="H17" s="27"/>
      <c r="I17" s="3"/>
      <c r="J17" s="294"/>
      <c r="K17" s="294"/>
      <c r="L17" s="288"/>
      <c r="M17" s="288" t="s">
        <v>1683</v>
      </c>
      <c r="N17" s="307"/>
      <c r="O17" s="306"/>
    </row>
    <row r="18" spans="1:16" s="29" customFormat="1" ht="12.75" customHeight="1" thickBot="1" x14ac:dyDescent="0.25">
      <c r="A18" s="56"/>
      <c r="B18" s="129">
        <v>42618</v>
      </c>
      <c r="C18" s="190" t="s">
        <v>637</v>
      </c>
      <c r="D18" s="132" t="s">
        <v>597</v>
      </c>
      <c r="E18" s="124">
        <v>1032</v>
      </c>
      <c r="F18" s="29" t="s">
        <v>89</v>
      </c>
      <c r="G18" s="29" t="s">
        <v>249</v>
      </c>
      <c r="I18" s="3"/>
      <c r="J18" s="10" t="s">
        <v>297</v>
      </c>
      <c r="K18" s="11" t="s">
        <v>298</v>
      </c>
      <c r="L18" s="176" t="s">
        <v>299</v>
      </c>
      <c r="M18" s="308"/>
      <c r="N18" s="307"/>
      <c r="O18" s="306"/>
    </row>
    <row r="19" spans="1:16" s="111" customFormat="1" ht="12.6" customHeight="1" x14ac:dyDescent="0.2">
      <c r="A19" s="56"/>
      <c r="B19" s="129">
        <v>42618</v>
      </c>
      <c r="C19" s="190" t="s">
        <v>301</v>
      </c>
      <c r="D19" s="132" t="s">
        <v>380</v>
      </c>
      <c r="E19" s="124">
        <v>364.8</v>
      </c>
      <c r="F19" s="29" t="s">
        <v>89</v>
      </c>
      <c r="G19" s="29" t="s">
        <v>249</v>
      </c>
      <c r="H19" s="29"/>
      <c r="I19" s="3"/>
      <c r="J19" s="101">
        <v>42618</v>
      </c>
      <c r="K19" s="205" t="s">
        <v>9</v>
      </c>
      <c r="L19" s="206">
        <v>789.1</v>
      </c>
      <c r="M19" s="308" t="s">
        <v>89</v>
      </c>
      <c r="N19" s="307"/>
      <c r="O19" s="306"/>
      <c r="P19" s="459"/>
    </row>
    <row r="20" spans="1:16" s="111" customFormat="1" ht="12.6" customHeight="1" x14ac:dyDescent="0.2">
      <c r="A20" s="56"/>
      <c r="B20" s="129">
        <v>42618</v>
      </c>
      <c r="C20" s="190" t="s">
        <v>301</v>
      </c>
      <c r="D20" s="132" t="s">
        <v>816</v>
      </c>
      <c r="E20" s="135">
        <v>159.6</v>
      </c>
      <c r="F20" s="29" t="s">
        <v>89</v>
      </c>
      <c r="G20" s="29" t="s">
        <v>249</v>
      </c>
      <c r="H20" s="29"/>
      <c r="I20" s="3"/>
      <c r="J20" s="110">
        <v>42618</v>
      </c>
      <c r="K20" s="119" t="s">
        <v>1051</v>
      </c>
      <c r="L20" s="172">
        <v>735.26</v>
      </c>
      <c r="M20" s="308" t="s">
        <v>89</v>
      </c>
      <c r="N20" s="307"/>
      <c r="O20" s="306"/>
    </row>
    <row r="21" spans="1:16" s="111" customFormat="1" ht="12.6" customHeight="1" x14ac:dyDescent="0.2">
      <c r="A21" s="56"/>
      <c r="B21" s="129">
        <v>42618</v>
      </c>
      <c r="C21" s="190" t="s">
        <v>674</v>
      </c>
      <c r="D21" s="132" t="s">
        <v>673</v>
      </c>
      <c r="E21" s="136">
        <v>1100.18</v>
      </c>
      <c r="F21" s="29" t="s">
        <v>89</v>
      </c>
      <c r="G21" s="29" t="s">
        <v>249</v>
      </c>
      <c r="H21" s="29"/>
      <c r="I21" s="3"/>
      <c r="J21" s="110">
        <v>42620</v>
      </c>
      <c r="K21" s="119" t="s">
        <v>9</v>
      </c>
      <c r="L21" s="172">
        <v>216.4</v>
      </c>
      <c r="M21" s="308" t="s">
        <v>89</v>
      </c>
      <c r="N21" s="307"/>
      <c r="O21" s="306"/>
    </row>
    <row r="22" spans="1:16" s="111" customFormat="1" ht="12.6" customHeight="1" x14ac:dyDescent="0.2">
      <c r="A22" s="56"/>
      <c r="B22" s="129">
        <v>42618</v>
      </c>
      <c r="C22" s="190" t="s">
        <v>301</v>
      </c>
      <c r="D22" s="132" t="s">
        <v>1197</v>
      </c>
      <c r="E22" s="136">
        <v>289.56</v>
      </c>
      <c r="F22" s="29" t="s">
        <v>89</v>
      </c>
      <c r="G22" s="29" t="s">
        <v>249</v>
      </c>
      <c r="H22" s="29"/>
      <c r="I22" s="3"/>
      <c r="J22" s="110">
        <v>42620</v>
      </c>
      <c r="K22" s="119" t="s">
        <v>597</v>
      </c>
      <c r="L22" s="172">
        <v>1204.21</v>
      </c>
      <c r="M22" s="308" t="s">
        <v>89</v>
      </c>
      <c r="N22" s="307"/>
      <c r="O22" s="306"/>
    </row>
    <row r="23" spans="1:16" s="111" customFormat="1" ht="12.6" customHeight="1" x14ac:dyDescent="0.2">
      <c r="A23" s="56"/>
      <c r="B23" s="129">
        <v>42618</v>
      </c>
      <c r="C23" s="190" t="s">
        <v>301</v>
      </c>
      <c r="D23" s="132" t="s">
        <v>1804</v>
      </c>
      <c r="E23" s="136">
        <v>6401.67</v>
      </c>
      <c r="F23" s="29" t="s">
        <v>89</v>
      </c>
      <c r="G23" s="29" t="s">
        <v>249</v>
      </c>
      <c r="H23" s="29"/>
      <c r="I23" s="3"/>
      <c r="J23" s="110">
        <v>42621</v>
      </c>
      <c r="K23" s="119" t="s">
        <v>1051</v>
      </c>
      <c r="L23" s="172">
        <v>714.25</v>
      </c>
      <c r="M23" s="308" t="s">
        <v>89</v>
      </c>
      <c r="N23" s="307"/>
      <c r="O23" s="306"/>
    </row>
    <row r="24" spans="1:16" s="111" customFormat="1" ht="12.6" customHeight="1" x14ac:dyDescent="0.2">
      <c r="A24" s="56"/>
      <c r="B24" s="129">
        <v>42619</v>
      </c>
      <c r="C24" s="190" t="s">
        <v>301</v>
      </c>
      <c r="D24" s="132" t="s">
        <v>402</v>
      </c>
      <c r="E24" s="136">
        <v>1255.94</v>
      </c>
      <c r="F24" s="29" t="s">
        <v>89</v>
      </c>
      <c r="G24" s="29" t="s">
        <v>249</v>
      </c>
      <c r="H24" s="29"/>
      <c r="I24" s="3"/>
      <c r="J24" s="110">
        <v>42622</v>
      </c>
      <c r="K24" s="119" t="s">
        <v>931</v>
      </c>
      <c r="L24" s="172">
        <v>201.85</v>
      </c>
      <c r="M24" s="308" t="s">
        <v>89</v>
      </c>
      <c r="N24" s="307"/>
      <c r="O24" s="306"/>
    </row>
    <row r="25" spans="1:16" s="111" customFormat="1" ht="12.6" customHeight="1" x14ac:dyDescent="0.2">
      <c r="A25" s="56"/>
      <c r="B25" s="129">
        <v>42619</v>
      </c>
      <c r="C25" s="190" t="s">
        <v>674</v>
      </c>
      <c r="D25" s="132" t="s">
        <v>730</v>
      </c>
      <c r="E25" s="136">
        <v>400.4</v>
      </c>
      <c r="F25" s="29" t="s">
        <v>89</v>
      </c>
      <c r="G25" s="29" t="s">
        <v>249</v>
      </c>
      <c r="H25" s="29"/>
      <c r="I25" s="3"/>
      <c r="J25" s="110">
        <v>42623</v>
      </c>
      <c r="K25" s="119" t="s">
        <v>1810</v>
      </c>
      <c r="L25" s="172">
        <v>365.94</v>
      </c>
      <c r="M25" s="308"/>
      <c r="N25" s="308"/>
      <c r="O25" s="307"/>
    </row>
    <row r="26" spans="1:16" s="111" customFormat="1" ht="12.6" customHeight="1" x14ac:dyDescent="0.2">
      <c r="A26" s="56"/>
      <c r="B26" s="129">
        <v>42619</v>
      </c>
      <c r="C26" s="190" t="s">
        <v>301</v>
      </c>
      <c r="D26" s="132" t="s">
        <v>222</v>
      </c>
      <c r="E26" s="136">
        <v>2523.0500000000002</v>
      </c>
      <c r="F26" s="29" t="s">
        <v>89</v>
      </c>
      <c r="G26" s="29" t="s">
        <v>249</v>
      </c>
      <c r="H26" s="29"/>
      <c r="I26"/>
      <c r="J26" s="110">
        <v>42623</v>
      </c>
      <c r="K26" s="119" t="s">
        <v>640</v>
      </c>
      <c r="L26" s="172">
        <v>496</v>
      </c>
      <c r="M26" s="308"/>
      <c r="N26" s="308"/>
      <c r="O26" s="307"/>
    </row>
    <row r="27" spans="1:16" s="111" customFormat="1" ht="12.6" customHeight="1" x14ac:dyDescent="0.2">
      <c r="A27" s="56"/>
      <c r="B27" s="129">
        <v>42619</v>
      </c>
      <c r="C27" s="190" t="s">
        <v>301</v>
      </c>
      <c r="D27" s="132" t="s">
        <v>1487</v>
      </c>
      <c r="E27" s="136">
        <v>9423.24</v>
      </c>
      <c r="F27" s="29" t="s">
        <v>89</v>
      </c>
      <c r="G27" s="29" t="s">
        <v>249</v>
      </c>
      <c r="H27" s="29"/>
      <c r="I27"/>
      <c r="J27" s="110">
        <v>42625</v>
      </c>
      <c r="K27" s="119" t="s">
        <v>1810</v>
      </c>
      <c r="L27" s="172">
        <v>908.98</v>
      </c>
      <c r="M27" s="308" t="s">
        <v>89</v>
      </c>
      <c r="N27" s="308"/>
      <c r="O27" s="307"/>
    </row>
    <row r="28" spans="1:16" s="111" customFormat="1" ht="12.6" customHeight="1" x14ac:dyDescent="0.2">
      <c r="A28" s="56"/>
      <c r="B28" s="129">
        <v>42619</v>
      </c>
      <c r="C28" s="190" t="s">
        <v>637</v>
      </c>
      <c r="D28" s="132" t="s">
        <v>597</v>
      </c>
      <c r="E28" s="136">
        <v>23.82</v>
      </c>
      <c r="F28" s="29" t="s">
        <v>89</v>
      </c>
      <c r="G28" s="29" t="s">
        <v>249</v>
      </c>
      <c r="H28" s="29"/>
      <c r="I28"/>
      <c r="J28" s="110">
        <v>42626</v>
      </c>
      <c r="K28" s="119" t="s">
        <v>1827</v>
      </c>
      <c r="L28" s="172">
        <v>120.48</v>
      </c>
      <c r="M28" s="308" t="s">
        <v>89</v>
      </c>
      <c r="N28" s="308"/>
      <c r="O28" s="308"/>
    </row>
    <row r="29" spans="1:16" s="111" customFormat="1" ht="12.6" customHeight="1" x14ac:dyDescent="0.2">
      <c r="A29" s="56"/>
      <c r="B29" s="129">
        <v>42620</v>
      </c>
      <c r="C29" s="190" t="s">
        <v>469</v>
      </c>
      <c r="D29" s="132" t="s">
        <v>1811</v>
      </c>
      <c r="E29" s="136">
        <v>249</v>
      </c>
      <c r="F29" s="29" t="s">
        <v>89</v>
      </c>
      <c r="G29" s="29" t="s">
        <v>249</v>
      </c>
      <c r="H29" s="29"/>
      <c r="I29"/>
      <c r="J29" s="110">
        <v>42626</v>
      </c>
      <c r="K29" s="119" t="s">
        <v>1445</v>
      </c>
      <c r="L29" s="172">
        <v>210</v>
      </c>
      <c r="M29" s="308" t="s">
        <v>89</v>
      </c>
      <c r="N29" s="308"/>
      <c r="O29" s="308"/>
    </row>
    <row r="30" spans="1:16" s="111" customFormat="1" ht="12.6" customHeight="1" x14ac:dyDescent="0.2">
      <c r="A30" s="56"/>
      <c r="B30" s="129">
        <v>42620</v>
      </c>
      <c r="C30" s="190" t="s">
        <v>397</v>
      </c>
      <c r="D30" s="132" t="s">
        <v>1812</v>
      </c>
      <c r="E30" s="136">
        <v>530</v>
      </c>
      <c r="F30" s="29" t="s">
        <v>89</v>
      </c>
      <c r="G30" s="29" t="s">
        <v>249</v>
      </c>
      <c r="H30" s="29"/>
      <c r="I30"/>
      <c r="J30" s="110">
        <v>42626</v>
      </c>
      <c r="K30" s="119" t="s">
        <v>613</v>
      </c>
      <c r="L30" s="172">
        <v>1363.39</v>
      </c>
      <c r="M30" s="308" t="s">
        <v>89</v>
      </c>
      <c r="N30" s="308"/>
      <c r="O30" s="308"/>
    </row>
    <row r="31" spans="1:16" s="111" customFormat="1" ht="12.6" customHeight="1" x14ac:dyDescent="0.2">
      <c r="A31" s="56"/>
      <c r="B31" s="129">
        <v>42620</v>
      </c>
      <c r="C31" s="190" t="s">
        <v>301</v>
      </c>
      <c r="D31" s="132" t="s">
        <v>227</v>
      </c>
      <c r="E31" s="136">
        <v>2458.98</v>
      </c>
      <c r="F31" s="29" t="s">
        <v>89</v>
      </c>
      <c r="G31" s="29" t="s">
        <v>249</v>
      </c>
      <c r="H31" s="29"/>
      <c r="I31"/>
      <c r="J31" s="110">
        <v>42626</v>
      </c>
      <c r="K31" s="123" t="s">
        <v>1818</v>
      </c>
      <c r="L31" s="169">
        <v>571.37</v>
      </c>
      <c r="M31" s="308" t="s">
        <v>89</v>
      </c>
      <c r="N31" s="308"/>
      <c r="O31" s="308"/>
      <c r="P31" s="3"/>
    </row>
    <row r="32" spans="1:16" s="111" customFormat="1" ht="12.6" customHeight="1" x14ac:dyDescent="0.2">
      <c r="A32" s="56"/>
      <c r="B32" s="129">
        <v>42620</v>
      </c>
      <c r="C32" s="190" t="s">
        <v>301</v>
      </c>
      <c r="D32" s="132" t="s">
        <v>1430</v>
      </c>
      <c r="E32" s="136">
        <v>22792.400000000001</v>
      </c>
      <c r="F32" s="29" t="s">
        <v>89</v>
      </c>
      <c r="G32" s="29" t="s">
        <v>249</v>
      </c>
      <c r="H32" s="29"/>
      <c r="I32"/>
      <c r="J32" s="110">
        <v>42626</v>
      </c>
      <c r="K32" s="131" t="s">
        <v>424</v>
      </c>
      <c r="L32" s="134">
        <v>527.30999999999995</v>
      </c>
      <c r="M32" s="308" t="s">
        <v>89</v>
      </c>
      <c r="N32" s="308"/>
      <c r="O32" s="308"/>
      <c r="P32" s="3"/>
    </row>
    <row r="33" spans="1:16" s="56" customFormat="1" ht="12.75" customHeight="1" x14ac:dyDescent="0.2">
      <c r="B33" s="129">
        <v>42621</v>
      </c>
      <c r="C33" s="190" t="s">
        <v>301</v>
      </c>
      <c r="D33" s="132" t="s">
        <v>293</v>
      </c>
      <c r="E33" s="136">
        <v>399</v>
      </c>
      <c r="F33" s="29" t="s">
        <v>89</v>
      </c>
      <c r="G33" s="29" t="s">
        <v>249</v>
      </c>
      <c r="H33" s="29"/>
      <c r="I33"/>
      <c r="J33" s="109">
        <v>42627</v>
      </c>
      <c r="K33" s="123" t="s">
        <v>1810</v>
      </c>
      <c r="L33" s="169">
        <v>298.82</v>
      </c>
      <c r="M33" s="308" t="s">
        <v>89</v>
      </c>
      <c r="N33" s="308"/>
      <c r="O33" s="308"/>
      <c r="P33" s="3"/>
    </row>
    <row r="34" spans="1:16" s="29" customFormat="1" x14ac:dyDescent="0.2">
      <c r="A34" s="56"/>
      <c r="B34" s="129">
        <v>42621</v>
      </c>
      <c r="C34" s="190" t="s">
        <v>301</v>
      </c>
      <c r="D34" s="132" t="s">
        <v>293</v>
      </c>
      <c r="E34" s="136">
        <v>9690</v>
      </c>
      <c r="F34" s="29" t="s">
        <v>89</v>
      </c>
      <c r="G34" s="29" t="s">
        <v>249</v>
      </c>
      <c r="I34"/>
      <c r="J34" s="110">
        <v>42627</v>
      </c>
      <c r="K34" s="119" t="s">
        <v>9</v>
      </c>
      <c r="L34" s="172">
        <v>371</v>
      </c>
      <c r="M34" s="308" t="s">
        <v>89</v>
      </c>
      <c r="N34" s="308"/>
      <c r="O34" s="308"/>
    </row>
    <row r="35" spans="1:16" s="29" customFormat="1" x14ac:dyDescent="0.2">
      <c r="A35" s="56"/>
      <c r="B35" s="129">
        <v>42621</v>
      </c>
      <c r="C35" s="190" t="s">
        <v>719</v>
      </c>
      <c r="D35" s="132" t="s">
        <v>1051</v>
      </c>
      <c r="E35" s="136">
        <v>614.16</v>
      </c>
      <c r="F35" s="29" t="s">
        <v>89</v>
      </c>
      <c r="G35" s="29" t="s">
        <v>249</v>
      </c>
      <c r="I35"/>
      <c r="J35" s="164">
        <v>42627</v>
      </c>
      <c r="K35" s="131" t="s">
        <v>1051</v>
      </c>
      <c r="L35" s="134">
        <v>748.97</v>
      </c>
      <c r="M35" s="308" t="s">
        <v>89</v>
      </c>
      <c r="N35" s="308"/>
      <c r="O35" s="308"/>
    </row>
    <row r="36" spans="1:16" s="29" customFormat="1" x14ac:dyDescent="0.2">
      <c r="A36" s="56"/>
      <c r="B36" s="129">
        <v>42621</v>
      </c>
      <c r="C36" s="190" t="s">
        <v>301</v>
      </c>
      <c r="D36" s="132" t="s">
        <v>307</v>
      </c>
      <c r="E36" s="136">
        <v>1863.9</v>
      </c>
      <c r="F36" s="29" t="s">
        <v>89</v>
      </c>
      <c r="G36" s="29" t="s">
        <v>249</v>
      </c>
      <c r="I36"/>
      <c r="J36" s="109">
        <v>42628</v>
      </c>
      <c r="K36" s="123" t="s">
        <v>9</v>
      </c>
      <c r="L36" s="169">
        <v>139</v>
      </c>
      <c r="M36" s="308" t="s">
        <v>89</v>
      </c>
      <c r="N36" s="308"/>
      <c r="O36" s="308"/>
    </row>
    <row r="37" spans="1:16" s="29" customFormat="1" x14ac:dyDescent="0.2">
      <c r="A37" s="56"/>
      <c r="B37" s="129">
        <v>42621</v>
      </c>
      <c r="C37" s="190" t="s">
        <v>637</v>
      </c>
      <c r="D37" s="132" t="s">
        <v>464</v>
      </c>
      <c r="E37" s="136">
        <v>357.6</v>
      </c>
      <c r="F37" s="29" t="s">
        <v>89</v>
      </c>
      <c r="G37" s="29" t="s">
        <v>249</v>
      </c>
      <c r="I37"/>
      <c r="J37" s="109">
        <v>42628</v>
      </c>
      <c r="K37" s="131" t="s">
        <v>1828</v>
      </c>
      <c r="L37" s="134">
        <v>591.17999999999995</v>
      </c>
      <c r="M37" s="308" t="s">
        <v>89</v>
      </c>
      <c r="N37" s="308"/>
      <c r="O37" s="308"/>
    </row>
    <row r="38" spans="1:16" s="29" customFormat="1" x14ac:dyDescent="0.2">
      <c r="A38" s="56"/>
      <c r="B38" s="129">
        <v>42621</v>
      </c>
      <c r="C38" s="190" t="s">
        <v>637</v>
      </c>
      <c r="D38" s="132" t="s">
        <v>464</v>
      </c>
      <c r="E38" s="136">
        <v>908.8</v>
      </c>
      <c r="F38" s="29" t="s">
        <v>89</v>
      </c>
      <c r="G38" s="29" t="s">
        <v>249</v>
      </c>
      <c r="I38"/>
      <c r="J38" s="109">
        <v>42628</v>
      </c>
      <c r="K38" s="123" t="s">
        <v>1503</v>
      </c>
      <c r="L38" s="169">
        <v>690.7</v>
      </c>
      <c r="M38" s="308" t="s">
        <v>89</v>
      </c>
      <c r="N38" s="308"/>
      <c r="O38" s="308"/>
    </row>
    <row r="39" spans="1:16" s="29" customFormat="1" x14ac:dyDescent="0.2">
      <c r="A39" s="56"/>
      <c r="B39" s="129">
        <v>42621</v>
      </c>
      <c r="C39" s="190" t="s">
        <v>361</v>
      </c>
      <c r="D39" s="132" t="s">
        <v>1813</v>
      </c>
      <c r="E39" s="136">
        <v>400</v>
      </c>
      <c r="F39" s="29" t="s">
        <v>89</v>
      </c>
      <c r="G39" s="29" t="s">
        <v>249</v>
      </c>
      <c r="I39"/>
      <c r="J39" s="109">
        <v>42628</v>
      </c>
      <c r="K39" s="123" t="s">
        <v>1503</v>
      </c>
      <c r="L39" s="169">
        <v>517.6</v>
      </c>
      <c r="M39" s="308" t="s">
        <v>89</v>
      </c>
      <c r="N39" s="308"/>
      <c r="O39" s="308"/>
    </row>
    <row r="40" spans="1:16" s="29" customFormat="1" x14ac:dyDescent="0.2">
      <c r="A40" s="56"/>
      <c r="B40" s="129">
        <v>42622</v>
      </c>
      <c r="C40" s="190" t="s">
        <v>301</v>
      </c>
      <c r="D40" s="132" t="s">
        <v>402</v>
      </c>
      <c r="E40" s="136">
        <v>4749.8100000000004</v>
      </c>
      <c r="F40" s="29" t="s">
        <v>89</v>
      </c>
      <c r="G40" s="29" t="s">
        <v>249</v>
      </c>
      <c r="I40"/>
      <c r="J40" s="109">
        <v>42633</v>
      </c>
      <c r="K40" s="123" t="s">
        <v>1051</v>
      </c>
      <c r="L40" s="134">
        <v>781.3</v>
      </c>
      <c r="M40" s="308" t="s">
        <v>89</v>
      </c>
      <c r="N40" s="308"/>
      <c r="O40" s="308"/>
    </row>
    <row r="41" spans="1:16" s="29" customFormat="1" ht="13.5" thickBot="1" x14ac:dyDescent="0.25">
      <c r="A41" s="56"/>
      <c r="B41" s="129">
        <v>42625</v>
      </c>
      <c r="C41" s="190" t="s">
        <v>719</v>
      </c>
      <c r="D41" s="132" t="s">
        <v>1051</v>
      </c>
      <c r="E41" s="136">
        <v>529.66999999999996</v>
      </c>
      <c r="F41" s="29" t="s">
        <v>89</v>
      </c>
      <c r="G41" s="29" t="s">
        <v>249</v>
      </c>
      <c r="I41"/>
      <c r="J41" s="161">
        <v>42634</v>
      </c>
      <c r="K41" s="133" t="s">
        <v>256</v>
      </c>
      <c r="L41" s="207">
        <v>720.27</v>
      </c>
      <c r="M41" s="308" t="s">
        <v>89</v>
      </c>
      <c r="N41" s="308"/>
      <c r="O41" s="308"/>
    </row>
    <row r="42" spans="1:16" s="29" customFormat="1" ht="13.5" thickBot="1" x14ac:dyDescent="0.25">
      <c r="A42" s="56"/>
      <c r="B42" s="129">
        <v>42625</v>
      </c>
      <c r="C42" s="190" t="s">
        <v>637</v>
      </c>
      <c r="D42" s="132" t="s">
        <v>528</v>
      </c>
      <c r="E42" s="136">
        <v>8036.86</v>
      </c>
      <c r="F42" s="29" t="s">
        <v>89</v>
      </c>
      <c r="G42" s="29" t="s">
        <v>249</v>
      </c>
      <c r="I42"/>
      <c r="J42" s="56"/>
      <c r="K42" s="194"/>
      <c r="L42" s="87">
        <f>SUM(L19:L41)</f>
        <v>13283.38</v>
      </c>
      <c r="M42" s="308"/>
      <c r="N42" s="308"/>
      <c r="O42" s="308"/>
    </row>
    <row r="43" spans="1:16" s="29" customFormat="1" x14ac:dyDescent="0.2">
      <c r="A43" s="56"/>
      <c r="B43" s="129">
        <v>42625</v>
      </c>
      <c r="C43" s="190" t="s">
        <v>1277</v>
      </c>
      <c r="D43" s="132" t="s">
        <v>1814</v>
      </c>
      <c r="E43" s="136">
        <v>5298.83</v>
      </c>
      <c r="F43" s="29" t="s">
        <v>89</v>
      </c>
      <c r="G43" s="29" t="s">
        <v>249</v>
      </c>
      <c r="I43"/>
      <c r="J43" s="56"/>
      <c r="K43" s="194"/>
      <c r="L43" s="208"/>
      <c r="M43" s="308"/>
      <c r="N43" s="308"/>
      <c r="O43" s="308"/>
    </row>
    <row r="44" spans="1:16" s="29" customFormat="1" x14ac:dyDescent="0.2">
      <c r="A44" s="56"/>
      <c r="B44" s="129">
        <v>42625</v>
      </c>
      <c r="C44" s="190" t="s">
        <v>1277</v>
      </c>
      <c r="D44" s="132" t="s">
        <v>1373</v>
      </c>
      <c r="E44" s="136">
        <v>5000</v>
      </c>
      <c r="F44" s="29" t="s">
        <v>89</v>
      </c>
      <c r="G44" s="29" t="s">
        <v>249</v>
      </c>
      <c r="I44"/>
      <c r="J44" s="316">
        <f>E40+E24</f>
        <v>6005.75</v>
      </c>
      <c r="K44" s="194"/>
      <c r="L44" s="208"/>
      <c r="M44" s="308"/>
      <c r="N44" s="308"/>
      <c r="O44" s="308"/>
    </row>
    <row r="45" spans="1:16" s="29" customFormat="1" x14ac:dyDescent="0.2">
      <c r="A45" s="56"/>
      <c r="B45" s="129">
        <v>42625</v>
      </c>
      <c r="C45" s="190" t="s">
        <v>301</v>
      </c>
      <c r="D45" s="132" t="s">
        <v>1815</v>
      </c>
      <c r="E45" s="136">
        <v>5000</v>
      </c>
      <c r="F45" s="29" t="s">
        <v>89</v>
      </c>
      <c r="G45" s="29" t="s">
        <v>249</v>
      </c>
      <c r="I45"/>
      <c r="J45" s="56"/>
      <c r="K45" s="194"/>
      <c r="L45" s="208"/>
      <c r="M45" s="308"/>
      <c r="N45" s="308"/>
      <c r="O45" s="308"/>
    </row>
    <row r="46" spans="1:16" s="29" customFormat="1" x14ac:dyDescent="0.2">
      <c r="A46" s="56"/>
      <c r="B46" s="129">
        <v>42626</v>
      </c>
      <c r="C46" s="190" t="s">
        <v>719</v>
      </c>
      <c r="D46" s="132" t="s">
        <v>1051</v>
      </c>
      <c r="E46" s="136">
        <v>587.5</v>
      </c>
      <c r="F46" s="29" t="s">
        <v>89</v>
      </c>
      <c r="G46" s="29" t="s">
        <v>249</v>
      </c>
      <c r="I46"/>
      <c r="J46" s="56"/>
      <c r="K46" s="194"/>
      <c r="L46" s="208"/>
      <c r="M46" s="308"/>
      <c r="N46" s="308"/>
      <c r="O46" s="308"/>
    </row>
    <row r="47" spans="1:16" s="29" customFormat="1" x14ac:dyDescent="0.2">
      <c r="A47" s="56"/>
      <c r="B47" s="129">
        <v>42626</v>
      </c>
      <c r="C47" s="190" t="s">
        <v>301</v>
      </c>
      <c r="D47" s="132" t="s">
        <v>1611</v>
      </c>
      <c r="E47" s="136">
        <v>1624.5</v>
      </c>
      <c r="F47" s="29" t="s">
        <v>89</v>
      </c>
      <c r="G47" s="29" t="s">
        <v>249</v>
      </c>
      <c r="I47"/>
      <c r="J47" s="56"/>
      <c r="K47" s="194"/>
      <c r="L47" s="208"/>
      <c r="M47" s="308"/>
      <c r="N47" s="308"/>
      <c r="O47" s="308"/>
    </row>
    <row r="48" spans="1:16" s="29" customFormat="1" x14ac:dyDescent="0.2">
      <c r="A48" s="56"/>
      <c r="B48" s="129">
        <v>42627</v>
      </c>
      <c r="C48" s="190" t="s">
        <v>301</v>
      </c>
      <c r="D48" s="132" t="s">
        <v>1817</v>
      </c>
      <c r="E48" s="136">
        <v>56929.29</v>
      </c>
      <c r="G48" s="29" t="s">
        <v>249</v>
      </c>
      <c r="I48"/>
      <c r="J48" s="56"/>
      <c r="K48" s="194"/>
      <c r="L48" s="208"/>
      <c r="M48" s="308"/>
      <c r="N48" s="308"/>
      <c r="O48" s="308"/>
    </row>
    <row r="49" spans="1:15" s="29" customFormat="1" x14ac:dyDescent="0.2">
      <c r="A49" s="56"/>
      <c r="B49" s="129">
        <v>42627</v>
      </c>
      <c r="C49" s="190" t="s">
        <v>301</v>
      </c>
      <c r="D49" s="132" t="s">
        <v>1791</v>
      </c>
      <c r="E49" s="136">
        <v>7406.24</v>
      </c>
      <c r="F49" s="29" t="s">
        <v>89</v>
      </c>
      <c r="G49" s="29" t="s">
        <v>249</v>
      </c>
      <c r="I49"/>
      <c r="J49" s="56"/>
      <c r="K49" s="194"/>
      <c r="L49" s="208"/>
      <c r="M49" s="308"/>
      <c r="N49" s="308"/>
      <c r="O49" s="308"/>
    </row>
    <row r="50" spans="1:15" s="29" customFormat="1" x14ac:dyDescent="0.2">
      <c r="A50" s="56"/>
      <c r="B50" s="129">
        <v>42627</v>
      </c>
      <c r="C50" s="190" t="s">
        <v>469</v>
      </c>
      <c r="D50" s="132" t="s">
        <v>1081</v>
      </c>
      <c r="E50" s="136">
        <v>481.55</v>
      </c>
      <c r="F50" s="29" t="s">
        <v>89</v>
      </c>
      <c r="G50" s="29" t="s">
        <v>249</v>
      </c>
      <c r="I50"/>
      <c r="J50" s="56"/>
      <c r="K50" s="194"/>
      <c r="L50" s="208"/>
      <c r="M50" s="308"/>
      <c r="N50" s="308"/>
      <c r="O50" s="308"/>
    </row>
    <row r="51" spans="1:15" s="29" customFormat="1" x14ac:dyDescent="0.2">
      <c r="A51" s="56"/>
      <c r="B51" s="129">
        <v>42628</v>
      </c>
      <c r="C51" s="190" t="s">
        <v>674</v>
      </c>
      <c r="D51" s="132" t="s">
        <v>673</v>
      </c>
      <c r="E51" s="136">
        <v>4324.5200000000004</v>
      </c>
      <c r="F51" s="29" t="s">
        <v>89</v>
      </c>
      <c r="G51" s="29" t="s">
        <v>249</v>
      </c>
      <c r="I51"/>
      <c r="J51" s="56"/>
      <c r="K51" s="194"/>
      <c r="L51" s="208"/>
      <c r="M51" s="308"/>
      <c r="N51" s="308"/>
      <c r="O51" s="308"/>
    </row>
    <row r="52" spans="1:15" s="29" customFormat="1" x14ac:dyDescent="0.2">
      <c r="A52" s="56"/>
      <c r="B52" s="129">
        <v>42628</v>
      </c>
      <c r="C52" s="190" t="s">
        <v>301</v>
      </c>
      <c r="D52" s="132" t="s">
        <v>1475</v>
      </c>
      <c r="E52" s="136">
        <v>3270.32</v>
      </c>
      <c r="F52" s="29" t="s">
        <v>89</v>
      </c>
      <c r="G52" s="29" t="s">
        <v>249</v>
      </c>
      <c r="I52"/>
      <c r="J52" s="56"/>
      <c r="K52" s="194"/>
      <c r="L52" s="208"/>
      <c r="M52" s="308"/>
      <c r="N52" s="308"/>
      <c r="O52" s="308"/>
    </row>
    <row r="53" spans="1:15" s="29" customFormat="1" x14ac:dyDescent="0.2">
      <c r="A53" s="56"/>
      <c r="B53" s="129">
        <v>42628</v>
      </c>
      <c r="C53" s="190" t="s">
        <v>719</v>
      </c>
      <c r="D53" s="132" t="s">
        <v>1051</v>
      </c>
      <c r="E53" s="136">
        <v>555.79999999999995</v>
      </c>
      <c r="F53" s="29" t="s">
        <v>89</v>
      </c>
      <c r="G53" s="29" t="s">
        <v>249</v>
      </c>
      <c r="I53"/>
      <c r="J53" s="56"/>
      <c r="K53" s="194"/>
      <c r="L53" s="208"/>
      <c r="M53" s="308"/>
      <c r="N53" s="308"/>
      <c r="O53" s="308"/>
    </row>
    <row r="54" spans="1:15" s="29" customFormat="1" x14ac:dyDescent="0.2">
      <c r="A54" s="56"/>
      <c r="B54" s="129">
        <v>42628</v>
      </c>
      <c r="C54" s="190" t="s">
        <v>397</v>
      </c>
      <c r="D54" s="132" t="s">
        <v>665</v>
      </c>
      <c r="E54" s="136">
        <v>1088.54</v>
      </c>
      <c r="F54" s="29" t="s">
        <v>89</v>
      </c>
      <c r="G54" s="29" t="s">
        <v>249</v>
      </c>
      <c r="I54"/>
      <c r="J54" s="56"/>
      <c r="K54" s="194"/>
      <c r="L54" s="208"/>
      <c r="M54" s="308"/>
      <c r="N54" s="308"/>
      <c r="O54" s="308"/>
    </row>
    <row r="55" spans="1:15" s="29" customFormat="1" x14ac:dyDescent="0.2">
      <c r="A55" s="56"/>
      <c r="B55" s="129">
        <v>42628</v>
      </c>
      <c r="C55" s="190" t="s">
        <v>301</v>
      </c>
      <c r="D55" s="132" t="s">
        <v>1421</v>
      </c>
      <c r="E55" s="136">
        <v>1596</v>
      </c>
      <c r="F55" s="29" t="s">
        <v>89</v>
      </c>
      <c r="G55" s="29" t="s">
        <v>249</v>
      </c>
      <c r="I55"/>
      <c r="J55" s="56"/>
      <c r="K55" s="194"/>
      <c r="L55" s="208"/>
      <c r="M55" s="308"/>
      <c r="N55" s="308"/>
      <c r="O55" s="308"/>
    </row>
    <row r="56" spans="1:15" s="29" customFormat="1" x14ac:dyDescent="0.2">
      <c r="A56" s="56"/>
      <c r="B56" s="129">
        <v>42634</v>
      </c>
      <c r="C56" s="190" t="s">
        <v>301</v>
      </c>
      <c r="D56" s="132" t="s">
        <v>1656</v>
      </c>
      <c r="E56" s="136">
        <v>6463.67</v>
      </c>
      <c r="F56" s="29" t="s">
        <v>89</v>
      </c>
      <c r="G56" s="29" t="s">
        <v>249</v>
      </c>
      <c r="I56"/>
      <c r="J56" s="56"/>
      <c r="K56" s="194"/>
      <c r="L56" s="208"/>
      <c r="M56" s="308"/>
      <c r="N56" s="308"/>
      <c r="O56" s="308"/>
    </row>
    <row r="57" spans="1:15" s="29" customFormat="1" x14ac:dyDescent="0.2">
      <c r="A57" s="56"/>
      <c r="B57" s="129">
        <v>42634</v>
      </c>
      <c r="C57" s="190" t="s">
        <v>719</v>
      </c>
      <c r="D57" s="132" t="s">
        <v>1821</v>
      </c>
      <c r="E57" s="136">
        <v>5234.5600000000004</v>
      </c>
      <c r="F57" s="29" t="s">
        <v>89</v>
      </c>
      <c r="G57" s="29" t="s">
        <v>249</v>
      </c>
      <c r="I57"/>
      <c r="J57" s="56"/>
      <c r="K57" s="194"/>
      <c r="L57" s="208"/>
      <c r="M57" s="308"/>
      <c r="N57" s="308"/>
      <c r="O57" s="308"/>
    </row>
    <row r="58" spans="1:15" s="29" customFormat="1" x14ac:dyDescent="0.2">
      <c r="A58" s="56"/>
      <c r="B58" s="129">
        <v>42634</v>
      </c>
      <c r="C58" s="190" t="s">
        <v>719</v>
      </c>
      <c r="D58" s="132" t="s">
        <v>1822</v>
      </c>
      <c r="E58" s="136">
        <v>604.1</v>
      </c>
      <c r="F58" s="29" t="s">
        <v>89</v>
      </c>
      <c r="G58" s="29" t="s">
        <v>249</v>
      </c>
      <c r="I58"/>
      <c r="J58" s="56"/>
      <c r="K58" s="194"/>
      <c r="L58" s="208"/>
      <c r="M58" s="308"/>
      <c r="N58" s="308"/>
      <c r="O58" s="308"/>
    </row>
    <row r="59" spans="1:15" s="29" customFormat="1" x14ac:dyDescent="0.2">
      <c r="A59" s="56"/>
      <c r="B59" s="129">
        <v>42634</v>
      </c>
      <c r="C59" s="190" t="s">
        <v>469</v>
      </c>
      <c r="D59" s="132" t="s">
        <v>424</v>
      </c>
      <c r="E59" s="136">
        <v>428.4</v>
      </c>
      <c r="F59" s="29" t="s">
        <v>89</v>
      </c>
      <c r="G59" s="29" t="s">
        <v>249</v>
      </c>
      <c r="I59"/>
      <c r="J59" s="56"/>
      <c r="K59" s="194"/>
      <c r="L59" s="208"/>
      <c r="M59" s="308"/>
      <c r="N59" s="308"/>
      <c r="O59" s="308"/>
    </row>
    <row r="60" spans="1:15" s="29" customFormat="1" x14ac:dyDescent="0.2">
      <c r="A60" s="56"/>
      <c r="B60" s="129">
        <v>42635</v>
      </c>
      <c r="C60" s="190" t="s">
        <v>301</v>
      </c>
      <c r="D60" s="132" t="s">
        <v>227</v>
      </c>
      <c r="E60" s="136">
        <f>622.44+221.25-1333.8+4642.08</f>
        <v>4151.97</v>
      </c>
      <c r="F60" s="29" t="s">
        <v>89</v>
      </c>
      <c r="G60" s="29" t="s">
        <v>249</v>
      </c>
      <c r="I60"/>
      <c r="J60" s="56"/>
      <c r="K60" s="194"/>
      <c r="L60" s="208"/>
      <c r="M60" s="308"/>
      <c r="N60" s="308"/>
      <c r="O60" s="308"/>
    </row>
    <row r="61" spans="1:15" s="29" customFormat="1" x14ac:dyDescent="0.2">
      <c r="A61" s="56"/>
      <c r="B61" s="129">
        <v>42635</v>
      </c>
      <c r="C61" s="190" t="s">
        <v>301</v>
      </c>
      <c r="D61" s="132" t="s">
        <v>1440</v>
      </c>
      <c r="E61" s="136">
        <v>6234.88</v>
      </c>
      <c r="F61" s="29" t="s">
        <v>89</v>
      </c>
      <c r="G61" s="29" t="s">
        <v>249</v>
      </c>
      <c r="I61"/>
      <c r="J61" s="56"/>
      <c r="K61" s="194"/>
      <c r="L61" s="208"/>
      <c r="M61" s="308"/>
      <c r="N61" s="308"/>
      <c r="O61" s="308"/>
    </row>
    <row r="62" spans="1:15" s="29" customFormat="1" x14ac:dyDescent="0.2">
      <c r="A62" s="56"/>
      <c r="B62" s="129">
        <v>42636</v>
      </c>
      <c r="C62" s="190" t="s">
        <v>301</v>
      </c>
      <c r="D62" s="132" t="s">
        <v>1495</v>
      </c>
      <c r="E62" s="136">
        <v>695.63</v>
      </c>
      <c r="F62" s="29" t="s">
        <v>89</v>
      </c>
      <c r="G62" s="29" t="s">
        <v>249</v>
      </c>
      <c r="I62"/>
      <c r="J62" s="56"/>
      <c r="K62" s="194"/>
      <c r="L62" s="208"/>
      <c r="M62" s="308"/>
      <c r="N62" s="308"/>
      <c r="O62" s="308"/>
    </row>
    <row r="63" spans="1:15" s="29" customFormat="1" x14ac:dyDescent="0.2">
      <c r="A63" s="56"/>
      <c r="B63" s="129">
        <v>42636</v>
      </c>
      <c r="C63" s="190" t="s">
        <v>301</v>
      </c>
      <c r="D63" s="132" t="s">
        <v>1495</v>
      </c>
      <c r="E63" s="136">
        <v>1284.78</v>
      </c>
      <c r="F63" s="29" t="s">
        <v>89</v>
      </c>
      <c r="G63" s="29" t="s">
        <v>249</v>
      </c>
      <c r="I63"/>
      <c r="J63" s="56"/>
      <c r="K63" s="194"/>
      <c r="L63" s="208"/>
      <c r="M63" s="308"/>
      <c r="N63" s="308"/>
      <c r="O63" s="308"/>
    </row>
    <row r="64" spans="1:15" s="29" customFormat="1" x14ac:dyDescent="0.2">
      <c r="A64" s="56"/>
      <c r="B64" s="129">
        <v>42636</v>
      </c>
      <c r="C64" s="190" t="s">
        <v>637</v>
      </c>
      <c r="D64" s="132" t="s">
        <v>132</v>
      </c>
      <c r="E64" s="136">
        <v>1750</v>
      </c>
      <c r="F64" s="29" t="s">
        <v>89</v>
      </c>
      <c r="G64" s="29" t="s">
        <v>249</v>
      </c>
      <c r="I64"/>
      <c r="J64" s="56"/>
      <c r="K64" s="194"/>
      <c r="L64" s="208"/>
      <c r="M64" s="308"/>
      <c r="N64" s="308"/>
      <c r="O64" s="308"/>
    </row>
    <row r="65" spans="1:15" s="29" customFormat="1" x14ac:dyDescent="0.2">
      <c r="A65" s="56"/>
      <c r="B65" s="129">
        <v>42637</v>
      </c>
      <c r="C65" s="190" t="s">
        <v>397</v>
      </c>
      <c r="D65" s="132" t="s">
        <v>665</v>
      </c>
      <c r="E65" s="136">
        <v>2102</v>
      </c>
      <c r="F65" s="29" t="s">
        <v>89</v>
      </c>
      <c r="G65" s="29" t="s">
        <v>249</v>
      </c>
      <c r="I65"/>
      <c r="J65" s="56"/>
      <c r="K65" s="194"/>
      <c r="L65" s="208"/>
      <c r="M65" s="308"/>
      <c r="N65" s="308"/>
      <c r="O65" s="308"/>
    </row>
    <row r="66" spans="1:15" s="29" customFormat="1" x14ac:dyDescent="0.2">
      <c r="A66" s="56"/>
      <c r="B66" s="129">
        <v>42638</v>
      </c>
      <c r="C66" s="190" t="s">
        <v>719</v>
      </c>
      <c r="D66" s="132" t="s">
        <v>1051</v>
      </c>
      <c r="E66" s="136">
        <v>465.89</v>
      </c>
      <c r="F66" s="29" t="s">
        <v>89</v>
      </c>
      <c r="G66" s="29" t="s">
        <v>249</v>
      </c>
      <c r="I66"/>
      <c r="J66" s="56"/>
      <c r="K66" s="194"/>
      <c r="L66" s="208"/>
      <c r="M66" s="308"/>
      <c r="N66" s="308"/>
      <c r="O66" s="308"/>
    </row>
    <row r="67" spans="1:15" s="29" customFormat="1" x14ac:dyDescent="0.2">
      <c r="A67" s="56"/>
      <c r="B67" s="129">
        <v>42639</v>
      </c>
      <c r="C67" s="190" t="s">
        <v>301</v>
      </c>
      <c r="D67" s="132" t="s">
        <v>9</v>
      </c>
      <c r="E67" s="136">
        <v>350</v>
      </c>
      <c r="F67" s="29" t="s">
        <v>89</v>
      </c>
      <c r="G67" s="29" t="s">
        <v>249</v>
      </c>
      <c r="I67"/>
      <c r="J67" s="56"/>
      <c r="K67" s="194"/>
      <c r="L67" s="208"/>
      <c r="M67" s="308"/>
      <c r="N67" s="308"/>
      <c r="O67" s="308"/>
    </row>
    <row r="68" spans="1:15" s="29" customFormat="1" x14ac:dyDescent="0.2">
      <c r="A68" s="56"/>
      <c r="B68" s="129">
        <v>42639</v>
      </c>
      <c r="C68" s="190" t="s">
        <v>301</v>
      </c>
      <c r="D68" s="132" t="s">
        <v>931</v>
      </c>
      <c r="E68" s="136">
        <v>209.8</v>
      </c>
      <c r="F68" s="29" t="s">
        <v>89</v>
      </c>
      <c r="G68" s="29" t="s">
        <v>249</v>
      </c>
      <c r="I68"/>
      <c r="J68" s="56"/>
      <c r="K68" s="194"/>
      <c r="L68" s="208"/>
      <c r="M68" s="308"/>
      <c r="N68" s="308"/>
      <c r="O68" s="308"/>
    </row>
    <row r="69" spans="1:15" s="29" customFormat="1" x14ac:dyDescent="0.2">
      <c r="A69" s="56"/>
      <c r="B69" s="129">
        <v>42639</v>
      </c>
      <c r="C69" s="190" t="s">
        <v>719</v>
      </c>
      <c r="D69" s="132" t="s">
        <v>1051</v>
      </c>
      <c r="E69" s="136">
        <v>693.97</v>
      </c>
      <c r="F69" s="29" t="s">
        <v>89</v>
      </c>
      <c r="G69" s="29" t="s">
        <v>249</v>
      </c>
      <c r="I69"/>
      <c r="J69" s="56"/>
      <c r="K69" s="194"/>
      <c r="L69" s="208"/>
      <c r="M69" s="308"/>
      <c r="N69" s="308"/>
      <c r="O69" s="308"/>
    </row>
    <row r="70" spans="1:15" s="29" customFormat="1" x14ac:dyDescent="0.2">
      <c r="A70" s="56"/>
      <c r="B70" s="129">
        <v>42640</v>
      </c>
      <c r="C70" s="190" t="s">
        <v>719</v>
      </c>
      <c r="D70" s="132" t="s">
        <v>1051</v>
      </c>
      <c r="E70" s="136">
        <v>554.78</v>
      </c>
      <c r="F70" s="29" t="s">
        <v>89</v>
      </c>
      <c r="G70" s="29" t="s">
        <v>249</v>
      </c>
      <c r="I70"/>
      <c r="J70" s="56"/>
      <c r="K70" s="194"/>
      <c r="L70" s="208"/>
      <c r="M70" s="308"/>
      <c r="N70" s="308"/>
      <c r="O70" s="308"/>
    </row>
    <row r="71" spans="1:15" s="29" customFormat="1" x14ac:dyDescent="0.2">
      <c r="A71" s="56"/>
      <c r="B71" s="129">
        <v>42640</v>
      </c>
      <c r="C71" s="190" t="s">
        <v>301</v>
      </c>
      <c r="D71" s="132" t="s">
        <v>1355</v>
      </c>
      <c r="E71" s="136">
        <v>617.26</v>
      </c>
      <c r="F71" s="29" t="s">
        <v>89</v>
      </c>
      <c r="G71" s="29" t="s">
        <v>249</v>
      </c>
      <c r="I71"/>
      <c r="J71" s="56"/>
      <c r="K71" s="194"/>
      <c r="L71" s="208"/>
      <c r="M71" s="308"/>
      <c r="N71" s="308"/>
      <c r="O71" s="308"/>
    </row>
    <row r="72" spans="1:15" s="29" customFormat="1" x14ac:dyDescent="0.2">
      <c r="A72" s="56"/>
      <c r="B72" s="129">
        <v>42641</v>
      </c>
      <c r="C72" s="190" t="s">
        <v>301</v>
      </c>
      <c r="D72" s="132" t="s">
        <v>1163</v>
      </c>
      <c r="E72" s="136">
        <v>3488.4</v>
      </c>
      <c r="F72" s="29" t="s">
        <v>89</v>
      </c>
      <c r="G72" s="29" t="s">
        <v>249</v>
      </c>
      <c r="I72"/>
      <c r="J72" s="56"/>
      <c r="K72" s="194"/>
      <c r="L72" s="208"/>
      <c r="M72" s="308"/>
      <c r="N72" s="308"/>
      <c r="O72" s="308"/>
    </row>
    <row r="73" spans="1:15" s="29" customFormat="1" x14ac:dyDescent="0.2">
      <c r="A73" s="56"/>
      <c r="B73" s="129">
        <v>42641</v>
      </c>
      <c r="C73" s="190" t="s">
        <v>301</v>
      </c>
      <c r="D73" s="132" t="s">
        <v>227</v>
      </c>
      <c r="E73" s="136">
        <v>1140</v>
      </c>
      <c r="F73" s="29" t="s">
        <v>89</v>
      </c>
      <c r="G73" s="29" t="s">
        <v>249</v>
      </c>
      <c r="I73"/>
      <c r="J73" s="56"/>
      <c r="K73" s="194"/>
      <c r="L73" s="208"/>
      <c r="M73" s="308"/>
      <c r="N73" s="308"/>
      <c r="O73" s="308"/>
    </row>
    <row r="74" spans="1:15" s="29" customFormat="1" x14ac:dyDescent="0.2">
      <c r="A74" s="56"/>
      <c r="B74" s="129">
        <v>42642</v>
      </c>
      <c r="C74" s="190" t="s">
        <v>469</v>
      </c>
      <c r="D74" s="132" t="s">
        <v>1081</v>
      </c>
      <c r="E74" s="136">
        <v>504.04</v>
      </c>
      <c r="F74" s="29" t="s">
        <v>89</v>
      </c>
      <c r="G74" s="29" t="s">
        <v>249</v>
      </c>
      <c r="I74"/>
      <c r="J74" s="56"/>
      <c r="K74" s="194"/>
      <c r="L74" s="208"/>
      <c r="M74" s="308"/>
      <c r="N74" s="308"/>
      <c r="O74" s="308"/>
    </row>
    <row r="75" spans="1:15" s="29" customFormat="1" x14ac:dyDescent="0.2">
      <c r="A75" s="56"/>
      <c r="B75" s="129">
        <v>42642</v>
      </c>
      <c r="C75" s="190" t="s">
        <v>301</v>
      </c>
      <c r="D75" s="132" t="s">
        <v>448</v>
      </c>
      <c r="E75" s="136">
        <v>1199</v>
      </c>
      <c r="F75" s="29" t="s">
        <v>89</v>
      </c>
      <c r="G75" s="29" t="s">
        <v>249</v>
      </c>
      <c r="I75"/>
      <c r="J75" s="56"/>
      <c r="K75" s="194"/>
      <c r="L75" s="208"/>
      <c r="M75" s="308"/>
      <c r="N75" s="308"/>
      <c r="O75" s="308"/>
    </row>
    <row r="76" spans="1:15" s="29" customFormat="1" x14ac:dyDescent="0.2">
      <c r="A76" s="56"/>
      <c r="B76" s="129">
        <v>42643</v>
      </c>
      <c r="C76" s="190" t="s">
        <v>301</v>
      </c>
      <c r="D76" s="132" t="s">
        <v>459</v>
      </c>
      <c r="E76" s="136">
        <v>149.5</v>
      </c>
      <c r="F76" s="29" t="s">
        <v>89</v>
      </c>
      <c r="G76" s="29" t="s">
        <v>249</v>
      </c>
      <c r="I76"/>
      <c r="J76" s="56"/>
      <c r="K76" s="194"/>
      <c r="L76" s="208"/>
      <c r="M76" s="308"/>
      <c r="N76" s="308"/>
      <c r="O76" s="308"/>
    </row>
    <row r="77" spans="1:15" s="29" customFormat="1" x14ac:dyDescent="0.2">
      <c r="A77" s="56"/>
      <c r="B77" s="129">
        <v>42643</v>
      </c>
      <c r="C77" s="190" t="s">
        <v>301</v>
      </c>
      <c r="D77" s="132" t="s">
        <v>1355</v>
      </c>
      <c r="E77" s="136">
        <v>583.23</v>
      </c>
      <c r="F77" s="29" t="s">
        <v>89</v>
      </c>
      <c r="G77" s="29" t="s">
        <v>249</v>
      </c>
      <c r="I77"/>
      <c r="J77" s="56"/>
      <c r="K77" s="194"/>
      <c r="L77" s="208"/>
      <c r="M77" s="308"/>
      <c r="N77" s="308"/>
      <c r="O77" s="308"/>
    </row>
    <row r="78" spans="1:15" s="29" customFormat="1" x14ac:dyDescent="0.2">
      <c r="A78" s="56"/>
      <c r="B78" s="129">
        <v>42643</v>
      </c>
      <c r="C78" s="190" t="s">
        <v>719</v>
      </c>
      <c r="D78" s="132" t="s">
        <v>1051</v>
      </c>
      <c r="E78" s="136">
        <v>119</v>
      </c>
      <c r="F78" s="29" t="s">
        <v>89</v>
      </c>
      <c r="G78" s="29" t="s">
        <v>249</v>
      </c>
      <c r="I78"/>
      <c r="J78" s="56"/>
      <c r="K78" s="194"/>
      <c r="L78" s="208"/>
      <c r="M78" s="308"/>
      <c r="N78" s="308"/>
      <c r="O78" s="308"/>
    </row>
    <row r="79" spans="1:15" s="29" customFormat="1" x14ac:dyDescent="0.2">
      <c r="A79" s="56"/>
      <c r="B79" s="129">
        <v>42643</v>
      </c>
      <c r="C79" s="190" t="s">
        <v>301</v>
      </c>
      <c r="D79" s="132" t="s">
        <v>931</v>
      </c>
      <c r="E79" s="136">
        <v>565.75</v>
      </c>
      <c r="F79" s="29" t="s">
        <v>89</v>
      </c>
      <c r="G79" s="29" t="s">
        <v>249</v>
      </c>
      <c r="I79"/>
      <c r="J79" s="56"/>
      <c r="K79" s="194"/>
      <c r="L79" s="208"/>
      <c r="M79" s="308"/>
      <c r="N79" s="308"/>
      <c r="O79" s="308"/>
    </row>
    <row r="80" spans="1:15" s="29" customFormat="1" x14ac:dyDescent="0.2">
      <c r="A80" s="56"/>
      <c r="B80" s="129">
        <v>42643</v>
      </c>
      <c r="C80" s="190" t="s">
        <v>674</v>
      </c>
      <c r="D80" s="132" t="s">
        <v>1444</v>
      </c>
      <c r="E80" s="136">
        <v>880.88</v>
      </c>
      <c r="F80" s="29" t="s">
        <v>89</v>
      </c>
      <c r="G80" s="29" t="s">
        <v>249</v>
      </c>
      <c r="I80"/>
      <c r="J80" s="56"/>
      <c r="K80" s="194"/>
      <c r="L80" s="208"/>
      <c r="M80" s="308"/>
      <c r="N80" s="308"/>
      <c r="O80" s="308"/>
    </row>
    <row r="81" spans="1:16" s="29" customFormat="1" x14ac:dyDescent="0.2">
      <c r="A81" s="56"/>
      <c r="B81" s="129">
        <v>42643</v>
      </c>
      <c r="C81" s="190" t="s">
        <v>1277</v>
      </c>
      <c r="D81" s="132" t="s">
        <v>861</v>
      </c>
      <c r="E81" s="136">
        <v>28794.080000000002</v>
      </c>
      <c r="F81" s="29" t="s">
        <v>89</v>
      </c>
      <c r="G81" s="29" t="s">
        <v>249</v>
      </c>
      <c r="I81"/>
      <c r="J81" s="56"/>
      <c r="K81" s="194"/>
      <c r="L81" s="208"/>
      <c r="M81" s="308"/>
      <c r="N81" s="308"/>
      <c r="O81" s="308"/>
    </row>
    <row r="82" spans="1:16" s="29" customFormat="1" ht="13.5" thickBot="1" x14ac:dyDescent="0.25">
      <c r="A82"/>
      <c r="B82" s="161">
        <v>42643</v>
      </c>
      <c r="C82" s="443" t="s">
        <v>719</v>
      </c>
      <c r="D82" s="133" t="s">
        <v>1823</v>
      </c>
      <c r="E82" s="137">
        <v>589.04999999999995</v>
      </c>
      <c r="F82" s="29" t="s">
        <v>89</v>
      </c>
      <c r="G82" s="29" t="s">
        <v>249</v>
      </c>
      <c r="I82"/>
      <c r="J82" s="56"/>
      <c r="K82" s="194"/>
      <c r="L82" s="208"/>
      <c r="M82" s="308"/>
      <c r="N82" s="308"/>
      <c r="O82" s="308"/>
    </row>
    <row r="83" spans="1:16" s="29" customFormat="1" ht="13.5" thickBot="1" x14ac:dyDescent="0.25">
      <c r="A83"/>
      <c r="B83" s="56"/>
      <c r="C83" s="56"/>
      <c r="D83" s="194"/>
      <c r="E83" s="87">
        <f>SUM(E11:E82)</f>
        <v>242790.27000000002</v>
      </c>
      <c r="I83"/>
      <c r="J83" s="56"/>
      <c r="K83" s="194"/>
      <c r="L83" s="208"/>
      <c r="M83" s="308"/>
      <c r="N83" s="308"/>
      <c r="O83" s="308"/>
    </row>
    <row r="84" spans="1:16" s="29" customFormat="1" x14ac:dyDescent="0.2">
      <c r="A84"/>
      <c r="B84" s="56"/>
      <c r="C84" s="56"/>
      <c r="D84" s="194"/>
      <c r="E84" s="208"/>
      <c r="I84"/>
      <c r="J84" s="56"/>
      <c r="K84" s="194"/>
      <c r="L84" s="208"/>
      <c r="M84" s="308"/>
      <c r="N84" s="308"/>
      <c r="O84" s="308"/>
    </row>
    <row r="85" spans="1:16" s="29" customFormat="1" x14ac:dyDescent="0.2">
      <c r="A85"/>
      <c r="B85" s="56"/>
      <c r="C85" s="56"/>
      <c r="D85" s="194"/>
      <c r="E85" s="208"/>
      <c r="I85"/>
      <c r="J85" s="56"/>
      <c r="K85" s="194"/>
      <c r="L85" s="208"/>
      <c r="M85" s="308"/>
      <c r="N85" s="308"/>
      <c r="O85" s="308"/>
    </row>
    <row r="86" spans="1:16" s="29" customFormat="1" x14ac:dyDescent="0.2">
      <c r="A86"/>
      <c r="B86" s="56"/>
      <c r="C86" s="56"/>
      <c r="D86" s="194"/>
      <c r="E86" s="208"/>
      <c r="I86"/>
      <c r="J86" s="56"/>
      <c r="K86" s="194"/>
      <c r="L86" s="208"/>
      <c r="M86" s="308"/>
      <c r="N86" s="308"/>
      <c r="O86" s="308"/>
    </row>
    <row r="87" spans="1:16" s="29" customFormat="1" x14ac:dyDescent="0.2">
      <c r="A87"/>
      <c r="B87" s="56"/>
      <c r="C87" s="56"/>
      <c r="D87" s="194"/>
      <c r="E87" s="208"/>
      <c r="I87"/>
      <c r="J87" s="56"/>
      <c r="K87" s="194"/>
      <c r="L87" s="208"/>
      <c r="M87" s="308"/>
      <c r="N87" s="308"/>
      <c r="O87" s="308"/>
    </row>
    <row r="88" spans="1:16" s="29" customFormat="1" x14ac:dyDescent="0.2">
      <c r="A88"/>
      <c r="B88" s="56"/>
      <c r="C88" s="56"/>
      <c r="D88" s="194"/>
      <c r="E88" s="208"/>
      <c r="I88"/>
      <c r="J88" s="56"/>
      <c r="K88" s="194"/>
      <c r="L88" s="208"/>
      <c r="M88" s="308"/>
      <c r="N88" s="308"/>
      <c r="O88" s="308"/>
    </row>
    <row r="89" spans="1:16" s="29" customFormat="1" x14ac:dyDescent="0.2">
      <c r="A89"/>
      <c r="B89" s="56"/>
      <c r="C89" s="56"/>
      <c r="D89" s="194"/>
      <c r="E89" s="208"/>
      <c r="I89"/>
      <c r="J89" s="56"/>
      <c r="K89" s="194"/>
      <c r="L89" s="208"/>
      <c r="M89" s="308"/>
      <c r="N89" s="308"/>
      <c r="O89" s="308"/>
    </row>
    <row r="90" spans="1:16" s="29" customFormat="1" x14ac:dyDescent="0.2">
      <c r="A90"/>
      <c r="B90" s="56"/>
      <c r="C90" s="56"/>
      <c r="D90" s="194"/>
      <c r="E90" s="208"/>
      <c r="I90"/>
      <c r="J90" s="56"/>
      <c r="K90" s="194"/>
      <c r="L90" s="208"/>
      <c r="M90" s="308"/>
      <c r="N90" s="308"/>
      <c r="O90" s="308"/>
      <c r="P90"/>
    </row>
    <row r="91" spans="1:16" s="29" customFormat="1" x14ac:dyDescent="0.2">
      <c r="A91"/>
      <c r="B91" s="56"/>
      <c r="C91" s="56"/>
      <c r="D91" s="194"/>
      <c r="E91" s="208"/>
      <c r="I91"/>
      <c r="J91" s="56"/>
      <c r="K91" s="194"/>
      <c r="L91" s="208"/>
      <c r="M91" s="308"/>
      <c r="N91" s="308"/>
      <c r="O91" s="308"/>
      <c r="P91"/>
    </row>
    <row r="92" spans="1:16" x14ac:dyDescent="0.2">
      <c r="B92" s="56"/>
      <c r="C92" s="56"/>
      <c r="D92" s="194"/>
      <c r="E92" s="208"/>
      <c r="J92" s="56"/>
      <c r="K92" s="194"/>
      <c r="L92" s="208"/>
      <c r="P92" s="29"/>
    </row>
    <row r="93" spans="1:16" x14ac:dyDescent="0.2">
      <c r="B93" s="56"/>
      <c r="C93" s="56"/>
      <c r="D93" s="194"/>
      <c r="E93" s="208"/>
      <c r="J93" s="56"/>
      <c r="K93" s="194"/>
      <c r="L93" s="208"/>
      <c r="P93" s="29"/>
    </row>
    <row r="94" spans="1:16" s="29" customFormat="1" x14ac:dyDescent="0.2">
      <c r="A94"/>
      <c r="B94" s="56"/>
      <c r="C94" s="56"/>
      <c r="D94" s="194"/>
      <c r="E94" s="208"/>
      <c r="I94"/>
      <c r="J94" s="56"/>
      <c r="K94" s="194"/>
      <c r="L94" s="208"/>
      <c r="M94" s="308"/>
      <c r="N94" s="308"/>
      <c r="O94" s="308"/>
    </row>
    <row r="95" spans="1:16" s="29" customFormat="1" x14ac:dyDescent="0.2">
      <c r="A95"/>
      <c r="B95" s="56"/>
      <c r="C95" s="56"/>
      <c r="D95" s="194"/>
      <c r="E95" s="208"/>
      <c r="I95"/>
      <c r="J95" s="56"/>
      <c r="K95" s="194"/>
      <c r="L95" s="208"/>
      <c r="M95" s="308"/>
      <c r="N95" s="308"/>
      <c r="O95" s="308"/>
      <c r="P95"/>
    </row>
    <row r="96" spans="1:16" s="29" customFormat="1" x14ac:dyDescent="0.2">
      <c r="A96"/>
      <c r="B96" s="56"/>
      <c r="C96" s="56"/>
      <c r="D96" s="194"/>
      <c r="E96" s="208"/>
      <c r="F96"/>
      <c r="I96"/>
      <c r="J96" s="56"/>
      <c r="K96" s="194"/>
      <c r="L96" s="208"/>
      <c r="M96" s="308"/>
      <c r="N96" s="308"/>
      <c r="O96" s="308"/>
      <c r="P96"/>
    </row>
    <row r="97" spans="1:16" x14ac:dyDescent="0.2">
      <c r="F97"/>
      <c r="J97" s="56"/>
      <c r="K97" s="194"/>
      <c r="L97" s="208"/>
    </row>
    <row r="98" spans="1:16" x14ac:dyDescent="0.2">
      <c r="F98"/>
      <c r="J98" s="56"/>
      <c r="K98" s="194"/>
      <c r="L98" s="208"/>
    </row>
    <row r="99" spans="1:16" x14ac:dyDescent="0.2">
      <c r="F99"/>
      <c r="J99" s="56"/>
      <c r="K99" s="194"/>
      <c r="L99" s="208"/>
    </row>
    <row r="100" spans="1:16" x14ac:dyDescent="0.2">
      <c r="F100"/>
      <c r="J100" s="56"/>
      <c r="K100" s="194"/>
      <c r="L100" s="208"/>
    </row>
    <row r="101" spans="1:16" x14ac:dyDescent="0.2">
      <c r="J101" s="56"/>
      <c r="K101" s="194"/>
      <c r="L101" s="208"/>
      <c r="P101" s="29"/>
    </row>
    <row r="102" spans="1:16" x14ac:dyDescent="0.2">
      <c r="J102" s="56"/>
      <c r="K102" s="194"/>
      <c r="L102" s="208"/>
    </row>
    <row r="103" spans="1:16" s="29" customFormat="1" x14ac:dyDescent="0.2">
      <c r="A103"/>
      <c r="B103"/>
      <c r="C103"/>
      <c r="D103" s="195"/>
      <c r="E103" s="197"/>
      <c r="I103"/>
      <c r="J103" s="56"/>
      <c r="K103" s="194"/>
      <c r="L103" s="208"/>
      <c r="M103" s="308"/>
      <c r="N103" s="308"/>
      <c r="O103" s="308"/>
      <c r="P103"/>
    </row>
    <row r="104" spans="1:16" x14ac:dyDescent="0.2">
      <c r="J104" s="56"/>
      <c r="K104" s="194"/>
      <c r="L104" s="208"/>
    </row>
    <row r="105" spans="1:16" x14ac:dyDescent="0.2">
      <c r="J105" s="56"/>
      <c r="K105" s="194"/>
      <c r="L105" s="208"/>
    </row>
  </sheetData>
  <mergeCells count="5">
    <mergeCell ref="A1:L1"/>
    <mergeCell ref="A3:D3"/>
    <mergeCell ref="A9:D9"/>
    <mergeCell ref="K13:K14"/>
    <mergeCell ref="L13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/>
  <dimension ref="A1:Q85"/>
  <sheetViews>
    <sheetView topLeftCell="A10" zoomScaleNormal="100" workbookViewId="0">
      <selection activeCell="K56" sqref="K5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1825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67"/>
      <c r="G2" s="467"/>
      <c r="H2" s="467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1">
        <v>42655</v>
      </c>
      <c r="C5" s="204" t="s">
        <v>691</v>
      </c>
      <c r="D5" s="205" t="s">
        <v>1852</v>
      </c>
      <c r="E5" s="470">
        <v>3101.14</v>
      </c>
      <c r="F5" s="29" t="s">
        <v>89</v>
      </c>
      <c r="G5" s="29" t="s">
        <v>249</v>
      </c>
      <c r="H5" s="29"/>
      <c r="J5" s="369">
        <v>42646</v>
      </c>
      <c r="K5" s="370" t="s">
        <v>1064</v>
      </c>
      <c r="L5" s="371">
        <v>2166.91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10">
        <v>42669</v>
      </c>
      <c r="C6" s="189" t="s">
        <v>691</v>
      </c>
      <c r="D6" s="119" t="s">
        <v>1852</v>
      </c>
      <c r="E6" s="122">
        <v>3547.08</v>
      </c>
      <c r="F6" s="29" t="s">
        <v>89</v>
      </c>
      <c r="G6" s="29" t="s">
        <v>249</v>
      </c>
      <c r="H6" s="29"/>
      <c r="J6" s="109">
        <v>42646</v>
      </c>
      <c r="K6" s="123" t="s">
        <v>1258</v>
      </c>
      <c r="L6" s="124">
        <v>21422.880000000001</v>
      </c>
      <c r="M6" s="308" t="s">
        <v>89</v>
      </c>
      <c r="N6" s="308" t="s">
        <v>249</v>
      </c>
      <c r="O6" s="307"/>
    </row>
    <row r="7" spans="1:16" s="56" customFormat="1" ht="12.6" customHeight="1" x14ac:dyDescent="0.2">
      <c r="B7" s="110">
        <v>42667</v>
      </c>
      <c r="C7" s="189" t="s">
        <v>691</v>
      </c>
      <c r="D7" s="119" t="s">
        <v>1853</v>
      </c>
      <c r="E7" s="122">
        <v>18620.099999999999</v>
      </c>
      <c r="F7" s="29" t="s">
        <v>89</v>
      </c>
      <c r="G7" s="29" t="s">
        <v>249</v>
      </c>
      <c r="H7" s="29"/>
      <c r="J7" s="109">
        <v>42646</v>
      </c>
      <c r="K7" s="123" t="s">
        <v>270</v>
      </c>
      <c r="L7" s="135">
        <v>9530.4</v>
      </c>
      <c r="M7" s="308" t="s">
        <v>89</v>
      </c>
      <c r="N7" s="308" t="s">
        <v>249</v>
      </c>
      <c r="O7" s="308"/>
      <c r="P7" s="29"/>
    </row>
    <row r="8" spans="1:16" s="56" customFormat="1" ht="12.6" customHeight="1" thickBot="1" x14ac:dyDescent="0.25">
      <c r="A8"/>
      <c r="B8" s="280">
        <v>42655</v>
      </c>
      <c r="C8" s="281" t="s">
        <v>691</v>
      </c>
      <c r="D8" s="423" t="s">
        <v>1853</v>
      </c>
      <c r="E8" s="461">
        <v>10000</v>
      </c>
      <c r="F8" s="27" t="s">
        <v>89</v>
      </c>
      <c r="G8" s="29" t="s">
        <v>249</v>
      </c>
      <c r="H8" s="29"/>
      <c r="J8" s="109">
        <v>42646</v>
      </c>
      <c r="K8" s="131" t="s">
        <v>168</v>
      </c>
      <c r="L8" s="124">
        <v>851.9</v>
      </c>
      <c r="M8" s="308" t="s">
        <v>89</v>
      </c>
      <c r="N8" s="308" t="s">
        <v>249</v>
      </c>
      <c r="O8" s="308"/>
      <c r="P8" s="29"/>
    </row>
    <row r="9" spans="1:16" s="29" customFormat="1" ht="12.6" customHeight="1" thickBot="1" x14ac:dyDescent="0.25">
      <c r="A9"/>
      <c r="B9" s="56"/>
      <c r="C9" s="56"/>
      <c r="D9" s="194"/>
      <c r="E9" s="87">
        <f>SUM(E5:E8)</f>
        <v>35268.32</v>
      </c>
      <c r="I9" s="56"/>
      <c r="J9" s="109">
        <v>42646</v>
      </c>
      <c r="K9" s="123" t="s">
        <v>1247</v>
      </c>
      <c r="L9" s="124">
        <v>7055.01</v>
      </c>
      <c r="M9" s="308" t="s">
        <v>89</v>
      </c>
      <c r="N9" s="307" t="s">
        <v>249</v>
      </c>
      <c r="O9" s="308"/>
    </row>
    <row r="10" spans="1:16" s="29" customFormat="1" ht="12.6" customHeight="1" x14ac:dyDescent="0.2">
      <c r="A10"/>
      <c r="B10" s="56"/>
      <c r="C10" s="56"/>
      <c r="D10" s="194"/>
      <c r="E10" s="208"/>
      <c r="I10" s="56"/>
      <c r="J10" s="109">
        <v>42646</v>
      </c>
      <c r="K10" s="131" t="s">
        <v>50</v>
      </c>
      <c r="L10" s="135">
        <v>4134.2299999999996</v>
      </c>
      <c r="M10" s="308" t="s">
        <v>89</v>
      </c>
      <c r="N10" s="307" t="s">
        <v>249</v>
      </c>
      <c r="O10" s="308"/>
    </row>
    <row r="11" spans="1:16" s="29" customFormat="1" ht="12.6" customHeight="1" thickBot="1" x14ac:dyDescent="0.25">
      <c r="A11" s="875" t="s">
        <v>1058</v>
      </c>
      <c r="B11" s="875"/>
      <c r="C11" s="875"/>
      <c r="D11" s="875"/>
      <c r="E11" s="288" t="s">
        <v>1500</v>
      </c>
      <c r="F11" s="116"/>
      <c r="I11" s="56"/>
      <c r="J11" s="109">
        <v>42670</v>
      </c>
      <c r="K11" s="123" t="s">
        <v>6</v>
      </c>
      <c r="L11" s="124">
        <f>4524.66+10136.88+10725.12</f>
        <v>25386.66</v>
      </c>
      <c r="M11" s="308" t="s">
        <v>89</v>
      </c>
      <c r="N11" s="307" t="s">
        <v>249</v>
      </c>
      <c r="O11" s="308"/>
    </row>
    <row r="12" spans="1:16" s="29" customFormat="1" ht="12.6" customHeight="1" thickBot="1" x14ac:dyDescent="0.25">
      <c r="A12" s="3"/>
      <c r="B12" s="10" t="s">
        <v>297</v>
      </c>
      <c r="C12" s="181" t="s">
        <v>296</v>
      </c>
      <c r="D12" s="11"/>
      <c r="E12" s="176" t="s">
        <v>299</v>
      </c>
      <c r="F12" s="27"/>
      <c r="I12" s="56"/>
      <c r="J12" s="129"/>
      <c r="K12" s="123"/>
      <c r="L12" s="124"/>
      <c r="M12" s="308"/>
      <c r="N12" s="307"/>
      <c r="O12" s="308"/>
    </row>
    <row r="13" spans="1:16" s="29" customFormat="1" ht="12.6" customHeight="1" x14ac:dyDescent="0.2">
      <c r="A13" s="56"/>
      <c r="B13" s="369">
        <v>42645</v>
      </c>
      <c r="C13" s="196" t="s">
        <v>719</v>
      </c>
      <c r="D13" s="370" t="s">
        <v>1824</v>
      </c>
      <c r="E13" s="371">
        <v>550.95000000000005</v>
      </c>
      <c r="F13" s="29" t="s">
        <v>89</v>
      </c>
      <c r="G13" s="29" t="s">
        <v>249</v>
      </c>
      <c r="I13" s="56"/>
      <c r="J13" s="129">
        <v>42648</v>
      </c>
      <c r="K13" s="123" t="s">
        <v>1829</v>
      </c>
      <c r="L13" s="124">
        <v>7672.67</v>
      </c>
      <c r="M13" s="308" t="s">
        <v>89</v>
      </c>
      <c r="N13" s="307" t="s">
        <v>249</v>
      </c>
      <c r="O13" s="308"/>
    </row>
    <row r="14" spans="1:16" s="29" customFormat="1" ht="12.6" customHeight="1" x14ac:dyDescent="0.2">
      <c r="A14" s="56"/>
      <c r="B14" s="129">
        <v>42646</v>
      </c>
      <c r="C14" s="190" t="s">
        <v>647</v>
      </c>
      <c r="D14" s="132" t="s">
        <v>1826</v>
      </c>
      <c r="E14" s="136">
        <v>1032.01</v>
      </c>
      <c r="F14" s="29" t="s">
        <v>89</v>
      </c>
      <c r="G14" s="29" t="s">
        <v>249</v>
      </c>
      <c r="I14" s="56"/>
      <c r="J14" s="129">
        <v>42648</v>
      </c>
      <c r="K14" s="131" t="s">
        <v>1830</v>
      </c>
      <c r="L14" s="135">
        <v>14953.49</v>
      </c>
      <c r="M14" s="308" t="s">
        <v>89</v>
      </c>
      <c r="N14" s="307" t="s">
        <v>249</v>
      </c>
      <c r="O14" s="308"/>
    </row>
    <row r="15" spans="1:16" s="29" customFormat="1" ht="12.6" customHeight="1" x14ac:dyDescent="0.2">
      <c r="A15" s="56"/>
      <c r="B15" s="129">
        <v>42646</v>
      </c>
      <c r="C15" s="190" t="s">
        <v>301</v>
      </c>
      <c r="D15" s="132" t="s">
        <v>1487</v>
      </c>
      <c r="E15" s="136">
        <v>2012.1</v>
      </c>
      <c r="F15" s="29" t="s">
        <v>89</v>
      </c>
      <c r="G15" s="29" t="s">
        <v>249</v>
      </c>
      <c r="H15" s="116"/>
      <c r="I15" s="56"/>
      <c r="J15" s="129">
        <v>42648</v>
      </c>
      <c r="K15" s="123" t="s">
        <v>1831</v>
      </c>
      <c r="L15" s="124">
        <v>5962.69</v>
      </c>
      <c r="M15" s="308" t="s">
        <v>89</v>
      </c>
      <c r="N15" s="307" t="s">
        <v>249</v>
      </c>
      <c r="O15" s="308"/>
    </row>
    <row r="16" spans="1:16" s="29" customFormat="1" ht="12.6" customHeight="1" x14ac:dyDescent="0.2">
      <c r="A16" s="56"/>
      <c r="B16" s="129">
        <v>42646</v>
      </c>
      <c r="C16" s="190" t="s">
        <v>301</v>
      </c>
      <c r="D16" s="132" t="s">
        <v>1652</v>
      </c>
      <c r="E16" s="124">
        <v>1042.58</v>
      </c>
      <c r="F16" s="29" t="s">
        <v>89</v>
      </c>
      <c r="G16" s="27" t="s">
        <v>249</v>
      </c>
      <c r="H16" s="27"/>
      <c r="I16" s="56"/>
      <c r="J16" s="129">
        <v>42648</v>
      </c>
      <c r="K16" s="123" t="s">
        <v>1832</v>
      </c>
      <c r="L16" s="135">
        <v>5977.22</v>
      </c>
      <c r="M16" s="308" t="s">
        <v>89</v>
      </c>
      <c r="N16" s="307" t="s">
        <v>249</v>
      </c>
      <c r="O16" s="306"/>
      <c r="P16" s="459"/>
    </row>
    <row r="17" spans="1:17" s="29" customFormat="1" ht="12.6" customHeight="1" x14ac:dyDescent="0.2">
      <c r="A17" s="56"/>
      <c r="B17" s="129">
        <v>42647</v>
      </c>
      <c r="C17" s="190" t="s">
        <v>1113</v>
      </c>
      <c r="D17" s="132" t="s">
        <v>906</v>
      </c>
      <c r="E17" s="124">
        <v>23560.75</v>
      </c>
      <c r="F17" s="29" t="s">
        <v>89</v>
      </c>
      <c r="G17" s="29" t="s">
        <v>249</v>
      </c>
      <c r="I17" s="56"/>
      <c r="J17" s="129">
        <v>42648</v>
      </c>
      <c r="K17" s="123" t="s">
        <v>1833</v>
      </c>
      <c r="L17" s="124">
        <v>6421.92</v>
      </c>
      <c r="M17" s="308" t="s">
        <v>89</v>
      </c>
      <c r="N17" s="307" t="s">
        <v>249</v>
      </c>
      <c r="O17" s="306"/>
      <c r="P17" s="111"/>
    </row>
    <row r="18" spans="1:17" s="29" customFormat="1" ht="12.6" customHeight="1" x14ac:dyDescent="0.2">
      <c r="A18" s="56"/>
      <c r="B18" s="129">
        <v>42647</v>
      </c>
      <c r="C18" s="190" t="s">
        <v>1113</v>
      </c>
      <c r="D18" s="132" t="s">
        <v>906</v>
      </c>
      <c r="E18" s="124">
        <v>1219.8</v>
      </c>
      <c r="F18" s="29" t="s">
        <v>89</v>
      </c>
      <c r="G18" s="29" t="s">
        <v>249</v>
      </c>
      <c r="I18" s="56"/>
      <c r="J18" s="129">
        <v>42649</v>
      </c>
      <c r="K18" s="132" t="s">
        <v>1835</v>
      </c>
      <c r="L18" s="135">
        <v>23982.93</v>
      </c>
      <c r="M18" s="308" t="s">
        <v>89</v>
      </c>
      <c r="N18" s="307" t="s">
        <v>249</v>
      </c>
      <c r="O18" s="306"/>
      <c r="P18" s="111"/>
      <c r="Q18" s="111"/>
    </row>
    <row r="19" spans="1:17" s="111" customFormat="1" ht="12.6" customHeight="1" x14ac:dyDescent="0.2">
      <c r="A19" s="56"/>
      <c r="B19" s="129">
        <v>42647</v>
      </c>
      <c r="C19" s="190" t="s">
        <v>1113</v>
      </c>
      <c r="D19" s="132" t="s">
        <v>906</v>
      </c>
      <c r="E19" s="124">
        <v>1219.8</v>
      </c>
      <c r="F19" s="29" t="s">
        <v>89</v>
      </c>
      <c r="G19" s="29" t="s">
        <v>249</v>
      </c>
      <c r="H19" s="29"/>
      <c r="I19" s="56"/>
      <c r="J19" s="129">
        <v>42650</v>
      </c>
      <c r="K19" s="123" t="s">
        <v>1836</v>
      </c>
      <c r="L19" s="124">
        <v>5065.4799999999996</v>
      </c>
      <c r="M19" s="308" t="s">
        <v>89</v>
      </c>
      <c r="N19" s="307" t="s">
        <v>249</v>
      </c>
      <c r="O19" s="306"/>
    </row>
    <row r="20" spans="1:17" s="111" customFormat="1" ht="12.6" customHeight="1" x14ac:dyDescent="0.2">
      <c r="A20" s="56"/>
      <c r="B20" s="129">
        <v>42647</v>
      </c>
      <c r="C20" s="190" t="s">
        <v>469</v>
      </c>
      <c r="D20" s="132" t="s">
        <v>901</v>
      </c>
      <c r="E20" s="135">
        <v>649.78</v>
      </c>
      <c r="F20" s="29" t="s">
        <v>89</v>
      </c>
      <c r="G20" s="29" t="s">
        <v>249</v>
      </c>
      <c r="H20" s="29"/>
      <c r="I20" s="56"/>
      <c r="J20" s="129">
        <v>42650</v>
      </c>
      <c r="K20" s="123" t="s">
        <v>1837</v>
      </c>
      <c r="L20" s="135">
        <v>5130.3100000000004</v>
      </c>
      <c r="M20" s="308" t="s">
        <v>89</v>
      </c>
      <c r="N20" s="307" t="s">
        <v>249</v>
      </c>
      <c r="O20" s="306"/>
      <c r="P20" s="469" t="s">
        <v>1840</v>
      </c>
    </row>
    <row r="21" spans="1:17" s="111" customFormat="1" ht="12.6" customHeight="1" x14ac:dyDescent="0.2">
      <c r="A21" s="56"/>
      <c r="B21" s="129">
        <v>42647</v>
      </c>
      <c r="C21" s="190" t="s">
        <v>301</v>
      </c>
      <c r="D21" s="132" t="s">
        <v>1373</v>
      </c>
      <c r="E21" s="136">
        <v>10000</v>
      </c>
      <c r="F21" s="29" t="s">
        <v>89</v>
      </c>
      <c r="G21" s="29" t="s">
        <v>249</v>
      </c>
      <c r="H21" s="29"/>
      <c r="I21" s="56"/>
      <c r="J21" s="129">
        <v>42650</v>
      </c>
      <c r="K21" s="123" t="s">
        <v>1838</v>
      </c>
      <c r="L21" s="124">
        <v>5670.76</v>
      </c>
      <c r="M21" s="308" t="s">
        <v>89</v>
      </c>
      <c r="N21" s="307" t="s">
        <v>249</v>
      </c>
      <c r="O21" s="306"/>
      <c r="P21" s="468">
        <f>SUM(L13:L28)</f>
        <v>198171.60999999996</v>
      </c>
    </row>
    <row r="22" spans="1:17" s="111" customFormat="1" ht="12.6" customHeight="1" x14ac:dyDescent="0.2">
      <c r="A22" s="56"/>
      <c r="B22" s="129">
        <v>42647</v>
      </c>
      <c r="C22" s="190" t="s">
        <v>301</v>
      </c>
      <c r="D22" s="132" t="s">
        <v>1699</v>
      </c>
      <c r="E22" s="136">
        <v>13794.28</v>
      </c>
      <c r="F22" s="29" t="s">
        <v>89</v>
      </c>
      <c r="G22" s="29" t="s">
        <v>249</v>
      </c>
      <c r="H22" s="29"/>
      <c r="I22" s="56"/>
      <c r="J22" s="129">
        <v>42650</v>
      </c>
      <c r="K22" s="123" t="s">
        <v>1839</v>
      </c>
      <c r="L22" s="124">
        <v>5359.62</v>
      </c>
      <c r="M22" s="308" t="s">
        <v>89</v>
      </c>
      <c r="N22" s="307" t="s">
        <v>249</v>
      </c>
      <c r="O22" s="306"/>
    </row>
    <row r="23" spans="1:17" s="111" customFormat="1" ht="12.6" customHeight="1" x14ac:dyDescent="0.2">
      <c r="A23" s="56"/>
      <c r="B23" s="129">
        <v>42648</v>
      </c>
      <c r="C23" s="190" t="s">
        <v>301</v>
      </c>
      <c r="D23" s="132" t="s">
        <v>1834</v>
      </c>
      <c r="E23" s="136">
        <v>1352.04</v>
      </c>
      <c r="F23" s="29" t="s">
        <v>89</v>
      </c>
      <c r="G23" s="29" t="s">
        <v>249</v>
      </c>
      <c r="H23" s="29"/>
      <c r="I23" s="56"/>
      <c r="J23" s="129">
        <v>42653</v>
      </c>
      <c r="K23" s="123" t="s">
        <v>1843</v>
      </c>
      <c r="L23" s="135">
        <v>6677.26</v>
      </c>
      <c r="M23" s="308" t="s">
        <v>89</v>
      </c>
      <c r="N23" s="307" t="s">
        <v>249</v>
      </c>
      <c r="O23" s="306"/>
    </row>
    <row r="24" spans="1:17" s="111" customFormat="1" ht="12.6" customHeight="1" x14ac:dyDescent="0.2">
      <c r="A24" s="56"/>
      <c r="B24" s="129">
        <v>42648</v>
      </c>
      <c r="C24" s="190" t="s">
        <v>301</v>
      </c>
      <c r="D24" s="132" t="s">
        <v>1197</v>
      </c>
      <c r="E24" s="136">
        <v>700.26</v>
      </c>
      <c r="F24" s="29" t="s">
        <v>89</v>
      </c>
      <c r="G24" s="29" t="s">
        <v>249</v>
      </c>
      <c r="H24" s="29"/>
      <c r="I24" s="56"/>
      <c r="J24" s="129">
        <v>42653</v>
      </c>
      <c r="K24" s="123" t="s">
        <v>1844</v>
      </c>
      <c r="L24" s="124">
        <v>6166.57</v>
      </c>
      <c r="M24" s="308" t="s">
        <v>89</v>
      </c>
      <c r="N24" s="307" t="s">
        <v>249</v>
      </c>
      <c r="O24" s="306"/>
    </row>
    <row r="25" spans="1:17" s="111" customFormat="1" ht="12.6" customHeight="1" x14ac:dyDescent="0.2">
      <c r="A25" s="56"/>
      <c r="B25" s="129">
        <v>42648</v>
      </c>
      <c r="C25" s="190" t="s">
        <v>647</v>
      </c>
      <c r="D25" s="132" t="s">
        <v>528</v>
      </c>
      <c r="E25" s="136">
        <v>6000</v>
      </c>
      <c r="F25" s="29" t="s">
        <v>89</v>
      </c>
      <c r="G25" s="29" t="s">
        <v>249</v>
      </c>
      <c r="H25" s="29"/>
      <c r="I25" s="56"/>
      <c r="J25" s="129">
        <v>42654</v>
      </c>
      <c r="K25" s="132" t="s">
        <v>1847</v>
      </c>
      <c r="L25" s="124">
        <v>32400.36</v>
      </c>
      <c r="M25" s="308" t="s">
        <v>89</v>
      </c>
      <c r="N25" s="307" t="s">
        <v>249</v>
      </c>
      <c r="O25" s="306"/>
    </row>
    <row r="26" spans="1:17" s="111" customFormat="1" ht="12.6" customHeight="1" x14ac:dyDescent="0.2">
      <c r="A26" s="56"/>
      <c r="B26" s="129">
        <v>42649</v>
      </c>
      <c r="C26" s="190" t="s">
        <v>301</v>
      </c>
      <c r="D26" s="132" t="s">
        <v>1373</v>
      </c>
      <c r="E26" s="136">
        <v>10000</v>
      </c>
      <c r="F26" s="29" t="s">
        <v>89</v>
      </c>
      <c r="G26" s="29" t="s">
        <v>249</v>
      </c>
      <c r="H26" s="29"/>
      <c r="I26" s="56"/>
      <c r="J26" s="129">
        <v>42655</v>
      </c>
      <c r="K26" s="132" t="s">
        <v>1848</v>
      </c>
      <c r="L26" s="135">
        <v>21375.91</v>
      </c>
      <c r="M26" s="308" t="s">
        <v>89</v>
      </c>
      <c r="N26" s="307" t="s">
        <v>249</v>
      </c>
      <c r="O26" s="306"/>
    </row>
    <row r="27" spans="1:17" s="111" customFormat="1" ht="12.6" customHeight="1" x14ac:dyDescent="0.2">
      <c r="A27" s="56"/>
      <c r="B27" s="129">
        <v>42650</v>
      </c>
      <c r="C27" s="190" t="s">
        <v>301</v>
      </c>
      <c r="D27" s="132" t="s">
        <v>239</v>
      </c>
      <c r="E27" s="136">
        <v>6597.18</v>
      </c>
      <c r="F27" s="29" t="s">
        <v>89</v>
      </c>
      <c r="G27" s="29" t="s">
        <v>249</v>
      </c>
      <c r="H27" s="29"/>
      <c r="I27" s="56"/>
      <c r="J27" s="129">
        <v>42655</v>
      </c>
      <c r="K27" s="132" t="s">
        <v>1849</v>
      </c>
      <c r="L27" s="124">
        <v>15074.8</v>
      </c>
      <c r="M27" s="308" t="s">
        <v>89</v>
      </c>
      <c r="N27" s="307" t="s">
        <v>249</v>
      </c>
      <c r="O27" s="306"/>
    </row>
    <row r="28" spans="1:17" s="111" customFormat="1" ht="12.6" customHeight="1" thickBot="1" x14ac:dyDescent="0.25">
      <c r="A28" s="56"/>
      <c r="B28" s="129">
        <v>42650</v>
      </c>
      <c r="C28" s="190" t="s">
        <v>301</v>
      </c>
      <c r="D28" s="132" t="s">
        <v>1256</v>
      </c>
      <c r="E28" s="136">
        <v>16628.439999999999</v>
      </c>
      <c r="F28" s="29" t="s">
        <v>89</v>
      </c>
      <c r="G28" s="29" t="s">
        <v>249</v>
      </c>
      <c r="H28" s="29"/>
      <c r="I28" s="56"/>
      <c r="J28" s="161">
        <v>42656</v>
      </c>
      <c r="K28" s="133" t="s">
        <v>1850</v>
      </c>
      <c r="L28" s="203">
        <v>30279.62</v>
      </c>
      <c r="M28" s="308" t="s">
        <v>89</v>
      </c>
      <c r="N28" s="307" t="s">
        <v>249</v>
      </c>
      <c r="O28" s="307"/>
      <c r="P28" s="3"/>
    </row>
    <row r="29" spans="1:17" s="111" customFormat="1" ht="12.6" customHeight="1" thickBot="1" x14ac:dyDescent="0.25">
      <c r="A29" s="56"/>
      <c r="B29" s="129">
        <v>42653</v>
      </c>
      <c r="C29" s="190" t="s">
        <v>301</v>
      </c>
      <c r="D29" s="132" t="s">
        <v>293</v>
      </c>
      <c r="E29" s="136">
        <v>5608.8</v>
      </c>
      <c r="F29" s="29" t="s">
        <v>89</v>
      </c>
      <c r="G29" s="29" t="s">
        <v>249</v>
      </c>
      <c r="H29" s="29"/>
      <c r="I29" s="56"/>
      <c r="J29" s="56"/>
      <c r="K29" s="194"/>
      <c r="L29" s="87">
        <f>SUM(L5:L28)</f>
        <v>268719.60000000003</v>
      </c>
      <c r="M29" s="307"/>
      <c r="N29" s="307"/>
      <c r="O29" s="307"/>
      <c r="P29" s="3"/>
    </row>
    <row r="30" spans="1:17" s="111" customFormat="1" ht="12.6" customHeight="1" thickBot="1" x14ac:dyDescent="0.25">
      <c r="A30" s="56"/>
      <c r="B30" s="129">
        <v>42653</v>
      </c>
      <c r="C30" s="190" t="s">
        <v>301</v>
      </c>
      <c r="D30" s="132" t="s">
        <v>1842</v>
      </c>
      <c r="E30" s="136">
        <v>1519.62</v>
      </c>
      <c r="F30" s="29" t="s">
        <v>89</v>
      </c>
      <c r="G30" s="29" t="s">
        <v>249</v>
      </c>
      <c r="H30" s="29"/>
      <c r="I30" s="56"/>
      <c r="J30" s="299"/>
      <c r="K30" s="155"/>
      <c r="L30" s="301"/>
      <c r="M30" s="307"/>
      <c r="N30" s="307"/>
      <c r="O30" s="308"/>
      <c r="P30" s="29"/>
    </row>
    <row r="31" spans="1:17" s="111" customFormat="1" ht="12.6" customHeight="1" x14ac:dyDescent="0.2">
      <c r="A31" s="56"/>
      <c r="B31" s="129">
        <v>42653</v>
      </c>
      <c r="C31" s="190" t="s">
        <v>301</v>
      </c>
      <c r="D31" s="132" t="s">
        <v>380</v>
      </c>
      <c r="E31" s="136">
        <v>364.8</v>
      </c>
      <c r="F31" s="29" t="s">
        <v>89</v>
      </c>
      <c r="G31" s="29" t="s">
        <v>249</v>
      </c>
      <c r="H31" s="29"/>
      <c r="I31" s="56"/>
      <c r="J31" s="158"/>
      <c r="K31" s="885" t="s">
        <v>1087</v>
      </c>
      <c r="L31" s="881">
        <f>E9+L29+E55+L60+L41</f>
        <v>672970.7</v>
      </c>
      <c r="M31" s="307"/>
      <c r="N31" s="307"/>
      <c r="O31" s="308"/>
      <c r="P31" s="29"/>
    </row>
    <row r="32" spans="1:17" s="111" customFormat="1" ht="12.6" customHeight="1" thickBot="1" x14ac:dyDescent="0.25">
      <c r="A32" s="56"/>
      <c r="B32" s="129">
        <v>42654</v>
      </c>
      <c r="C32" s="190" t="s">
        <v>301</v>
      </c>
      <c r="D32" s="132" t="s">
        <v>1817</v>
      </c>
      <c r="E32" s="136">
        <v>58075.040000000001</v>
      </c>
      <c r="F32" s="29"/>
      <c r="G32" s="29" t="s">
        <v>249</v>
      </c>
      <c r="H32" s="29"/>
      <c r="I32"/>
      <c r="J32" s="393"/>
      <c r="K32" s="885"/>
      <c r="L32" s="882"/>
      <c r="M32" s="307"/>
      <c r="N32" s="307"/>
      <c r="O32" s="308"/>
      <c r="P32" s="29"/>
      <c r="Q32" s="56"/>
    </row>
    <row r="33" spans="1:17" s="56" customFormat="1" ht="12.6" customHeight="1" x14ac:dyDescent="0.2">
      <c r="B33" s="129">
        <v>42654</v>
      </c>
      <c r="C33" s="190" t="s">
        <v>469</v>
      </c>
      <c r="D33" s="132" t="s">
        <v>1023</v>
      </c>
      <c r="E33" s="136">
        <v>296.39</v>
      </c>
      <c r="F33" s="29" t="s">
        <v>89</v>
      </c>
      <c r="G33" s="29" t="s">
        <v>249</v>
      </c>
      <c r="H33" s="29"/>
      <c r="I33"/>
      <c r="J33" s="393"/>
      <c r="K33" s="398"/>
      <c r="L33" s="336"/>
      <c r="M33" s="307"/>
      <c r="N33" s="307"/>
      <c r="O33" s="308"/>
      <c r="P33" s="29"/>
      <c r="Q33" s="29"/>
    </row>
    <row r="34" spans="1:17" s="29" customFormat="1" ht="12.6" customHeight="1" thickBot="1" x14ac:dyDescent="0.25">
      <c r="A34" s="56"/>
      <c r="B34" s="129">
        <v>42654</v>
      </c>
      <c r="C34" s="190" t="s">
        <v>469</v>
      </c>
      <c r="D34" s="132" t="s">
        <v>1851</v>
      </c>
      <c r="E34" s="136">
        <v>794</v>
      </c>
      <c r="F34" s="29" t="s">
        <v>89</v>
      </c>
      <c r="G34" s="29" t="s">
        <v>249</v>
      </c>
      <c r="I34" s="294" t="s">
        <v>1845</v>
      </c>
      <c r="J34" s="56"/>
      <c r="K34" s="194"/>
      <c r="L34" s="208"/>
      <c r="M34" s="308"/>
      <c r="N34" s="307"/>
      <c r="O34" s="308"/>
    </row>
    <row r="35" spans="1:17" s="29" customFormat="1" ht="12.6" customHeight="1" thickBot="1" x14ac:dyDescent="0.25">
      <c r="A35" s="56"/>
      <c r="B35" s="129">
        <v>42655</v>
      </c>
      <c r="C35" s="190" t="s">
        <v>469</v>
      </c>
      <c r="D35" s="132" t="s">
        <v>901</v>
      </c>
      <c r="E35" s="136">
        <v>881.4</v>
      </c>
      <c r="F35" s="29" t="s">
        <v>89</v>
      </c>
      <c r="G35" s="29" t="s">
        <v>249</v>
      </c>
      <c r="I35" s="3"/>
      <c r="J35" s="10" t="s">
        <v>297</v>
      </c>
      <c r="K35" s="11" t="s">
        <v>298</v>
      </c>
      <c r="L35" s="176" t="s">
        <v>299</v>
      </c>
      <c r="M35" s="308"/>
      <c r="N35" s="308"/>
      <c r="O35" s="308"/>
    </row>
    <row r="36" spans="1:17" s="29" customFormat="1" ht="12.6" customHeight="1" x14ac:dyDescent="0.2">
      <c r="A36" s="56"/>
      <c r="B36" s="129">
        <v>42656</v>
      </c>
      <c r="C36" s="190" t="s">
        <v>301</v>
      </c>
      <c r="D36" s="132" t="s">
        <v>928</v>
      </c>
      <c r="E36" s="136">
        <v>14977.9</v>
      </c>
      <c r="F36" s="29" t="s">
        <v>89</v>
      </c>
      <c r="G36" s="29" t="s">
        <v>249</v>
      </c>
      <c r="I36" s="3"/>
      <c r="J36" s="101">
        <v>42653</v>
      </c>
      <c r="K36" s="205" t="s">
        <v>1846</v>
      </c>
      <c r="L36" s="206">
        <v>20000</v>
      </c>
      <c r="M36" s="308" t="s">
        <v>249</v>
      </c>
      <c r="N36" s="308"/>
      <c r="O36" s="308"/>
    </row>
    <row r="37" spans="1:17" s="29" customFormat="1" ht="12.6" customHeight="1" x14ac:dyDescent="0.2">
      <c r="A37" s="56"/>
      <c r="B37" s="129">
        <v>42660</v>
      </c>
      <c r="C37" s="190" t="s">
        <v>469</v>
      </c>
      <c r="D37" s="132" t="s">
        <v>901</v>
      </c>
      <c r="E37" s="136">
        <v>631.08000000000004</v>
      </c>
      <c r="F37" s="29" t="s">
        <v>89</v>
      </c>
      <c r="G37" s="29" t="s">
        <v>249</v>
      </c>
      <c r="I37" s="3"/>
      <c r="J37" s="110">
        <v>42654</v>
      </c>
      <c r="K37" s="119" t="s">
        <v>1846</v>
      </c>
      <c r="L37" s="172">
        <v>10000</v>
      </c>
      <c r="M37" s="308" t="s">
        <v>249</v>
      </c>
      <c r="N37" s="308"/>
      <c r="O37" s="308"/>
    </row>
    <row r="38" spans="1:17" s="29" customFormat="1" ht="12.6" customHeight="1" x14ac:dyDescent="0.2">
      <c r="A38" s="56"/>
      <c r="B38" s="129">
        <v>42660</v>
      </c>
      <c r="C38" s="190" t="s">
        <v>647</v>
      </c>
      <c r="D38" s="132" t="s">
        <v>1854</v>
      </c>
      <c r="E38" s="136">
        <v>2750</v>
      </c>
      <c r="F38" s="29" t="s">
        <v>89</v>
      </c>
      <c r="G38" s="29" t="s">
        <v>249</v>
      </c>
      <c r="I38" s="3"/>
      <c r="J38" s="110">
        <v>42657</v>
      </c>
      <c r="K38" s="119" t="s">
        <v>1846</v>
      </c>
      <c r="L38" s="172">
        <v>20000</v>
      </c>
      <c r="M38" s="308" t="s">
        <v>249</v>
      </c>
      <c r="N38" s="308"/>
      <c r="O38" s="308"/>
    </row>
    <row r="39" spans="1:17" s="29" customFormat="1" ht="12.6" customHeight="1" x14ac:dyDescent="0.2">
      <c r="A39" s="56"/>
      <c r="B39" s="129">
        <v>42660</v>
      </c>
      <c r="C39" s="190" t="s">
        <v>1734</v>
      </c>
      <c r="D39" s="132" t="s">
        <v>1735</v>
      </c>
      <c r="E39" s="136">
        <v>21140.16</v>
      </c>
      <c r="F39" s="29" t="s">
        <v>89</v>
      </c>
      <c r="G39" s="29" t="s">
        <v>249</v>
      </c>
      <c r="I39" s="3"/>
      <c r="J39" s="110">
        <v>42660</v>
      </c>
      <c r="K39" s="119" t="s">
        <v>1855</v>
      </c>
      <c r="L39" s="172">
        <v>20000</v>
      </c>
      <c r="M39" s="308"/>
      <c r="N39" s="308"/>
      <c r="O39" s="308"/>
      <c r="P39" s="472" t="s">
        <v>1859</v>
      </c>
    </row>
    <row r="40" spans="1:17" s="29" customFormat="1" ht="12.6" customHeight="1" thickBot="1" x14ac:dyDescent="0.25">
      <c r="A40" s="56"/>
      <c r="B40" s="129">
        <v>42662</v>
      </c>
      <c r="C40" s="190" t="s">
        <v>301</v>
      </c>
      <c r="D40" s="132" t="s">
        <v>349</v>
      </c>
      <c r="E40" s="136">
        <v>20000</v>
      </c>
      <c r="F40" s="29" t="s">
        <v>89</v>
      </c>
      <c r="G40" s="29" t="s">
        <v>249</v>
      </c>
      <c r="I40"/>
      <c r="J40" s="280">
        <v>42664</v>
      </c>
      <c r="K40" s="133" t="s">
        <v>1846</v>
      </c>
      <c r="L40" s="458">
        <v>20000</v>
      </c>
      <c r="M40" s="308" t="s">
        <v>249</v>
      </c>
      <c r="N40" s="308"/>
      <c r="O40" s="308"/>
      <c r="P40" s="471">
        <f>L36+L37+L38+L40</f>
        <v>70000</v>
      </c>
    </row>
    <row r="41" spans="1:17" s="29" customFormat="1" ht="12.6" customHeight="1" thickBot="1" x14ac:dyDescent="0.25">
      <c r="A41" s="56"/>
      <c r="B41" s="129">
        <v>42663</v>
      </c>
      <c r="C41" s="190" t="s">
        <v>719</v>
      </c>
      <c r="D41" s="132" t="s">
        <v>1856</v>
      </c>
      <c r="E41" s="136">
        <v>761.75</v>
      </c>
      <c r="F41" s="29" t="s">
        <v>89</v>
      </c>
      <c r="G41" s="29" t="s">
        <v>249</v>
      </c>
      <c r="I41"/>
      <c r="J41" s="56"/>
      <c r="K41" s="194"/>
      <c r="L41" s="87">
        <f>SUM(L36:L40)</f>
        <v>90000</v>
      </c>
      <c r="M41" s="308"/>
      <c r="N41" s="308"/>
      <c r="O41" s="308"/>
    </row>
    <row r="42" spans="1:17" s="29" customFormat="1" ht="12.6" customHeight="1" x14ac:dyDescent="0.2">
      <c r="A42" s="56"/>
      <c r="B42" s="129">
        <v>42664</v>
      </c>
      <c r="C42" s="190" t="s">
        <v>719</v>
      </c>
      <c r="D42" s="132" t="s">
        <v>1051</v>
      </c>
      <c r="E42" s="136">
        <v>602.28</v>
      </c>
      <c r="F42" s="29" t="s">
        <v>89</v>
      </c>
      <c r="G42" s="29" t="s">
        <v>249</v>
      </c>
      <c r="I42"/>
      <c r="J42" s="56"/>
      <c r="K42" s="194"/>
      <c r="L42" s="208"/>
      <c r="M42" s="308"/>
      <c r="N42" s="308"/>
      <c r="O42" s="308"/>
    </row>
    <row r="43" spans="1:17" s="29" customFormat="1" ht="12.6" customHeight="1" x14ac:dyDescent="0.2">
      <c r="A43" s="56"/>
      <c r="B43" s="129">
        <v>42664</v>
      </c>
      <c r="C43" s="190" t="s">
        <v>301</v>
      </c>
      <c r="D43" s="132" t="s">
        <v>1842</v>
      </c>
      <c r="E43" s="136">
        <v>1598.28</v>
      </c>
      <c r="F43" s="29" t="s">
        <v>89</v>
      </c>
      <c r="G43" s="29" t="s">
        <v>249</v>
      </c>
      <c r="I43"/>
      <c r="J43" s="56"/>
      <c r="K43" s="194"/>
      <c r="L43" s="208"/>
      <c r="M43" s="308"/>
      <c r="N43" s="308"/>
      <c r="O43" s="308"/>
    </row>
    <row r="44" spans="1:17" s="29" customFormat="1" ht="12.6" customHeight="1" thickBot="1" x14ac:dyDescent="0.25">
      <c r="A44" s="56"/>
      <c r="B44" s="129">
        <v>42664</v>
      </c>
      <c r="C44" s="190" t="s">
        <v>301</v>
      </c>
      <c r="D44" s="132" t="s">
        <v>1857</v>
      </c>
      <c r="E44" s="136">
        <v>978.12</v>
      </c>
      <c r="F44" s="29" t="s">
        <v>89</v>
      </c>
      <c r="G44" s="29" t="s">
        <v>249</v>
      </c>
      <c r="I44" s="294" t="s">
        <v>1570</v>
      </c>
      <c r="J44" s="294"/>
      <c r="K44" s="294"/>
      <c r="L44" s="288"/>
      <c r="M44" s="288" t="s">
        <v>1683</v>
      </c>
      <c r="N44" s="308"/>
      <c r="O44" s="308"/>
    </row>
    <row r="45" spans="1:17" s="29" customFormat="1" ht="12.6" customHeight="1" thickBot="1" x14ac:dyDescent="0.25">
      <c r="A45" s="56"/>
      <c r="B45" s="129">
        <v>42667</v>
      </c>
      <c r="C45" s="190" t="s">
        <v>719</v>
      </c>
      <c r="D45" s="132" t="s">
        <v>1051</v>
      </c>
      <c r="E45" s="136">
        <v>552.05999999999995</v>
      </c>
      <c r="F45" s="29" t="s">
        <v>89</v>
      </c>
      <c r="G45" s="29" t="s">
        <v>249</v>
      </c>
      <c r="I45" s="3"/>
      <c r="J45" s="10" t="s">
        <v>297</v>
      </c>
      <c r="K45" s="11" t="s">
        <v>298</v>
      </c>
      <c r="L45" s="176" t="s">
        <v>299</v>
      </c>
      <c r="M45" s="308"/>
      <c r="N45" s="308"/>
      <c r="O45" s="308"/>
    </row>
    <row r="46" spans="1:17" s="29" customFormat="1" ht="12.6" customHeight="1" x14ac:dyDescent="0.2">
      <c r="A46" s="56"/>
      <c r="B46" s="129">
        <v>42667</v>
      </c>
      <c r="C46" s="190" t="s">
        <v>469</v>
      </c>
      <c r="D46" s="132" t="s">
        <v>901</v>
      </c>
      <c r="E46" s="136">
        <v>456.28</v>
      </c>
      <c r="F46" s="29" t="s">
        <v>89</v>
      </c>
      <c r="G46" s="29" t="s">
        <v>249</v>
      </c>
      <c r="I46" s="3"/>
      <c r="J46" s="101">
        <v>42644</v>
      </c>
      <c r="K46" s="205" t="s">
        <v>1433</v>
      </c>
      <c r="L46" s="206">
        <v>121.8</v>
      </c>
      <c r="M46" s="308" t="s">
        <v>89</v>
      </c>
      <c r="N46" s="308" t="s">
        <v>249</v>
      </c>
      <c r="O46" s="308"/>
    </row>
    <row r="47" spans="1:17" s="29" customFormat="1" ht="12.6" customHeight="1" x14ac:dyDescent="0.2">
      <c r="A47" s="56"/>
      <c r="B47" s="129">
        <v>42667</v>
      </c>
      <c r="C47" s="190" t="s">
        <v>674</v>
      </c>
      <c r="D47" s="132" t="s">
        <v>353</v>
      </c>
      <c r="E47" s="136">
        <v>6376.92</v>
      </c>
      <c r="F47" s="29" t="s">
        <v>89</v>
      </c>
      <c r="G47" s="29" t="s">
        <v>249</v>
      </c>
      <c r="I47" s="3"/>
      <c r="J47" s="110">
        <v>42646</v>
      </c>
      <c r="K47" s="119" t="s">
        <v>597</v>
      </c>
      <c r="L47" s="172">
        <v>1061.49</v>
      </c>
      <c r="M47" s="308" t="s">
        <v>89</v>
      </c>
      <c r="N47" s="308" t="s">
        <v>249</v>
      </c>
      <c r="O47" s="308"/>
    </row>
    <row r="48" spans="1:17" s="29" customFormat="1" ht="12.6" customHeight="1" x14ac:dyDescent="0.2">
      <c r="A48" s="56"/>
      <c r="B48" s="129">
        <v>42667</v>
      </c>
      <c r="C48" s="190" t="s">
        <v>647</v>
      </c>
      <c r="D48" s="132" t="s">
        <v>1858</v>
      </c>
      <c r="E48" s="136">
        <v>681.99</v>
      </c>
      <c r="G48" s="29" t="s">
        <v>249</v>
      </c>
      <c r="I48" s="3"/>
      <c r="J48" s="110">
        <v>42647</v>
      </c>
      <c r="K48" s="119" t="s">
        <v>1246</v>
      </c>
      <c r="L48" s="172">
        <v>168.04</v>
      </c>
      <c r="M48" s="308" t="s">
        <v>89</v>
      </c>
      <c r="N48" s="308" t="s">
        <v>249</v>
      </c>
      <c r="O48" s="308"/>
      <c r="P48"/>
    </row>
    <row r="49" spans="1:17" s="29" customFormat="1" ht="12.6" customHeight="1" x14ac:dyDescent="0.2">
      <c r="A49" s="56"/>
      <c r="B49" s="129">
        <v>42668</v>
      </c>
      <c r="C49" s="190" t="s">
        <v>719</v>
      </c>
      <c r="D49" s="132" t="s">
        <v>1051</v>
      </c>
      <c r="E49" s="136">
        <v>816.3</v>
      </c>
      <c r="F49" s="29" t="s">
        <v>89</v>
      </c>
      <c r="G49" s="29" t="s">
        <v>249</v>
      </c>
      <c r="I49" s="3"/>
      <c r="J49" s="110">
        <v>42647</v>
      </c>
      <c r="K49" s="119" t="s">
        <v>1246</v>
      </c>
      <c r="L49" s="172">
        <v>214.04</v>
      </c>
      <c r="M49" s="308" t="s">
        <v>89</v>
      </c>
      <c r="N49" s="308" t="s">
        <v>249</v>
      </c>
      <c r="O49" s="308"/>
      <c r="P49"/>
    </row>
    <row r="50" spans="1:17" s="29" customFormat="1" ht="12.6" customHeight="1" x14ac:dyDescent="0.2">
      <c r="A50" s="56"/>
      <c r="B50" s="129">
        <v>42669</v>
      </c>
      <c r="C50" s="190" t="s">
        <v>301</v>
      </c>
      <c r="D50" s="132" t="s">
        <v>227</v>
      </c>
      <c r="E50" s="136">
        <v>2519.4</v>
      </c>
      <c r="F50" s="29" t="s">
        <v>89</v>
      </c>
      <c r="G50" s="29" t="s">
        <v>249</v>
      </c>
      <c r="I50" s="3"/>
      <c r="J50" s="110">
        <v>42647</v>
      </c>
      <c r="K50" s="119" t="s">
        <v>1862</v>
      </c>
      <c r="L50" s="172">
        <v>1399</v>
      </c>
      <c r="M50" s="308" t="s">
        <v>89</v>
      </c>
      <c r="N50" s="308" t="s">
        <v>249</v>
      </c>
      <c r="O50" s="308"/>
    </row>
    <row r="51" spans="1:17" s="29" customFormat="1" ht="12.6" customHeight="1" x14ac:dyDescent="0.2">
      <c r="A51" s="56"/>
      <c r="B51" s="129">
        <v>42669</v>
      </c>
      <c r="C51" s="190" t="s">
        <v>1502</v>
      </c>
      <c r="D51" s="132" t="s">
        <v>1241</v>
      </c>
      <c r="E51" s="136">
        <v>1450</v>
      </c>
      <c r="F51" s="29" t="s">
        <v>89</v>
      </c>
      <c r="G51" s="29" t="s">
        <v>249</v>
      </c>
      <c r="I51" s="3"/>
      <c r="J51" s="110">
        <v>42647</v>
      </c>
      <c r="K51" s="119" t="s">
        <v>1864</v>
      </c>
      <c r="L51" s="172">
        <v>774.5</v>
      </c>
      <c r="M51" s="308" t="s">
        <v>89</v>
      </c>
      <c r="N51" s="308" t="s">
        <v>249</v>
      </c>
      <c r="O51" s="308"/>
    </row>
    <row r="52" spans="1:17" s="29" customFormat="1" ht="12.6" customHeight="1" x14ac:dyDescent="0.2">
      <c r="A52" s="56"/>
      <c r="B52" s="129">
        <v>42670</v>
      </c>
      <c r="C52" s="190" t="s">
        <v>719</v>
      </c>
      <c r="D52" s="132" t="s">
        <v>1051</v>
      </c>
      <c r="E52" s="136">
        <v>452.14</v>
      </c>
      <c r="F52" s="29" t="s">
        <v>89</v>
      </c>
      <c r="G52" s="29" t="s">
        <v>249</v>
      </c>
      <c r="I52" s="3"/>
      <c r="J52" s="110">
        <v>42648</v>
      </c>
      <c r="K52" s="119" t="s">
        <v>597</v>
      </c>
      <c r="L52" s="172">
        <v>377.97</v>
      </c>
      <c r="M52" s="308" t="s">
        <v>89</v>
      </c>
      <c r="N52" s="308" t="s">
        <v>249</v>
      </c>
      <c r="O52" s="308"/>
    </row>
    <row r="53" spans="1:17" s="29" customFormat="1" ht="12.6" customHeight="1" x14ac:dyDescent="0.2">
      <c r="A53" s="56"/>
      <c r="B53" s="129">
        <v>42672</v>
      </c>
      <c r="C53" s="190" t="s">
        <v>719</v>
      </c>
      <c r="D53" s="132" t="s">
        <v>1863</v>
      </c>
      <c r="E53" s="136">
        <v>632.58000000000004</v>
      </c>
      <c r="F53" s="29" t="s">
        <v>89</v>
      </c>
      <c r="G53" s="29" t="s">
        <v>249</v>
      </c>
      <c r="I53"/>
      <c r="J53" s="110">
        <v>42648</v>
      </c>
      <c r="K53" s="123" t="s">
        <v>1841</v>
      </c>
      <c r="L53" s="169">
        <v>1033.24</v>
      </c>
      <c r="M53" s="308" t="s">
        <v>89</v>
      </c>
      <c r="N53" s="308" t="s">
        <v>249</v>
      </c>
      <c r="O53" s="308"/>
      <c r="P53"/>
      <c r="Q53"/>
    </row>
    <row r="54" spans="1:17" ht="12.6" customHeight="1" thickBot="1" x14ac:dyDescent="0.25">
      <c r="A54" s="56"/>
      <c r="B54" s="161">
        <v>42674</v>
      </c>
      <c r="C54" s="187" t="s">
        <v>1136</v>
      </c>
      <c r="D54" s="133" t="s">
        <v>861</v>
      </c>
      <c r="E54" s="203">
        <v>28794.080000000002</v>
      </c>
      <c r="F54" s="29" t="s">
        <v>89</v>
      </c>
      <c r="G54" s="29" t="s">
        <v>249</v>
      </c>
      <c r="J54" s="110">
        <v>42648</v>
      </c>
      <c r="K54" s="131" t="s">
        <v>931</v>
      </c>
      <c r="L54" s="134">
        <v>512.1</v>
      </c>
      <c r="M54" s="308" t="s">
        <v>89</v>
      </c>
      <c r="N54" s="308" t="s">
        <v>249</v>
      </c>
    </row>
    <row r="55" spans="1:17" ht="12.6" customHeight="1" thickBot="1" x14ac:dyDescent="0.25">
      <c r="B55" s="56"/>
      <c r="C55" s="56"/>
      <c r="D55" s="194"/>
      <c r="E55" s="87">
        <f>SUM(E13:E54)</f>
        <v>270071.33999999997</v>
      </c>
      <c r="J55" s="129">
        <v>42649</v>
      </c>
      <c r="K55" s="132" t="s">
        <v>1841</v>
      </c>
      <c r="L55" s="433">
        <v>256.92</v>
      </c>
      <c r="M55" s="308" t="s">
        <v>89</v>
      </c>
      <c r="N55" s="308" t="s">
        <v>249</v>
      </c>
      <c r="Q55" s="29"/>
    </row>
    <row r="56" spans="1:17" s="29" customFormat="1" ht="12.6" customHeight="1" x14ac:dyDescent="0.2">
      <c r="A56"/>
      <c r="B56" s="56"/>
      <c r="C56" s="56"/>
      <c r="D56" s="194"/>
      <c r="E56" s="208"/>
      <c r="I56"/>
      <c r="J56" s="129">
        <v>42650</v>
      </c>
      <c r="K56" s="132" t="s">
        <v>1861</v>
      </c>
      <c r="L56" s="433">
        <v>771.45</v>
      </c>
      <c r="M56" s="308" t="s">
        <v>89</v>
      </c>
      <c r="N56" s="308" t="s">
        <v>249</v>
      </c>
      <c r="O56" s="308"/>
      <c r="P56"/>
    </row>
    <row r="57" spans="1:17" s="29" customFormat="1" ht="12.6" customHeight="1" x14ac:dyDescent="0.2">
      <c r="A57"/>
      <c r="B57" s="56"/>
      <c r="C57" s="56"/>
      <c r="D57" s="194"/>
      <c r="E57" s="208"/>
      <c r="I57"/>
      <c r="J57" s="129">
        <v>42655</v>
      </c>
      <c r="K57" s="132" t="s">
        <v>1495</v>
      </c>
      <c r="L57" s="433">
        <v>1207.19</v>
      </c>
      <c r="M57" s="308" t="s">
        <v>89</v>
      </c>
      <c r="N57" s="308" t="s">
        <v>249</v>
      </c>
      <c r="O57" s="308"/>
      <c r="P57"/>
    </row>
    <row r="58" spans="1:17" s="29" customFormat="1" ht="12.6" customHeight="1" x14ac:dyDescent="0.2">
      <c r="A58"/>
      <c r="B58" s="56"/>
      <c r="C58" s="56"/>
      <c r="D58" s="194"/>
      <c r="E58" s="208"/>
      <c r="I58"/>
      <c r="J58" s="129">
        <v>42656</v>
      </c>
      <c r="K58" s="132" t="s">
        <v>1051</v>
      </c>
      <c r="L58" s="433">
        <v>702</v>
      </c>
      <c r="M58" s="308" t="s">
        <v>89</v>
      </c>
      <c r="N58" s="308" t="s">
        <v>249</v>
      </c>
      <c r="O58" s="308"/>
      <c r="P58"/>
      <c r="Q58"/>
    </row>
    <row r="59" spans="1:17" ht="12.6" customHeight="1" thickBot="1" x14ac:dyDescent="0.25">
      <c r="B59" s="56"/>
      <c r="C59" s="56"/>
      <c r="D59" s="194"/>
      <c r="E59" s="208"/>
      <c r="J59" s="161">
        <v>42665</v>
      </c>
      <c r="K59" s="133" t="s">
        <v>931</v>
      </c>
      <c r="L59" s="207">
        <v>311.7</v>
      </c>
      <c r="M59" s="308" t="s">
        <v>89</v>
      </c>
      <c r="N59" s="308" t="s">
        <v>249</v>
      </c>
    </row>
    <row r="60" spans="1:17" ht="12.6" customHeight="1" thickBot="1" x14ac:dyDescent="0.25">
      <c r="B60" s="56"/>
      <c r="C60" s="56"/>
      <c r="D60" s="194"/>
      <c r="E60" s="208"/>
      <c r="J60" s="56"/>
      <c r="K60" s="194"/>
      <c r="L60" s="87">
        <f>SUM(L46:L59)</f>
        <v>8911.44</v>
      </c>
    </row>
    <row r="61" spans="1:17" ht="12.6" customHeight="1" x14ac:dyDescent="0.2">
      <c r="B61" s="56"/>
      <c r="C61" s="56"/>
      <c r="D61" s="194"/>
      <c r="E61" s="208"/>
      <c r="J61" s="56"/>
      <c r="K61" s="194"/>
      <c r="L61" s="208"/>
    </row>
    <row r="62" spans="1:17" ht="12.6" customHeight="1" x14ac:dyDescent="0.2">
      <c r="B62" s="56"/>
      <c r="C62" s="56"/>
      <c r="D62" s="194"/>
      <c r="E62" s="208"/>
      <c r="F62"/>
      <c r="J62" s="56"/>
      <c r="K62" s="194"/>
      <c r="L62" s="208"/>
      <c r="P62" s="29"/>
    </row>
    <row r="63" spans="1:17" ht="12.6" customHeight="1" x14ac:dyDescent="0.2">
      <c r="F63"/>
      <c r="J63" s="56"/>
      <c r="K63" s="194"/>
      <c r="L63" s="208"/>
    </row>
    <row r="64" spans="1:17" ht="12.6" customHeight="1" x14ac:dyDescent="0.2">
      <c r="F64"/>
      <c r="J64" s="56"/>
      <c r="K64" s="194"/>
      <c r="L64" s="208"/>
    </row>
    <row r="65" spans="1:17" ht="12.6" customHeight="1" x14ac:dyDescent="0.2">
      <c r="F65"/>
      <c r="J65" s="56"/>
      <c r="K65" s="194"/>
      <c r="L65" s="208"/>
    </row>
    <row r="66" spans="1:17" ht="12.6" customHeight="1" x14ac:dyDescent="0.2">
      <c r="F66"/>
      <c r="J66" s="56"/>
      <c r="K66" s="194"/>
      <c r="L66" s="208"/>
    </row>
    <row r="67" spans="1:17" x14ac:dyDescent="0.2">
      <c r="F67"/>
      <c r="J67" s="56"/>
      <c r="K67" s="194"/>
      <c r="L67" s="208"/>
      <c r="Q67" s="29"/>
    </row>
    <row r="68" spans="1:17" s="29" customFormat="1" x14ac:dyDescent="0.2">
      <c r="A68"/>
      <c r="B68"/>
      <c r="C68"/>
      <c r="D68" s="195"/>
      <c r="E68" s="197"/>
      <c r="F68"/>
      <c r="I68"/>
      <c r="J68" s="56"/>
      <c r="K68" s="194"/>
      <c r="L68" s="208"/>
      <c r="M68" s="308"/>
      <c r="N68" s="308"/>
      <c r="O68" s="308"/>
      <c r="P68"/>
      <c r="Q68"/>
    </row>
    <row r="69" spans="1:17" x14ac:dyDescent="0.2">
      <c r="F69"/>
      <c r="J69" s="56"/>
      <c r="K69" s="194"/>
      <c r="L69" s="208"/>
    </row>
    <row r="70" spans="1:17" x14ac:dyDescent="0.2">
      <c r="F70"/>
      <c r="J70" s="56"/>
      <c r="K70" s="194"/>
      <c r="L70" s="208"/>
    </row>
    <row r="71" spans="1:17" x14ac:dyDescent="0.2">
      <c r="F71"/>
      <c r="J71" s="56"/>
      <c r="K71" s="194"/>
      <c r="L71" s="208"/>
    </row>
    <row r="72" spans="1:17" x14ac:dyDescent="0.2">
      <c r="F72"/>
      <c r="J72" s="56"/>
      <c r="K72" s="194"/>
      <c r="L72" s="208"/>
    </row>
    <row r="73" spans="1:17" x14ac:dyDescent="0.2">
      <c r="F73"/>
      <c r="J73" s="56"/>
      <c r="K73" s="194"/>
      <c r="L73" s="208"/>
    </row>
    <row r="74" spans="1:17" x14ac:dyDescent="0.2">
      <c r="F74"/>
      <c r="J74" s="56"/>
      <c r="K74" s="194"/>
      <c r="L74" s="208"/>
    </row>
    <row r="75" spans="1:17" x14ac:dyDescent="0.2">
      <c r="F75"/>
      <c r="J75" s="56"/>
      <c r="K75" s="194"/>
      <c r="L75" s="208"/>
    </row>
    <row r="76" spans="1:17" x14ac:dyDescent="0.2">
      <c r="J76" s="56"/>
      <c r="K76" s="194"/>
      <c r="L76" s="208"/>
    </row>
    <row r="77" spans="1:17" x14ac:dyDescent="0.2">
      <c r="J77" s="56"/>
      <c r="K77" s="194"/>
      <c r="L77" s="208"/>
    </row>
    <row r="78" spans="1:17" x14ac:dyDescent="0.2">
      <c r="J78" s="56"/>
      <c r="K78" s="194"/>
      <c r="L78" s="208"/>
    </row>
    <row r="79" spans="1:17" x14ac:dyDescent="0.2">
      <c r="J79" s="56"/>
      <c r="K79" s="194"/>
      <c r="L79" s="208"/>
    </row>
    <row r="80" spans="1:17" x14ac:dyDescent="0.2">
      <c r="J80" s="56"/>
      <c r="K80" s="194"/>
      <c r="L80" s="208"/>
    </row>
    <row r="81" spans="10:12" x14ac:dyDescent="0.2">
      <c r="J81" s="56"/>
      <c r="K81" s="194"/>
      <c r="L81" s="208"/>
    </row>
    <row r="82" spans="10:12" x14ac:dyDescent="0.2">
      <c r="J82" s="56"/>
      <c r="K82" s="194"/>
      <c r="L82" s="208"/>
    </row>
    <row r="83" spans="10:12" x14ac:dyDescent="0.2">
      <c r="J83" s="56"/>
      <c r="K83" s="194"/>
      <c r="L83" s="208"/>
    </row>
    <row r="84" spans="10:12" x14ac:dyDescent="0.2">
      <c r="J84" s="56"/>
      <c r="K84" s="194"/>
      <c r="L84" s="208"/>
    </row>
    <row r="85" spans="10:12" x14ac:dyDescent="0.2">
      <c r="J85" s="56"/>
      <c r="K85" s="194"/>
      <c r="L85" s="208"/>
    </row>
  </sheetData>
  <mergeCells count="5">
    <mergeCell ref="A1:L1"/>
    <mergeCell ref="A3:D3"/>
    <mergeCell ref="A11:D11"/>
    <mergeCell ref="K31:K32"/>
    <mergeCell ref="L31:L3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18"/>
  <sheetViews>
    <sheetView workbookViewId="0">
      <selection activeCell="A2" sqref="A2"/>
    </sheetView>
  </sheetViews>
  <sheetFormatPr defaultColWidth="8.85546875" defaultRowHeight="12.75" x14ac:dyDescent="0.2"/>
  <cols>
    <col min="1" max="1" width="7.7109375" style="1" customWidth="1"/>
    <col min="2" max="2" width="18.28515625" style="1" customWidth="1"/>
    <col min="3" max="3" width="5.7109375" style="1" customWidth="1"/>
    <col min="4" max="4" width="7.7109375" style="1" customWidth="1"/>
    <col min="5" max="5" width="18.28515625" style="144" customWidth="1"/>
    <col min="6" max="6" width="5.7109375" style="1" customWidth="1"/>
    <col min="7" max="7" width="18.28515625" style="144" customWidth="1"/>
    <col min="8" max="8" width="8.85546875" style="1" customWidth="1"/>
    <col min="9" max="9" width="12" style="1" customWidth="1"/>
    <col min="10" max="16384" width="8.85546875" style="1"/>
  </cols>
  <sheetData>
    <row r="1" spans="1:7" ht="18" customHeight="1" x14ac:dyDescent="0.2">
      <c r="A1" s="864" t="s">
        <v>278</v>
      </c>
      <c r="B1" s="864"/>
      <c r="C1" s="864"/>
      <c r="D1" s="864"/>
      <c r="E1" s="864"/>
      <c r="F1" s="864"/>
      <c r="G1" s="864"/>
    </row>
    <row r="2" spans="1:7" ht="6" customHeight="1" x14ac:dyDescent="0.2">
      <c r="A2" s="34"/>
      <c r="B2" s="34"/>
      <c r="C2" s="34"/>
      <c r="D2" s="34"/>
    </row>
    <row r="3" spans="1:7" ht="18" customHeight="1" x14ac:dyDescent="0.2">
      <c r="A3" s="863" t="s">
        <v>119</v>
      </c>
      <c r="B3" s="863"/>
      <c r="C3" s="34"/>
      <c r="D3" s="863" t="s">
        <v>121</v>
      </c>
      <c r="E3" s="863"/>
      <c r="G3" s="46" t="s">
        <v>39</v>
      </c>
    </row>
    <row r="4" spans="1:7" ht="6" customHeight="1" thickBot="1" x14ac:dyDescent="0.25"/>
    <row r="5" spans="1:7" ht="13.5" thickBot="1" x14ac:dyDescent="0.25">
      <c r="B5" s="23" t="s">
        <v>39</v>
      </c>
      <c r="E5" s="40" t="s">
        <v>39</v>
      </c>
      <c r="G5" s="45" t="s">
        <v>39</v>
      </c>
    </row>
    <row r="6" spans="1:7" x14ac:dyDescent="0.2">
      <c r="A6" s="24" t="s">
        <v>28</v>
      </c>
      <c r="B6" s="22">
        <f>'Mar ''06'!C28</f>
        <v>12455.29</v>
      </c>
      <c r="D6" s="24" t="s">
        <v>28</v>
      </c>
      <c r="E6" s="145">
        <f>'Mar ''06'!H28</f>
        <v>1850</v>
      </c>
      <c r="G6" s="146">
        <f t="shared" ref="G6:G17" si="0">B6+E6</f>
        <v>14305.29</v>
      </c>
    </row>
    <row r="7" spans="1:7" x14ac:dyDescent="0.2">
      <c r="A7" s="25" t="s">
        <v>27</v>
      </c>
      <c r="B7" s="14">
        <f>'April ''06'!C31</f>
        <v>34425.100000000006</v>
      </c>
      <c r="D7" s="25" t="s">
        <v>27</v>
      </c>
      <c r="E7" s="147">
        <f>'April ''06'!H21</f>
        <v>0</v>
      </c>
      <c r="G7" s="147">
        <f t="shared" si="0"/>
        <v>34425.100000000006</v>
      </c>
    </row>
    <row r="8" spans="1:7" x14ac:dyDescent="0.2">
      <c r="A8" s="25" t="s">
        <v>29</v>
      </c>
      <c r="B8" s="14">
        <f>'May ''06'!C40</f>
        <v>21844.92</v>
      </c>
      <c r="D8" s="25" t="s">
        <v>29</v>
      </c>
      <c r="E8" s="147">
        <f>'May ''06'!H22</f>
        <v>327.84</v>
      </c>
      <c r="G8" s="147">
        <f t="shared" si="0"/>
        <v>22172.76</v>
      </c>
    </row>
    <row r="9" spans="1:7" x14ac:dyDescent="0.2">
      <c r="A9" s="25" t="s">
        <v>30</v>
      </c>
      <c r="B9" s="14">
        <f>'June ''06'!C43</f>
        <v>36721.093999999997</v>
      </c>
      <c r="D9" s="25" t="s">
        <v>30</v>
      </c>
      <c r="E9" s="147">
        <f>'June ''06'!H43</f>
        <v>2284.15</v>
      </c>
      <c r="G9" s="147">
        <f t="shared" si="0"/>
        <v>39005.243999999999</v>
      </c>
    </row>
    <row r="10" spans="1:7" x14ac:dyDescent="0.2">
      <c r="A10" s="25" t="s">
        <v>31</v>
      </c>
      <c r="B10" s="14">
        <f>'July ''06'!C27</f>
        <v>16663</v>
      </c>
      <c r="D10" s="25" t="s">
        <v>31</v>
      </c>
      <c r="E10" s="147">
        <f>'July ''06'!H27</f>
        <v>0</v>
      </c>
      <c r="G10" s="147">
        <f t="shared" si="0"/>
        <v>16663</v>
      </c>
    </row>
    <row r="11" spans="1:7" x14ac:dyDescent="0.2">
      <c r="A11" s="25" t="s">
        <v>32</v>
      </c>
      <c r="B11" s="14">
        <f>'Aug ''06'!C46</f>
        <v>41735.219999999994</v>
      </c>
      <c r="D11" s="25" t="s">
        <v>32</v>
      </c>
      <c r="E11" s="147">
        <f>'Aug ''06'!H46</f>
        <v>0</v>
      </c>
      <c r="G11" s="147">
        <f t="shared" si="0"/>
        <v>41735.219999999994</v>
      </c>
    </row>
    <row r="12" spans="1:7" x14ac:dyDescent="0.2">
      <c r="A12" s="25" t="s">
        <v>33</v>
      </c>
      <c r="B12" s="14">
        <f>'Sep ''06'!C42</f>
        <v>20041.57</v>
      </c>
      <c r="D12" s="25" t="s">
        <v>33</v>
      </c>
      <c r="E12" s="147">
        <f>'Sep ''06'!H42</f>
        <v>2410.6799999999998</v>
      </c>
      <c r="G12" s="147">
        <f t="shared" si="0"/>
        <v>22452.25</v>
      </c>
    </row>
    <row r="13" spans="1:7" x14ac:dyDescent="0.2">
      <c r="A13" s="25" t="s">
        <v>34</v>
      </c>
      <c r="B13" s="14"/>
      <c r="D13" s="25" t="s">
        <v>34</v>
      </c>
      <c r="E13" s="147"/>
      <c r="G13" s="147">
        <f t="shared" si="0"/>
        <v>0</v>
      </c>
    </row>
    <row r="14" spans="1:7" x14ac:dyDescent="0.2">
      <c r="A14" s="25" t="s">
        <v>35</v>
      </c>
      <c r="B14" s="14"/>
      <c r="D14" s="25" t="s">
        <v>35</v>
      </c>
      <c r="E14" s="147"/>
      <c r="G14" s="147">
        <f t="shared" si="0"/>
        <v>0</v>
      </c>
    </row>
    <row r="15" spans="1:7" x14ac:dyDescent="0.2">
      <c r="A15" s="25" t="s">
        <v>36</v>
      </c>
      <c r="B15" s="14"/>
      <c r="D15" s="25" t="s">
        <v>36</v>
      </c>
      <c r="E15" s="147"/>
      <c r="G15" s="147">
        <f t="shared" si="0"/>
        <v>0</v>
      </c>
    </row>
    <row r="16" spans="1:7" x14ac:dyDescent="0.2">
      <c r="A16" s="25" t="s">
        <v>37</v>
      </c>
      <c r="B16" s="14"/>
      <c r="D16" s="25" t="s">
        <v>37</v>
      </c>
      <c r="E16" s="147"/>
      <c r="G16" s="147">
        <f t="shared" si="0"/>
        <v>0</v>
      </c>
    </row>
    <row r="17" spans="1:9" ht="13.5" thickBot="1" x14ac:dyDescent="0.25">
      <c r="A17" s="26" t="s">
        <v>38</v>
      </c>
      <c r="B17" s="15"/>
      <c r="D17" s="26" t="s">
        <v>38</v>
      </c>
      <c r="E17" s="148"/>
      <c r="G17" s="148">
        <f t="shared" si="0"/>
        <v>0</v>
      </c>
    </row>
    <row r="18" spans="1:9" ht="13.5" thickBot="1" x14ac:dyDescent="0.25">
      <c r="B18" s="16">
        <f>SUM(B6:B17)</f>
        <v>183886.19399999999</v>
      </c>
      <c r="E18" s="149">
        <f>SUM(E6:E17)</f>
        <v>6872.67</v>
      </c>
      <c r="G18" s="149">
        <f>SUM(G6:G17)</f>
        <v>190758.864</v>
      </c>
      <c r="I18" s="43">
        <f>SUM(B18:E18)</f>
        <v>190758.864</v>
      </c>
    </row>
  </sheetData>
  <mergeCells count="3">
    <mergeCell ref="A3:B3"/>
    <mergeCell ref="D3:E3"/>
    <mergeCell ref="A1:G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P99"/>
  <sheetViews>
    <sheetView zoomScaleNormal="100" workbookViewId="0">
      <selection activeCell="C11" sqref="C1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1860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73"/>
      <c r="G2" s="473"/>
      <c r="H2" s="473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1">
        <v>42689</v>
      </c>
      <c r="C5" s="204" t="s">
        <v>691</v>
      </c>
      <c r="D5" s="205" t="s">
        <v>1852</v>
      </c>
      <c r="E5" s="470">
        <v>9548.7900000000009</v>
      </c>
      <c r="F5" s="29" t="s">
        <v>89</v>
      </c>
      <c r="G5" s="29" t="s">
        <v>249</v>
      </c>
      <c r="H5" s="29"/>
      <c r="J5" s="369">
        <v>42675</v>
      </c>
      <c r="K5" s="205" t="s">
        <v>1318</v>
      </c>
      <c r="L5" s="371">
        <v>5078.7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280">
        <v>42689</v>
      </c>
      <c r="C6" s="281" t="s">
        <v>691</v>
      </c>
      <c r="D6" s="423" t="s">
        <v>1853</v>
      </c>
      <c r="E6" s="461">
        <v>4391.8</v>
      </c>
      <c r="F6" s="27" t="s">
        <v>89</v>
      </c>
      <c r="G6" s="29" t="s">
        <v>249</v>
      </c>
      <c r="H6" s="29"/>
      <c r="J6" s="109">
        <v>42675</v>
      </c>
      <c r="K6" s="131" t="s">
        <v>1064</v>
      </c>
      <c r="L6" s="124">
        <v>1963.76</v>
      </c>
      <c r="M6" s="308" t="s">
        <v>89</v>
      </c>
      <c r="N6" s="308" t="s">
        <v>249</v>
      </c>
      <c r="O6" s="308"/>
      <c r="P6" s="29"/>
    </row>
    <row r="7" spans="1:16" s="29" customFormat="1" ht="12.6" customHeight="1" thickBot="1" x14ac:dyDescent="0.25">
      <c r="A7"/>
      <c r="B7" s="56"/>
      <c r="C7" s="56"/>
      <c r="D7" s="194"/>
      <c r="E7" s="87">
        <f>SUM(E5:E6)</f>
        <v>13940.59</v>
      </c>
      <c r="I7" s="56"/>
      <c r="J7" s="109">
        <v>42675</v>
      </c>
      <c r="K7" s="123" t="s">
        <v>1258</v>
      </c>
      <c r="L7" s="124">
        <v>6494.58</v>
      </c>
      <c r="M7" s="308" t="s">
        <v>89</v>
      </c>
      <c r="N7" s="307" t="s">
        <v>249</v>
      </c>
      <c r="O7" s="308"/>
    </row>
    <row r="8" spans="1:16" s="29" customFormat="1" ht="12.6" customHeight="1" x14ac:dyDescent="0.2">
      <c r="A8"/>
      <c r="B8" s="56"/>
      <c r="C8" s="56"/>
      <c r="D8" s="194"/>
      <c r="E8" s="208"/>
      <c r="I8" s="56"/>
      <c r="J8" s="109">
        <v>42675</v>
      </c>
      <c r="K8" s="131" t="s">
        <v>346</v>
      </c>
      <c r="L8" s="135">
        <v>10000</v>
      </c>
      <c r="M8" s="308" t="s">
        <v>89</v>
      </c>
      <c r="N8" s="307" t="s">
        <v>249</v>
      </c>
      <c r="O8" s="308"/>
    </row>
    <row r="9" spans="1:16" s="29" customFormat="1" ht="12.6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I9" s="56"/>
      <c r="J9" s="109">
        <v>42676</v>
      </c>
      <c r="K9" s="123" t="s">
        <v>50</v>
      </c>
      <c r="L9" s="124">
        <v>8421.58</v>
      </c>
      <c r="M9" s="308" t="s">
        <v>89</v>
      </c>
      <c r="N9" s="307" t="s">
        <v>249</v>
      </c>
      <c r="O9" s="308"/>
    </row>
    <row r="10" spans="1:16" s="29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I10" s="56"/>
      <c r="J10" s="109">
        <v>42688</v>
      </c>
      <c r="K10" s="123" t="s">
        <v>928</v>
      </c>
      <c r="L10" s="124">
        <v>20000</v>
      </c>
      <c r="M10" s="308" t="s">
        <v>89</v>
      </c>
      <c r="N10" s="307" t="s">
        <v>249</v>
      </c>
      <c r="O10" s="308"/>
    </row>
    <row r="11" spans="1:16" s="29" customFormat="1" ht="12.6" customHeight="1" x14ac:dyDescent="0.2">
      <c r="A11" s="56"/>
      <c r="B11" s="129">
        <v>42675</v>
      </c>
      <c r="C11" s="190" t="s">
        <v>674</v>
      </c>
      <c r="D11" s="132" t="s">
        <v>730</v>
      </c>
      <c r="E11" s="136">
        <v>462.7</v>
      </c>
      <c r="F11" s="29" t="s">
        <v>89</v>
      </c>
      <c r="G11" s="29" t="s">
        <v>249</v>
      </c>
      <c r="I11" s="56"/>
      <c r="J11" s="129">
        <v>42690</v>
      </c>
      <c r="K11" s="123" t="s">
        <v>346</v>
      </c>
      <c r="L11" s="124">
        <v>16563.14</v>
      </c>
      <c r="M11" s="308" t="s">
        <v>1871</v>
      </c>
      <c r="N11" s="307" t="s">
        <v>249</v>
      </c>
      <c r="O11" s="308"/>
    </row>
    <row r="12" spans="1:16" s="29" customFormat="1" ht="12.6" customHeight="1" x14ac:dyDescent="0.2">
      <c r="A12" s="56"/>
      <c r="B12" s="129">
        <v>42675</v>
      </c>
      <c r="C12" s="190" t="s">
        <v>647</v>
      </c>
      <c r="D12" s="132" t="s">
        <v>726</v>
      </c>
      <c r="E12" s="136">
        <v>319.7</v>
      </c>
      <c r="F12" s="29" t="s">
        <v>89</v>
      </c>
      <c r="G12" s="29" t="s">
        <v>249</v>
      </c>
      <c r="I12" s="56"/>
      <c r="J12" s="129">
        <v>42704</v>
      </c>
      <c r="K12" s="123" t="s">
        <v>1247</v>
      </c>
      <c r="L12" s="124">
        <v>4704.96</v>
      </c>
      <c r="M12" s="308" t="s">
        <v>89</v>
      </c>
      <c r="N12" s="307" t="s">
        <v>249</v>
      </c>
      <c r="O12" s="308"/>
    </row>
    <row r="13" spans="1:16" s="29" customFormat="1" ht="12.6" customHeight="1" x14ac:dyDescent="0.2">
      <c r="A13" s="56"/>
      <c r="B13" s="129">
        <v>42675</v>
      </c>
      <c r="C13" s="190" t="s">
        <v>301</v>
      </c>
      <c r="D13" s="132" t="s">
        <v>1487</v>
      </c>
      <c r="E13" s="136">
        <v>2215.02</v>
      </c>
      <c r="F13" s="29" t="s">
        <v>89</v>
      </c>
      <c r="G13" s="29" t="s">
        <v>249</v>
      </c>
      <c r="I13" s="56"/>
      <c r="J13" s="129"/>
      <c r="K13" s="132"/>
      <c r="L13" s="124"/>
      <c r="M13" s="308"/>
      <c r="N13" s="307"/>
      <c r="O13" s="306"/>
      <c r="P13" s="111"/>
    </row>
    <row r="14" spans="1:16" s="29" customFormat="1" ht="12.6" customHeight="1" x14ac:dyDescent="0.2">
      <c r="A14" s="56"/>
      <c r="B14" s="129">
        <v>42675</v>
      </c>
      <c r="C14" s="190" t="s">
        <v>301</v>
      </c>
      <c r="D14" s="132" t="s">
        <v>816</v>
      </c>
      <c r="E14" s="136">
        <v>177.84</v>
      </c>
      <c r="F14" s="29" t="s">
        <v>89</v>
      </c>
      <c r="G14" s="29" t="s">
        <v>249</v>
      </c>
      <c r="I14" s="56"/>
      <c r="J14" s="129">
        <v>42699</v>
      </c>
      <c r="K14" s="132" t="s">
        <v>1872</v>
      </c>
      <c r="L14" s="124">
        <v>5043.33</v>
      </c>
      <c r="M14" s="308" t="s">
        <v>89</v>
      </c>
      <c r="N14" s="307" t="s">
        <v>249</v>
      </c>
      <c r="O14" s="307"/>
      <c r="P14" s="3"/>
    </row>
    <row r="15" spans="1:16" s="29" customFormat="1" ht="12.6" customHeight="1" x14ac:dyDescent="0.2">
      <c r="A15" s="56"/>
      <c r="B15" s="129">
        <v>42676</v>
      </c>
      <c r="C15" s="190" t="s">
        <v>301</v>
      </c>
      <c r="D15" s="132" t="s">
        <v>1817</v>
      </c>
      <c r="E15" s="136">
        <v>1481.55</v>
      </c>
      <c r="F15" s="29" t="s">
        <v>89</v>
      </c>
      <c r="G15" s="116" t="s">
        <v>249</v>
      </c>
      <c r="I15" s="56"/>
      <c r="J15" s="129">
        <v>42702</v>
      </c>
      <c r="K15" s="132" t="s">
        <v>1873</v>
      </c>
      <c r="L15" s="136">
        <v>1.1000000000000001</v>
      </c>
      <c r="M15" s="308" t="s">
        <v>89</v>
      </c>
      <c r="N15" s="307" t="s">
        <v>249</v>
      </c>
      <c r="O15" s="307"/>
      <c r="P15" s="3"/>
    </row>
    <row r="16" spans="1:16" s="29" customFormat="1" ht="12.6" customHeight="1" x14ac:dyDescent="0.2">
      <c r="A16" s="56"/>
      <c r="B16" s="129">
        <v>42677</v>
      </c>
      <c r="C16" s="190" t="s">
        <v>719</v>
      </c>
      <c r="D16" s="132" t="s">
        <v>1051</v>
      </c>
      <c r="E16" s="124">
        <v>468.88</v>
      </c>
      <c r="F16" s="29" t="s">
        <v>89</v>
      </c>
      <c r="G16" s="27" t="s">
        <v>249</v>
      </c>
      <c r="I16" s="56"/>
      <c r="J16" s="129">
        <v>42702</v>
      </c>
      <c r="K16" s="132" t="s">
        <v>1874</v>
      </c>
      <c r="L16" s="136">
        <v>564.72</v>
      </c>
      <c r="M16" s="308" t="s">
        <v>89</v>
      </c>
      <c r="N16" s="307" t="s">
        <v>249</v>
      </c>
      <c r="O16" s="307"/>
      <c r="P16" s="3"/>
    </row>
    <row r="17" spans="1:16" s="29" customFormat="1" ht="12.6" customHeight="1" x14ac:dyDescent="0.2">
      <c r="A17" s="56"/>
      <c r="B17" s="129">
        <v>42678</v>
      </c>
      <c r="C17" s="190" t="s">
        <v>719</v>
      </c>
      <c r="D17" s="132" t="s">
        <v>1051</v>
      </c>
      <c r="E17" s="124">
        <v>802.7</v>
      </c>
      <c r="F17" s="29" t="s">
        <v>89</v>
      </c>
      <c r="G17" s="29" t="s">
        <v>249</v>
      </c>
      <c r="I17" s="56"/>
      <c r="J17" s="129">
        <v>42702</v>
      </c>
      <c r="K17" s="132" t="s">
        <v>1830</v>
      </c>
      <c r="L17" s="136">
        <v>2145.5700000000002</v>
      </c>
      <c r="M17" s="308" t="s">
        <v>89</v>
      </c>
      <c r="N17" s="307" t="s">
        <v>249</v>
      </c>
      <c r="O17" s="307"/>
      <c r="P17" s="3"/>
    </row>
    <row r="18" spans="1:16" s="29" customFormat="1" ht="12.6" customHeight="1" thickBot="1" x14ac:dyDescent="0.25">
      <c r="A18" s="56"/>
      <c r="B18" s="129">
        <v>42681</v>
      </c>
      <c r="C18" s="190" t="s">
        <v>469</v>
      </c>
      <c r="D18" s="132" t="s">
        <v>901</v>
      </c>
      <c r="E18" s="124">
        <v>602.33000000000004</v>
      </c>
      <c r="F18" s="29" t="s">
        <v>89</v>
      </c>
      <c r="G18" s="29" t="s">
        <v>249</v>
      </c>
      <c r="I18" s="56"/>
      <c r="J18" s="161">
        <v>42702</v>
      </c>
      <c r="K18" s="133" t="s">
        <v>1832</v>
      </c>
      <c r="L18" s="203">
        <v>480.8</v>
      </c>
      <c r="M18" s="308" t="s">
        <v>89</v>
      </c>
      <c r="N18" s="307" t="s">
        <v>249</v>
      </c>
      <c r="O18" s="307"/>
      <c r="P18" s="474">
        <f>SUM(L15:L18)</f>
        <v>3192.1900000000005</v>
      </c>
    </row>
    <row r="19" spans="1:16" s="111" customFormat="1" ht="12.6" customHeight="1" thickBot="1" x14ac:dyDescent="0.25">
      <c r="A19" s="56"/>
      <c r="B19" s="129">
        <v>42681</v>
      </c>
      <c r="C19" s="190" t="s">
        <v>647</v>
      </c>
      <c r="D19" s="132" t="s">
        <v>597</v>
      </c>
      <c r="E19" s="124">
        <v>1139.4000000000001</v>
      </c>
      <c r="F19" s="29" t="s">
        <v>89</v>
      </c>
      <c r="G19" s="29" t="s">
        <v>249</v>
      </c>
      <c r="H19" s="29"/>
      <c r="I19" s="56"/>
      <c r="J19" s="56"/>
      <c r="K19" s="194"/>
      <c r="L19" s="87">
        <f>SUM(L5:L18)</f>
        <v>81462.240000000034</v>
      </c>
      <c r="M19" s="307"/>
      <c r="N19" s="307"/>
      <c r="O19" s="307"/>
      <c r="P19" s="3"/>
    </row>
    <row r="20" spans="1:16" s="111" customFormat="1" ht="12.6" customHeight="1" thickBot="1" x14ac:dyDescent="0.25">
      <c r="A20" s="56"/>
      <c r="B20" s="129">
        <v>42681</v>
      </c>
      <c r="C20" s="190" t="s">
        <v>301</v>
      </c>
      <c r="D20" s="132" t="s">
        <v>227</v>
      </c>
      <c r="E20" s="135">
        <v>1026</v>
      </c>
      <c r="F20" s="29" t="s">
        <v>89</v>
      </c>
      <c r="G20" s="29" t="s">
        <v>249</v>
      </c>
      <c r="H20" s="29"/>
      <c r="I20" s="56"/>
      <c r="J20" s="299"/>
      <c r="K20" s="155"/>
      <c r="L20" s="301"/>
      <c r="M20" s="307"/>
      <c r="N20" s="307"/>
      <c r="O20" s="308"/>
      <c r="P20" s="29"/>
    </row>
    <row r="21" spans="1:16" s="111" customFormat="1" ht="12.6" customHeight="1" x14ac:dyDescent="0.2">
      <c r="A21" s="56"/>
      <c r="B21" s="129">
        <v>42682</v>
      </c>
      <c r="C21" s="190" t="s">
        <v>719</v>
      </c>
      <c r="D21" s="132" t="s">
        <v>1051</v>
      </c>
      <c r="E21" s="136">
        <v>608.26</v>
      </c>
      <c r="F21" s="29" t="s">
        <v>89</v>
      </c>
      <c r="G21" s="29" t="s">
        <v>249</v>
      </c>
      <c r="H21" s="29"/>
      <c r="I21" s="56"/>
      <c r="J21" s="158"/>
      <c r="K21" s="885" t="s">
        <v>1087</v>
      </c>
      <c r="L21" s="881">
        <f>E7+L19+E66+L52</f>
        <v>235376.84999999998</v>
      </c>
      <c r="M21" s="307"/>
      <c r="N21" s="307"/>
      <c r="O21" s="308"/>
      <c r="P21" s="29"/>
    </row>
    <row r="22" spans="1:16" s="111" customFormat="1" ht="12.6" customHeight="1" thickBot="1" x14ac:dyDescent="0.25">
      <c r="A22" s="56"/>
      <c r="B22" s="129">
        <v>42682</v>
      </c>
      <c r="C22" s="190" t="s">
        <v>647</v>
      </c>
      <c r="D22" s="132" t="s">
        <v>1868</v>
      </c>
      <c r="E22" s="136">
        <v>900</v>
      </c>
      <c r="F22" s="29" t="s">
        <v>89</v>
      </c>
      <c r="G22" s="29" t="s">
        <v>249</v>
      </c>
      <c r="H22" s="29"/>
      <c r="I22"/>
      <c r="J22" s="393"/>
      <c r="K22" s="885"/>
      <c r="L22" s="882"/>
      <c r="M22" s="307"/>
      <c r="N22" s="307"/>
      <c r="O22" s="308"/>
      <c r="P22" s="29"/>
    </row>
    <row r="23" spans="1:16" s="111" customFormat="1" ht="12.6" customHeight="1" x14ac:dyDescent="0.2">
      <c r="A23" s="56"/>
      <c r="B23" s="129">
        <v>42684</v>
      </c>
      <c r="C23" s="190" t="s">
        <v>301</v>
      </c>
      <c r="D23" s="132" t="s">
        <v>1867</v>
      </c>
      <c r="E23" s="136">
        <v>5081.16</v>
      </c>
      <c r="F23" s="29" t="s">
        <v>89</v>
      </c>
      <c r="G23" s="29" t="s">
        <v>249</v>
      </c>
      <c r="H23" s="29"/>
      <c r="I23"/>
      <c r="J23" s="393"/>
      <c r="K23" s="398"/>
      <c r="L23" s="336"/>
      <c r="M23" s="307"/>
      <c r="N23" s="307"/>
      <c r="O23" s="308"/>
      <c r="P23" s="29"/>
    </row>
    <row r="24" spans="1:16" s="111" customFormat="1" ht="12.6" customHeight="1" x14ac:dyDescent="0.2">
      <c r="A24" s="56"/>
      <c r="B24" s="129">
        <v>42685</v>
      </c>
      <c r="C24" s="190" t="s">
        <v>719</v>
      </c>
      <c r="D24" s="132" t="s">
        <v>1051</v>
      </c>
      <c r="E24" s="136">
        <v>1388.1</v>
      </c>
      <c r="F24" s="29" t="s">
        <v>89</v>
      </c>
      <c r="G24" s="29" t="s">
        <v>249</v>
      </c>
      <c r="H24" s="29"/>
      <c r="I24" s="294" t="s">
        <v>1570</v>
      </c>
      <c r="J24" s="56"/>
      <c r="K24" s="194"/>
      <c r="L24" s="208"/>
      <c r="M24" s="308"/>
      <c r="N24" s="308"/>
      <c r="O24" s="308"/>
      <c r="P24" s="29"/>
    </row>
    <row r="25" spans="1:16" s="111" customFormat="1" ht="12.6" customHeight="1" thickBot="1" x14ac:dyDescent="0.25">
      <c r="A25" s="56"/>
      <c r="B25" s="129">
        <v>42685</v>
      </c>
      <c r="C25" s="190" t="s">
        <v>647</v>
      </c>
      <c r="D25" s="132" t="s">
        <v>597</v>
      </c>
      <c r="E25" s="136">
        <v>526.30999999999995</v>
      </c>
      <c r="F25" s="29" t="s">
        <v>89</v>
      </c>
      <c r="G25" s="29" t="s">
        <v>249</v>
      </c>
      <c r="H25" s="29"/>
      <c r="I25" s="3"/>
      <c r="J25" s="294"/>
      <c r="K25" s="294"/>
      <c r="L25" s="288"/>
      <c r="M25" s="288" t="s">
        <v>1683</v>
      </c>
      <c r="N25" s="308"/>
      <c r="O25" s="308"/>
      <c r="P25" s="29"/>
    </row>
    <row r="26" spans="1:16" s="111" customFormat="1" ht="12.6" customHeight="1" thickBot="1" x14ac:dyDescent="0.25">
      <c r="A26" s="56"/>
      <c r="B26" s="129">
        <v>42685</v>
      </c>
      <c r="C26" s="190" t="s">
        <v>719</v>
      </c>
      <c r="D26" s="132" t="s">
        <v>1051</v>
      </c>
      <c r="E26" s="136">
        <v>300</v>
      </c>
      <c r="F26" s="29" t="s">
        <v>89</v>
      </c>
      <c r="G26" s="29" t="s">
        <v>249</v>
      </c>
      <c r="H26" s="29"/>
      <c r="I26" s="3"/>
      <c r="J26" s="10" t="s">
        <v>297</v>
      </c>
      <c r="K26" s="11" t="s">
        <v>298</v>
      </c>
      <c r="L26" s="176" t="s">
        <v>299</v>
      </c>
      <c r="M26" s="308"/>
      <c r="N26" s="308"/>
      <c r="O26" s="308"/>
      <c r="P26" s="29"/>
    </row>
    <row r="27" spans="1:16" s="111" customFormat="1" ht="12.6" customHeight="1" x14ac:dyDescent="0.2">
      <c r="A27" s="56"/>
      <c r="B27" s="129">
        <v>42686</v>
      </c>
      <c r="C27" s="190" t="s">
        <v>719</v>
      </c>
      <c r="D27" s="132" t="s">
        <v>1869</v>
      </c>
      <c r="E27" s="136">
        <v>550.04999999999995</v>
      </c>
      <c r="F27" s="29" t="s">
        <v>89</v>
      </c>
      <c r="G27" s="29" t="s">
        <v>249</v>
      </c>
      <c r="H27" s="29"/>
      <c r="I27" s="3"/>
      <c r="J27" s="101">
        <v>42670</v>
      </c>
      <c r="K27" s="205" t="s">
        <v>1355</v>
      </c>
      <c r="L27" s="206">
        <v>418.15</v>
      </c>
      <c r="M27" s="308" t="s">
        <v>89</v>
      </c>
      <c r="N27" s="308" t="s">
        <v>249</v>
      </c>
      <c r="O27" s="308"/>
      <c r="P27"/>
    </row>
    <row r="28" spans="1:16" s="111" customFormat="1" ht="12.6" customHeight="1" x14ac:dyDescent="0.2">
      <c r="A28" s="56"/>
      <c r="B28" s="129">
        <v>42688</v>
      </c>
      <c r="C28" s="190" t="s">
        <v>647</v>
      </c>
      <c r="D28" s="132" t="s">
        <v>498</v>
      </c>
      <c r="E28" s="136">
        <v>550</v>
      </c>
      <c r="F28" s="29" t="s">
        <v>89</v>
      </c>
      <c r="G28" s="29" t="s">
        <v>249</v>
      </c>
      <c r="H28" s="29"/>
      <c r="I28" s="3"/>
      <c r="J28" s="110">
        <v>42674</v>
      </c>
      <c r="K28" s="119" t="s">
        <v>931</v>
      </c>
      <c r="L28" s="172">
        <v>1273.1500000000001</v>
      </c>
      <c r="M28" s="308" t="s">
        <v>89</v>
      </c>
      <c r="N28" s="308" t="s">
        <v>249</v>
      </c>
      <c r="O28" s="308"/>
      <c r="P28"/>
    </row>
    <row r="29" spans="1:16" s="111" customFormat="1" ht="12.6" customHeight="1" x14ac:dyDescent="0.2">
      <c r="A29" s="56"/>
      <c r="B29" s="129">
        <v>42688</v>
      </c>
      <c r="C29" s="190" t="s">
        <v>647</v>
      </c>
      <c r="D29" s="132" t="s">
        <v>597</v>
      </c>
      <c r="E29" s="136">
        <v>798.84</v>
      </c>
      <c r="F29" s="29" t="s">
        <v>89</v>
      </c>
      <c r="G29" s="29" t="s">
        <v>249</v>
      </c>
      <c r="H29" s="29"/>
      <c r="I29" s="3"/>
      <c r="J29" s="110">
        <v>42674</v>
      </c>
      <c r="K29" s="119" t="s">
        <v>1355</v>
      </c>
      <c r="L29" s="172">
        <v>865.39</v>
      </c>
      <c r="M29" s="308" t="s">
        <v>89</v>
      </c>
      <c r="N29" s="308" t="s">
        <v>249</v>
      </c>
      <c r="O29" s="308"/>
      <c r="P29" s="29"/>
    </row>
    <row r="30" spans="1:16" s="111" customFormat="1" ht="12.6" customHeight="1" x14ac:dyDescent="0.2">
      <c r="A30" s="56"/>
      <c r="B30" s="129">
        <v>42688</v>
      </c>
      <c r="C30" s="190" t="s">
        <v>719</v>
      </c>
      <c r="D30" s="132" t="s">
        <v>1051</v>
      </c>
      <c r="E30" s="136">
        <v>342</v>
      </c>
      <c r="F30" s="29" t="s">
        <v>89</v>
      </c>
      <c r="G30" s="29" t="s">
        <v>249</v>
      </c>
      <c r="H30" s="29"/>
      <c r="I30" s="3"/>
      <c r="J30" s="110">
        <v>42675</v>
      </c>
      <c r="K30" s="119" t="s">
        <v>1866</v>
      </c>
      <c r="L30" s="172">
        <v>567</v>
      </c>
      <c r="M30" s="308" t="s">
        <v>89</v>
      </c>
      <c r="N30" s="308" t="s">
        <v>249</v>
      </c>
      <c r="O30" s="308"/>
      <c r="P30" s="29"/>
    </row>
    <row r="31" spans="1:16" s="111" customFormat="1" ht="12.6" customHeight="1" x14ac:dyDescent="0.2">
      <c r="A31" s="56"/>
      <c r="B31" s="129">
        <v>42688</v>
      </c>
      <c r="C31" s="190" t="s">
        <v>469</v>
      </c>
      <c r="D31" s="132" t="s">
        <v>901</v>
      </c>
      <c r="E31" s="136">
        <v>423.77</v>
      </c>
      <c r="F31" s="29" t="s">
        <v>89</v>
      </c>
      <c r="G31" s="29" t="s">
        <v>249</v>
      </c>
      <c r="H31" s="29"/>
      <c r="I31" s="3"/>
      <c r="J31" s="110">
        <v>42675</v>
      </c>
      <c r="K31" s="119" t="s">
        <v>1878</v>
      </c>
      <c r="L31" s="172">
        <v>795.36</v>
      </c>
      <c r="M31" s="308" t="s">
        <v>89</v>
      </c>
      <c r="N31" s="308" t="s">
        <v>249</v>
      </c>
      <c r="O31" s="308"/>
      <c r="P31" s="29"/>
    </row>
    <row r="32" spans="1:16" s="111" customFormat="1" ht="12.6" customHeight="1" x14ac:dyDescent="0.2">
      <c r="A32" s="56"/>
      <c r="B32" s="129">
        <v>42688</v>
      </c>
      <c r="C32" s="190" t="s">
        <v>301</v>
      </c>
      <c r="D32" s="132" t="s">
        <v>1256</v>
      </c>
      <c r="E32" s="136">
        <v>4789.4799999999996</v>
      </c>
      <c r="F32" s="29" t="s">
        <v>89</v>
      </c>
      <c r="G32" s="29" t="s">
        <v>249</v>
      </c>
      <c r="H32" s="29"/>
      <c r="I32" s="3"/>
      <c r="J32" s="110">
        <v>42676</v>
      </c>
      <c r="K32" s="119" t="s">
        <v>1881</v>
      </c>
      <c r="L32" s="172">
        <v>663.9</v>
      </c>
      <c r="M32" s="308" t="s">
        <v>89</v>
      </c>
      <c r="N32" s="308" t="s">
        <v>249</v>
      </c>
      <c r="O32" s="308"/>
      <c r="P32"/>
    </row>
    <row r="33" spans="1:16" s="111" customFormat="1" ht="12.6" customHeight="1" x14ac:dyDescent="0.2">
      <c r="A33" s="56"/>
      <c r="B33" s="129">
        <v>42688</v>
      </c>
      <c r="C33" s="190" t="s">
        <v>674</v>
      </c>
      <c r="D33" s="132" t="s">
        <v>673</v>
      </c>
      <c r="E33" s="136">
        <v>17406.46</v>
      </c>
      <c r="F33" s="29" t="s">
        <v>89</v>
      </c>
      <c r="G33" s="29" t="s">
        <v>249</v>
      </c>
      <c r="H33" s="29"/>
      <c r="I33" s="3"/>
      <c r="J33" s="110">
        <v>42677</v>
      </c>
      <c r="K33" s="119" t="s">
        <v>1865</v>
      </c>
      <c r="L33" s="172">
        <v>410</v>
      </c>
      <c r="M33" s="308" t="s">
        <v>89</v>
      </c>
      <c r="N33" s="308" t="s">
        <v>249</v>
      </c>
      <c r="O33" s="308"/>
      <c r="P33"/>
    </row>
    <row r="34" spans="1:16" s="111" customFormat="1" ht="12.6" customHeight="1" x14ac:dyDescent="0.2">
      <c r="A34" s="56"/>
      <c r="B34" s="129">
        <v>42688</v>
      </c>
      <c r="C34" s="190" t="s">
        <v>647</v>
      </c>
      <c r="D34" s="132" t="s">
        <v>1146</v>
      </c>
      <c r="E34" s="136">
        <v>199.82</v>
      </c>
      <c r="F34" s="29" t="s">
        <v>89</v>
      </c>
      <c r="G34" s="29" t="s">
        <v>249</v>
      </c>
      <c r="H34" s="29"/>
      <c r="I34" s="3"/>
      <c r="J34" s="110">
        <v>42677</v>
      </c>
      <c r="K34" s="119" t="s">
        <v>1876</v>
      </c>
      <c r="L34" s="172">
        <v>343.31</v>
      </c>
      <c r="M34" s="308" t="s">
        <v>89</v>
      </c>
      <c r="N34" s="308" t="s">
        <v>249</v>
      </c>
      <c r="O34" s="308"/>
      <c r="P34"/>
    </row>
    <row r="35" spans="1:16" s="56" customFormat="1" ht="12.6" customHeight="1" x14ac:dyDescent="0.2">
      <c r="B35" s="129">
        <v>42688</v>
      </c>
      <c r="C35" s="190" t="s">
        <v>301</v>
      </c>
      <c r="D35" s="132" t="s">
        <v>928</v>
      </c>
      <c r="E35" s="136">
        <v>20000</v>
      </c>
      <c r="F35" s="29" t="s">
        <v>89</v>
      </c>
      <c r="G35" s="29" t="s">
        <v>249</v>
      </c>
      <c r="H35" s="29"/>
      <c r="I35"/>
      <c r="J35" s="110">
        <v>42677</v>
      </c>
      <c r="K35" s="119" t="s">
        <v>1879</v>
      </c>
      <c r="L35" s="172">
        <v>700.4</v>
      </c>
      <c r="M35" s="308" t="s">
        <v>89</v>
      </c>
      <c r="N35" s="308" t="s">
        <v>249</v>
      </c>
      <c r="O35" s="308"/>
      <c r="P35"/>
    </row>
    <row r="36" spans="1:16" s="29" customFormat="1" ht="12.6" customHeight="1" x14ac:dyDescent="0.2">
      <c r="A36" s="56"/>
      <c r="B36" s="129">
        <v>42689</v>
      </c>
      <c r="C36" s="190" t="s">
        <v>301</v>
      </c>
      <c r="D36" s="132" t="s">
        <v>293</v>
      </c>
      <c r="E36" s="136">
        <v>775.2</v>
      </c>
      <c r="F36" s="29" t="s">
        <v>89</v>
      </c>
      <c r="G36" s="29" t="s">
        <v>249</v>
      </c>
      <c r="I36"/>
      <c r="J36" s="110">
        <v>42679</v>
      </c>
      <c r="K36" s="119" t="s">
        <v>1880</v>
      </c>
      <c r="L36" s="172">
        <v>693.12</v>
      </c>
      <c r="M36" s="308" t="s">
        <v>89</v>
      </c>
      <c r="N36" s="308" t="s">
        <v>249</v>
      </c>
      <c r="O36" s="308"/>
      <c r="P36"/>
    </row>
    <row r="37" spans="1:16" s="29" customFormat="1" ht="12.6" customHeight="1" x14ac:dyDescent="0.2">
      <c r="A37" s="56"/>
      <c r="B37" s="129">
        <v>42689</v>
      </c>
      <c r="C37" s="190" t="s">
        <v>301</v>
      </c>
      <c r="D37" s="132" t="s">
        <v>227</v>
      </c>
      <c r="E37" s="136">
        <v>195.51</v>
      </c>
      <c r="F37" s="29" t="s">
        <v>89</v>
      </c>
      <c r="G37" s="29" t="s">
        <v>249</v>
      </c>
      <c r="I37"/>
      <c r="J37" s="110">
        <v>42681</v>
      </c>
      <c r="K37" s="119" t="s">
        <v>931</v>
      </c>
      <c r="L37" s="172">
        <v>601.4</v>
      </c>
      <c r="M37" s="308" t="s">
        <v>89</v>
      </c>
      <c r="N37" s="308" t="s">
        <v>249</v>
      </c>
      <c r="O37" s="308"/>
      <c r="P37"/>
    </row>
    <row r="38" spans="1:16" s="29" customFormat="1" ht="12.6" customHeight="1" x14ac:dyDescent="0.2">
      <c r="A38" s="56"/>
      <c r="B38" s="129">
        <v>42689</v>
      </c>
      <c r="C38" s="190" t="s">
        <v>719</v>
      </c>
      <c r="D38" s="132" t="s">
        <v>1051</v>
      </c>
      <c r="E38" s="136">
        <v>563.76</v>
      </c>
      <c r="F38" s="29" t="s">
        <v>89</v>
      </c>
      <c r="G38" s="29" t="s">
        <v>249</v>
      </c>
      <c r="I38"/>
      <c r="J38" s="110">
        <v>42682</v>
      </c>
      <c r="K38" s="119" t="s">
        <v>9</v>
      </c>
      <c r="L38" s="172">
        <v>547.29999999999995</v>
      </c>
      <c r="M38" s="308" t="s">
        <v>89</v>
      </c>
      <c r="N38" s="308" t="s">
        <v>249</v>
      </c>
      <c r="O38" s="308"/>
      <c r="P38"/>
    </row>
    <row r="39" spans="1:16" s="29" customFormat="1" ht="12.6" customHeight="1" x14ac:dyDescent="0.2">
      <c r="A39" s="56"/>
      <c r="B39" s="129">
        <v>42689</v>
      </c>
      <c r="C39" s="190" t="s">
        <v>397</v>
      </c>
      <c r="D39" s="132" t="s">
        <v>1870</v>
      </c>
      <c r="E39" s="136">
        <v>370</v>
      </c>
      <c r="F39" s="29" t="s">
        <v>89</v>
      </c>
      <c r="G39" s="29" t="s">
        <v>249</v>
      </c>
      <c r="I39"/>
      <c r="J39" s="110">
        <v>42682</v>
      </c>
      <c r="K39" s="119" t="s">
        <v>1051</v>
      </c>
      <c r="L39" s="172">
        <v>571.71</v>
      </c>
      <c r="M39" s="308" t="s">
        <v>89</v>
      </c>
      <c r="N39" s="308" t="s">
        <v>249</v>
      </c>
      <c r="O39" s="308"/>
      <c r="P39"/>
    </row>
    <row r="40" spans="1:16" s="29" customFormat="1" ht="12.6" customHeight="1" x14ac:dyDescent="0.2">
      <c r="A40" s="56"/>
      <c r="B40" s="129">
        <v>42690</v>
      </c>
      <c r="C40" s="190" t="s">
        <v>469</v>
      </c>
      <c r="D40" s="132" t="s">
        <v>424</v>
      </c>
      <c r="E40" s="136">
        <v>235.36</v>
      </c>
      <c r="F40" s="29" t="s">
        <v>89</v>
      </c>
      <c r="G40" s="29" t="s">
        <v>249</v>
      </c>
      <c r="I40"/>
      <c r="J40" s="110">
        <v>42683</v>
      </c>
      <c r="K40" s="119" t="s">
        <v>1877</v>
      </c>
      <c r="L40" s="172">
        <v>129.80000000000001</v>
      </c>
      <c r="M40" s="308" t="s">
        <v>89</v>
      </c>
      <c r="N40" s="308" t="s">
        <v>249</v>
      </c>
      <c r="O40" s="308"/>
      <c r="P40"/>
    </row>
    <row r="41" spans="1:16" s="29" customFormat="1" ht="12.6" customHeight="1" x14ac:dyDescent="0.2">
      <c r="A41" s="56"/>
      <c r="B41" s="129">
        <v>42691</v>
      </c>
      <c r="C41" s="190" t="s">
        <v>647</v>
      </c>
      <c r="D41" s="132" t="s">
        <v>132</v>
      </c>
      <c r="E41" s="136">
        <v>417.06</v>
      </c>
      <c r="F41" s="29" t="s">
        <v>89</v>
      </c>
      <c r="G41" s="29" t="s">
        <v>249</v>
      </c>
      <c r="I41"/>
      <c r="J41" s="110">
        <v>42683</v>
      </c>
      <c r="K41" s="119" t="s">
        <v>1051</v>
      </c>
      <c r="L41" s="172">
        <v>530.4</v>
      </c>
      <c r="M41" s="308" t="s">
        <v>89</v>
      </c>
      <c r="N41" s="308" t="s">
        <v>249</v>
      </c>
      <c r="O41" s="308"/>
      <c r="P41"/>
    </row>
    <row r="42" spans="1:16" s="29" customFormat="1" ht="12.6" customHeight="1" x14ac:dyDescent="0.2">
      <c r="A42" s="56"/>
      <c r="B42" s="129">
        <v>42691</v>
      </c>
      <c r="C42" s="190" t="s">
        <v>719</v>
      </c>
      <c r="D42" s="132" t="s">
        <v>1863</v>
      </c>
      <c r="E42" s="136">
        <v>571.46</v>
      </c>
      <c r="F42" s="29" t="s">
        <v>89</v>
      </c>
      <c r="G42" s="29" t="s">
        <v>249</v>
      </c>
      <c r="I42"/>
      <c r="J42" s="110">
        <v>42684</v>
      </c>
      <c r="K42" s="119" t="s">
        <v>1503</v>
      </c>
      <c r="L42" s="172">
        <v>790.95</v>
      </c>
      <c r="M42" s="308" t="s">
        <v>89</v>
      </c>
      <c r="N42" s="308" t="s">
        <v>249</v>
      </c>
      <c r="O42" s="308"/>
      <c r="P42"/>
    </row>
    <row r="43" spans="1:16" s="29" customFormat="1" ht="12.6" customHeight="1" x14ac:dyDescent="0.2">
      <c r="A43" s="56"/>
      <c r="B43" s="129">
        <v>42695</v>
      </c>
      <c r="C43" s="190" t="s">
        <v>469</v>
      </c>
      <c r="D43" s="132" t="s">
        <v>901</v>
      </c>
      <c r="E43" s="136">
        <v>622.34</v>
      </c>
      <c r="F43" s="29" t="s">
        <v>89</v>
      </c>
      <c r="G43" s="29" t="s">
        <v>249</v>
      </c>
      <c r="I43"/>
      <c r="J43" s="110">
        <v>42685</v>
      </c>
      <c r="K43" s="123" t="s">
        <v>1810</v>
      </c>
      <c r="L43" s="169">
        <v>208.96</v>
      </c>
      <c r="M43" s="308" t="s">
        <v>89</v>
      </c>
      <c r="N43" s="308" t="s">
        <v>249</v>
      </c>
      <c r="O43" s="308"/>
      <c r="P43"/>
    </row>
    <row r="44" spans="1:16" s="29" customFormat="1" ht="12.6" customHeight="1" x14ac:dyDescent="0.2">
      <c r="A44" s="56"/>
      <c r="B44" s="129">
        <v>42695</v>
      </c>
      <c r="C44" s="190" t="s">
        <v>469</v>
      </c>
      <c r="D44" s="132" t="s">
        <v>1023</v>
      </c>
      <c r="E44" s="136">
        <v>320.99</v>
      </c>
      <c r="F44" s="29" t="s">
        <v>89</v>
      </c>
      <c r="G44" s="29" t="s">
        <v>249</v>
      </c>
      <c r="I44"/>
      <c r="J44" s="110">
        <v>42685</v>
      </c>
      <c r="K44" s="123" t="s">
        <v>1503</v>
      </c>
      <c r="L44" s="169">
        <v>455.85</v>
      </c>
      <c r="M44" s="308" t="s">
        <v>89</v>
      </c>
      <c r="N44" s="308" t="s">
        <v>249</v>
      </c>
      <c r="O44" s="308"/>
      <c r="P44"/>
    </row>
    <row r="45" spans="1:16" s="29" customFormat="1" ht="12.6" customHeight="1" x14ac:dyDescent="0.2">
      <c r="A45" s="56"/>
      <c r="B45" s="129">
        <v>42696</v>
      </c>
      <c r="C45" s="190" t="s">
        <v>301</v>
      </c>
      <c r="D45" s="132" t="s">
        <v>6</v>
      </c>
      <c r="E45" s="136">
        <v>2400.84</v>
      </c>
      <c r="F45" s="29" t="s">
        <v>89</v>
      </c>
      <c r="G45" s="29" t="s">
        <v>249</v>
      </c>
      <c r="I45"/>
      <c r="J45" s="109">
        <v>42686</v>
      </c>
      <c r="K45" s="123" t="s">
        <v>597</v>
      </c>
      <c r="L45" s="169">
        <v>377.97</v>
      </c>
      <c r="M45" s="308" t="s">
        <v>89</v>
      </c>
      <c r="N45" s="308" t="s">
        <v>249</v>
      </c>
      <c r="O45" s="308"/>
      <c r="P45"/>
    </row>
    <row r="46" spans="1:16" s="29" customFormat="1" ht="12.6" customHeight="1" x14ac:dyDescent="0.2">
      <c r="A46" s="56"/>
      <c r="B46" s="129">
        <v>42697</v>
      </c>
      <c r="C46" s="190" t="s">
        <v>469</v>
      </c>
      <c r="D46" s="132" t="s">
        <v>1887</v>
      </c>
      <c r="E46" s="136">
        <v>240</v>
      </c>
      <c r="F46" s="29" t="s">
        <v>89</v>
      </c>
      <c r="G46" s="29" t="s">
        <v>249</v>
      </c>
      <c r="I46"/>
      <c r="J46" s="109">
        <v>42686</v>
      </c>
      <c r="K46" s="131" t="s">
        <v>1746</v>
      </c>
      <c r="L46" s="134">
        <v>162.4</v>
      </c>
      <c r="M46" s="308" t="s">
        <v>89</v>
      </c>
      <c r="N46" s="308" t="s">
        <v>249</v>
      </c>
      <c r="O46" s="308"/>
      <c r="P46"/>
    </row>
    <row r="47" spans="1:16" s="29" customFormat="1" ht="12.6" customHeight="1" x14ac:dyDescent="0.2">
      <c r="A47" s="56"/>
      <c r="B47" s="129">
        <v>42698</v>
      </c>
      <c r="C47" s="190" t="s">
        <v>719</v>
      </c>
      <c r="D47" s="132" t="s">
        <v>1051</v>
      </c>
      <c r="E47" s="136">
        <v>521.87</v>
      </c>
      <c r="F47" s="29" t="s">
        <v>89</v>
      </c>
      <c r="G47" s="29" t="s">
        <v>249</v>
      </c>
      <c r="I47"/>
      <c r="J47" s="129">
        <v>42688</v>
      </c>
      <c r="K47" s="132" t="s">
        <v>1876</v>
      </c>
      <c r="L47" s="433">
        <v>230.98</v>
      </c>
      <c r="M47" s="308" t="s">
        <v>89</v>
      </c>
      <c r="N47" s="308" t="s">
        <v>249</v>
      </c>
      <c r="O47" s="308"/>
    </row>
    <row r="48" spans="1:16" s="29" customFormat="1" ht="12.6" customHeight="1" x14ac:dyDescent="0.2">
      <c r="A48" s="56"/>
      <c r="B48" s="129">
        <v>42698</v>
      </c>
      <c r="C48" s="190" t="s">
        <v>301</v>
      </c>
      <c r="D48" s="132" t="s">
        <v>227</v>
      </c>
      <c r="E48" s="136">
        <v>193.8</v>
      </c>
      <c r="F48" s="29" t="s">
        <v>89</v>
      </c>
      <c r="G48" s="29" t="s">
        <v>249</v>
      </c>
      <c r="I48"/>
      <c r="J48" s="129">
        <v>42688</v>
      </c>
      <c r="K48" s="132" t="s">
        <v>1051</v>
      </c>
      <c r="L48" s="433">
        <v>567.75</v>
      </c>
      <c r="M48" s="308" t="s">
        <v>89</v>
      </c>
      <c r="N48" s="308" t="s">
        <v>249</v>
      </c>
      <c r="O48" s="308"/>
    </row>
    <row r="49" spans="1:16" s="29" customFormat="1" ht="12.6" customHeight="1" x14ac:dyDescent="0.2">
      <c r="A49" s="56"/>
      <c r="B49" s="129">
        <v>42698</v>
      </c>
      <c r="C49" s="190" t="s">
        <v>647</v>
      </c>
      <c r="D49" s="132" t="s">
        <v>498</v>
      </c>
      <c r="E49" s="136">
        <v>550</v>
      </c>
      <c r="F49" s="29" t="s">
        <v>89</v>
      </c>
      <c r="G49" s="29" t="s">
        <v>249</v>
      </c>
      <c r="I49"/>
      <c r="J49" s="129">
        <v>42691</v>
      </c>
      <c r="K49" s="132" t="s">
        <v>1503</v>
      </c>
      <c r="L49" s="433">
        <v>821.15</v>
      </c>
      <c r="M49" s="308" t="s">
        <v>89</v>
      </c>
      <c r="N49" s="308" t="s">
        <v>249</v>
      </c>
      <c r="O49" s="308"/>
      <c r="P49"/>
    </row>
    <row r="50" spans="1:16" s="29" customFormat="1" ht="12.6" customHeight="1" x14ac:dyDescent="0.2">
      <c r="A50" s="56"/>
      <c r="B50" s="129">
        <v>42698</v>
      </c>
      <c r="C50" s="190" t="s">
        <v>719</v>
      </c>
      <c r="D50" s="132" t="s">
        <v>1051</v>
      </c>
      <c r="E50" s="136">
        <v>626.84</v>
      </c>
      <c r="F50" s="29" t="s">
        <v>89</v>
      </c>
      <c r="G50" s="29" t="s">
        <v>249</v>
      </c>
      <c r="I50"/>
      <c r="J50" s="129">
        <v>42696</v>
      </c>
      <c r="K50" s="132" t="s">
        <v>1051</v>
      </c>
      <c r="L50" s="433">
        <v>824.19</v>
      </c>
      <c r="M50" s="308" t="s">
        <v>89</v>
      </c>
      <c r="N50" s="308" t="s">
        <v>89</v>
      </c>
      <c r="O50" s="308"/>
      <c r="P50"/>
    </row>
    <row r="51" spans="1:16" s="29" customFormat="1" ht="12.6" customHeight="1" thickBot="1" x14ac:dyDescent="0.25">
      <c r="A51" s="56"/>
      <c r="B51" s="129">
        <v>42699</v>
      </c>
      <c r="C51" s="190" t="s">
        <v>469</v>
      </c>
      <c r="D51" s="132" t="s">
        <v>901</v>
      </c>
      <c r="E51" s="136">
        <v>1162.3</v>
      </c>
      <c r="F51" s="29" t="s">
        <v>89</v>
      </c>
      <c r="G51" s="29" t="s">
        <v>249</v>
      </c>
      <c r="I51"/>
      <c r="J51" s="161">
        <v>42698</v>
      </c>
      <c r="K51" s="133" t="s">
        <v>1051</v>
      </c>
      <c r="L51" s="207">
        <v>655.36</v>
      </c>
      <c r="M51" s="308" t="s">
        <v>89</v>
      </c>
      <c r="N51" s="308" t="s">
        <v>89</v>
      </c>
      <c r="O51" s="308"/>
      <c r="P51"/>
    </row>
    <row r="52" spans="1:16" s="29" customFormat="1" ht="12.6" customHeight="1" thickBot="1" x14ac:dyDescent="0.25">
      <c r="A52" s="56"/>
      <c r="B52" s="129">
        <v>42702</v>
      </c>
      <c r="C52" s="190" t="s">
        <v>301</v>
      </c>
      <c r="D52" s="132" t="s">
        <v>977</v>
      </c>
      <c r="E52" s="136">
        <v>2907</v>
      </c>
      <c r="F52" s="29" t="s">
        <v>89</v>
      </c>
      <c r="G52" s="29" t="s">
        <v>249</v>
      </c>
      <c r="I52"/>
      <c r="J52" s="56"/>
      <c r="K52" s="194"/>
      <c r="L52" s="87">
        <f>SUM(L27:L51)</f>
        <v>14205.949999999997</v>
      </c>
      <c r="M52" s="308"/>
      <c r="N52" s="308"/>
      <c r="O52" s="308"/>
      <c r="P52"/>
    </row>
    <row r="53" spans="1:16" s="29" customFormat="1" ht="12.6" customHeight="1" x14ac:dyDescent="0.2">
      <c r="A53" s="56"/>
      <c r="B53" s="129">
        <v>42702</v>
      </c>
      <c r="C53" s="190" t="s">
        <v>1136</v>
      </c>
      <c r="D53" s="132" t="s">
        <v>861</v>
      </c>
      <c r="E53" s="136">
        <v>29308.26</v>
      </c>
      <c r="F53" s="29" t="s">
        <v>89</v>
      </c>
      <c r="G53" s="29" t="s">
        <v>249</v>
      </c>
      <c r="I53"/>
      <c r="J53" s="56"/>
      <c r="K53" s="194"/>
      <c r="L53" s="208"/>
      <c r="M53" s="308"/>
      <c r="N53" s="308"/>
      <c r="O53" s="308"/>
      <c r="P53"/>
    </row>
    <row r="54" spans="1:16" s="29" customFormat="1" ht="12.6" customHeight="1" x14ac:dyDescent="0.2">
      <c r="A54" s="56"/>
      <c r="B54" s="129">
        <v>42702</v>
      </c>
      <c r="C54" s="190" t="s">
        <v>719</v>
      </c>
      <c r="D54" s="132" t="s">
        <v>1051</v>
      </c>
      <c r="E54" s="136">
        <v>1187.1500000000001</v>
      </c>
      <c r="F54" s="29" t="s">
        <v>89</v>
      </c>
      <c r="G54" s="29" t="s">
        <v>249</v>
      </c>
      <c r="I54"/>
      <c r="J54" s="56"/>
      <c r="K54" s="194"/>
      <c r="L54" s="208"/>
      <c r="M54" s="308"/>
      <c r="N54" s="308"/>
      <c r="O54" s="308"/>
      <c r="P54"/>
    </row>
    <row r="55" spans="1:16" s="29" customFormat="1" ht="12.6" customHeight="1" x14ac:dyDescent="0.2">
      <c r="A55" s="56"/>
      <c r="B55" s="129">
        <v>42702</v>
      </c>
      <c r="C55" s="190" t="s">
        <v>719</v>
      </c>
      <c r="D55" s="132" t="s">
        <v>1051</v>
      </c>
      <c r="E55" s="136">
        <v>606.80999999999995</v>
      </c>
      <c r="F55" s="29" t="s">
        <v>89</v>
      </c>
      <c r="G55" s="29" t="s">
        <v>249</v>
      </c>
      <c r="I55"/>
      <c r="J55" s="56"/>
      <c r="K55" s="194"/>
      <c r="L55" s="208"/>
      <c r="M55" s="308"/>
      <c r="N55" s="308"/>
      <c r="O55" s="308"/>
      <c r="P55"/>
    </row>
    <row r="56" spans="1:16" s="29" customFormat="1" ht="12.6" customHeight="1" x14ac:dyDescent="0.2">
      <c r="A56" s="56"/>
      <c r="B56" s="129">
        <v>42702</v>
      </c>
      <c r="C56" s="190" t="s">
        <v>647</v>
      </c>
      <c r="D56" s="132" t="s">
        <v>132</v>
      </c>
      <c r="E56" s="136">
        <v>301.64</v>
      </c>
      <c r="F56" s="29" t="s">
        <v>89</v>
      </c>
      <c r="G56" s="29" t="s">
        <v>249</v>
      </c>
      <c r="I56"/>
      <c r="J56" s="56"/>
      <c r="K56" s="194"/>
      <c r="L56" s="208"/>
      <c r="M56" s="308"/>
      <c r="N56" s="308"/>
      <c r="O56" s="308"/>
      <c r="P56"/>
    </row>
    <row r="57" spans="1:16" ht="12.6" customHeight="1" x14ac:dyDescent="0.2">
      <c r="A57" s="56"/>
      <c r="B57" s="129">
        <v>42703</v>
      </c>
      <c r="C57" s="190" t="s">
        <v>742</v>
      </c>
      <c r="D57" s="132" t="s">
        <v>1875</v>
      </c>
      <c r="E57" s="136">
        <v>245</v>
      </c>
      <c r="F57" s="29" t="s">
        <v>89</v>
      </c>
      <c r="G57" s="29" t="s">
        <v>249</v>
      </c>
      <c r="J57" s="56"/>
      <c r="K57" s="194"/>
      <c r="L57" s="208"/>
    </row>
    <row r="58" spans="1:16" ht="12.6" customHeight="1" x14ac:dyDescent="0.2">
      <c r="A58" s="56"/>
      <c r="B58" s="129">
        <v>42703</v>
      </c>
      <c r="C58" s="190" t="s">
        <v>469</v>
      </c>
      <c r="D58" s="132" t="s">
        <v>901</v>
      </c>
      <c r="E58" s="136">
        <v>596.28</v>
      </c>
      <c r="F58" s="29" t="s">
        <v>89</v>
      </c>
      <c r="G58" s="29" t="s">
        <v>249</v>
      </c>
      <c r="J58" s="56"/>
      <c r="K58" s="194"/>
      <c r="L58" s="208"/>
    </row>
    <row r="59" spans="1:16" ht="12.6" customHeight="1" x14ac:dyDescent="0.2">
      <c r="A59" s="56"/>
      <c r="B59" s="129">
        <v>42703</v>
      </c>
      <c r="C59" s="190" t="s">
        <v>301</v>
      </c>
      <c r="D59" s="132" t="s">
        <v>227</v>
      </c>
      <c r="E59" s="136">
        <v>95.76</v>
      </c>
      <c r="F59" s="29" t="s">
        <v>89</v>
      </c>
      <c r="G59" s="29" t="s">
        <v>249</v>
      </c>
      <c r="J59" s="56"/>
      <c r="K59" s="194"/>
      <c r="L59" s="208"/>
    </row>
    <row r="60" spans="1:16" s="29" customFormat="1" ht="12.6" customHeight="1" x14ac:dyDescent="0.2">
      <c r="A60" s="56"/>
      <c r="B60" s="129">
        <v>42704</v>
      </c>
      <c r="C60" s="190" t="s">
        <v>301</v>
      </c>
      <c r="D60" s="132" t="s">
        <v>1652</v>
      </c>
      <c r="E60" s="136">
        <v>823.37</v>
      </c>
      <c r="F60" s="29" t="s">
        <v>89</v>
      </c>
      <c r="G60" s="29" t="s">
        <v>249</v>
      </c>
      <c r="I60"/>
      <c r="J60" s="56"/>
      <c r="K60" s="194"/>
      <c r="L60" s="208"/>
      <c r="M60" s="308"/>
      <c r="N60" s="308"/>
      <c r="O60" s="308"/>
      <c r="P60"/>
    </row>
    <row r="61" spans="1:16" s="29" customFormat="1" ht="12.6" customHeight="1" x14ac:dyDescent="0.2">
      <c r="A61" s="56"/>
      <c r="B61" s="129">
        <v>42704</v>
      </c>
      <c r="C61" s="190" t="s">
        <v>301</v>
      </c>
      <c r="D61" s="132" t="s">
        <v>347</v>
      </c>
      <c r="E61" s="136">
        <v>6821.4</v>
      </c>
      <c r="F61" s="29" t="s">
        <v>89</v>
      </c>
      <c r="G61" s="29" t="s">
        <v>249</v>
      </c>
      <c r="I61"/>
      <c r="J61" s="56"/>
      <c r="K61" s="194"/>
      <c r="L61" s="208"/>
      <c r="M61" s="308"/>
      <c r="N61" s="308"/>
      <c r="O61" s="308"/>
      <c r="P61"/>
    </row>
    <row r="62" spans="1:16" s="29" customFormat="1" ht="12.6" customHeight="1" x14ac:dyDescent="0.2">
      <c r="A62" s="56"/>
      <c r="B62" s="129">
        <v>42704</v>
      </c>
      <c r="C62" s="190" t="s">
        <v>301</v>
      </c>
      <c r="D62" s="132" t="s">
        <v>1487</v>
      </c>
      <c r="E62" s="136">
        <v>4229.3999999999996</v>
      </c>
      <c r="F62" s="29" t="s">
        <v>89</v>
      </c>
      <c r="G62" s="29" t="s">
        <v>249</v>
      </c>
      <c r="I62"/>
      <c r="J62" s="56"/>
      <c r="K62" s="194"/>
      <c r="L62" s="208"/>
      <c r="M62" s="308"/>
      <c r="N62" s="308"/>
      <c r="O62" s="308"/>
      <c r="P62"/>
    </row>
    <row r="63" spans="1:16" ht="12.6" customHeight="1" x14ac:dyDescent="0.2">
      <c r="A63" s="56"/>
      <c r="B63" s="129">
        <v>42704</v>
      </c>
      <c r="C63" s="190" t="s">
        <v>674</v>
      </c>
      <c r="D63" s="132" t="s">
        <v>730</v>
      </c>
      <c r="E63" s="136">
        <v>916.7</v>
      </c>
      <c r="F63" s="29" t="s">
        <v>89</v>
      </c>
      <c r="G63" s="29" t="s">
        <v>249</v>
      </c>
      <c r="J63" s="56"/>
      <c r="K63" s="194"/>
      <c r="L63" s="208"/>
    </row>
    <row r="64" spans="1:16" ht="12.6" customHeight="1" x14ac:dyDescent="0.2">
      <c r="A64" s="56"/>
      <c r="B64" s="129">
        <v>42704</v>
      </c>
      <c r="C64" s="190" t="s">
        <v>719</v>
      </c>
      <c r="D64" s="132" t="s">
        <v>1051</v>
      </c>
      <c r="E64" s="136">
        <v>647.16999999999996</v>
      </c>
      <c r="F64" s="29" t="s">
        <v>89</v>
      </c>
      <c r="G64" s="29" t="s">
        <v>249</v>
      </c>
      <c r="J64" s="56"/>
      <c r="K64" s="194"/>
      <c r="L64" s="208"/>
    </row>
    <row r="65" spans="1:16" ht="12.6" customHeight="1" thickBot="1" x14ac:dyDescent="0.25">
      <c r="B65" s="161">
        <v>42704</v>
      </c>
      <c r="C65" s="443" t="s">
        <v>719</v>
      </c>
      <c r="D65" s="133" t="s">
        <v>1821</v>
      </c>
      <c r="E65" s="137">
        <v>4754.43</v>
      </c>
      <c r="F65" s="29" t="s">
        <v>89</v>
      </c>
      <c r="G65" s="29" t="s">
        <v>249</v>
      </c>
      <c r="J65" s="56"/>
      <c r="K65" s="194"/>
      <c r="L65" s="208"/>
    </row>
    <row r="66" spans="1:16" ht="12.6" customHeight="1" thickBot="1" x14ac:dyDescent="0.25">
      <c r="B66" s="56"/>
      <c r="C66" s="56"/>
      <c r="D66" s="194"/>
      <c r="E66" s="87">
        <f>SUM(E11:E65)</f>
        <v>125768.06999999995</v>
      </c>
      <c r="J66" s="56"/>
      <c r="K66" s="194"/>
      <c r="L66" s="208"/>
    </row>
    <row r="67" spans="1:16" ht="12.6" customHeight="1" x14ac:dyDescent="0.2">
      <c r="B67" s="56"/>
      <c r="C67" s="56"/>
      <c r="D67" s="194"/>
      <c r="E67" s="208"/>
      <c r="J67" s="56"/>
      <c r="K67" s="194"/>
      <c r="L67" s="208"/>
    </row>
    <row r="68" spans="1:16" ht="12.6" customHeight="1" x14ac:dyDescent="0.2">
      <c r="B68" s="56"/>
      <c r="C68" s="56"/>
      <c r="D68" s="194"/>
      <c r="E68" s="208"/>
      <c r="J68" s="56"/>
      <c r="K68" s="194"/>
      <c r="L68" s="208"/>
    </row>
    <row r="69" spans="1:16" ht="12.6" customHeight="1" x14ac:dyDescent="0.2">
      <c r="B69" s="56"/>
      <c r="C69" s="56"/>
      <c r="D69" s="194"/>
      <c r="E69" s="208"/>
      <c r="J69" s="56"/>
      <c r="K69" s="194"/>
      <c r="L69" s="208"/>
    </row>
    <row r="70" spans="1:16" ht="12.6" customHeight="1" x14ac:dyDescent="0.2">
      <c r="B70" s="56"/>
      <c r="C70" s="56"/>
      <c r="D70" s="194"/>
      <c r="E70" s="208"/>
      <c r="J70" s="56"/>
      <c r="K70" s="194"/>
      <c r="L70" s="208"/>
    </row>
    <row r="71" spans="1:16" ht="12.6" customHeight="1" x14ac:dyDescent="0.2">
      <c r="B71" s="56"/>
      <c r="C71" s="56"/>
      <c r="D71" s="194"/>
      <c r="E71" s="208"/>
      <c r="J71" s="56"/>
      <c r="K71" s="194"/>
      <c r="L71" s="208"/>
    </row>
    <row r="72" spans="1:16" ht="12.6" customHeight="1" x14ac:dyDescent="0.2">
      <c r="B72" s="56"/>
      <c r="C72" s="56"/>
      <c r="D72" s="194"/>
      <c r="E72" s="208"/>
      <c r="J72" s="56"/>
      <c r="K72" s="194"/>
      <c r="L72" s="208"/>
    </row>
    <row r="73" spans="1:16" ht="12.6" customHeight="1" x14ac:dyDescent="0.2">
      <c r="B73" s="56"/>
      <c r="C73" s="56"/>
      <c r="D73" s="194"/>
      <c r="E73" s="208"/>
      <c r="J73" s="56"/>
      <c r="K73" s="194"/>
      <c r="L73" s="208"/>
    </row>
    <row r="74" spans="1:16" ht="12.6" customHeight="1" x14ac:dyDescent="0.2">
      <c r="B74" s="56"/>
      <c r="C74" s="56"/>
      <c r="D74" s="194"/>
      <c r="E74" s="208"/>
      <c r="J74" s="56"/>
      <c r="K74" s="194"/>
      <c r="L74" s="208"/>
    </row>
    <row r="75" spans="1:16" ht="12.6" customHeight="1" x14ac:dyDescent="0.2">
      <c r="B75" s="56"/>
      <c r="C75" s="56"/>
      <c r="D75" s="194"/>
      <c r="E75" s="208"/>
      <c r="J75" s="56"/>
      <c r="K75" s="194"/>
      <c r="L75" s="208"/>
    </row>
    <row r="76" spans="1:16" ht="12.6" customHeight="1" x14ac:dyDescent="0.2">
      <c r="B76" s="56"/>
      <c r="C76" s="56"/>
      <c r="D76" s="194"/>
      <c r="E76" s="208"/>
      <c r="J76" s="56"/>
      <c r="K76" s="194"/>
      <c r="L76" s="208"/>
    </row>
    <row r="77" spans="1:16" x14ac:dyDescent="0.2">
      <c r="B77" s="56"/>
      <c r="C77" s="56"/>
      <c r="D77" s="194"/>
      <c r="E77" s="208"/>
      <c r="J77" s="56"/>
      <c r="K77" s="194"/>
      <c r="L77" s="208"/>
    </row>
    <row r="78" spans="1:16" s="29" customFormat="1" x14ac:dyDescent="0.2">
      <c r="A78"/>
      <c r="B78" s="56"/>
      <c r="C78" s="56"/>
      <c r="D78" s="194"/>
      <c r="E78" s="208"/>
      <c r="I78"/>
      <c r="J78" s="56"/>
      <c r="K78" s="194"/>
      <c r="L78" s="208"/>
      <c r="M78" s="308"/>
      <c r="N78" s="308"/>
      <c r="O78" s="308"/>
      <c r="P78"/>
    </row>
    <row r="79" spans="1:16" x14ac:dyDescent="0.2">
      <c r="B79" s="56"/>
      <c r="C79" s="56"/>
      <c r="D79" s="194"/>
      <c r="E79" s="208"/>
      <c r="F79"/>
    </row>
    <row r="80" spans="1:16" x14ac:dyDescent="0.2">
      <c r="F80"/>
    </row>
    <row r="81" spans="1:16" x14ac:dyDescent="0.2">
      <c r="F81"/>
    </row>
    <row r="82" spans="1:16" x14ac:dyDescent="0.2">
      <c r="F82"/>
    </row>
    <row r="83" spans="1:16" x14ac:dyDescent="0.2">
      <c r="F83"/>
    </row>
    <row r="84" spans="1:16" x14ac:dyDescent="0.2">
      <c r="F84"/>
    </row>
    <row r="85" spans="1:16" s="308" customFormat="1" x14ac:dyDescent="0.2">
      <c r="A85"/>
      <c r="B85"/>
      <c r="C85"/>
      <c r="D85" s="195"/>
      <c r="E85" s="197"/>
      <c r="F85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197"/>
      <c r="F89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197"/>
      <c r="F90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197"/>
      <c r="F91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197"/>
      <c r="F92"/>
      <c r="G92" s="29"/>
      <c r="H92" s="29"/>
      <c r="I92"/>
      <c r="J92"/>
      <c r="K92"/>
      <c r="L92"/>
      <c r="P92"/>
    </row>
    <row r="93" spans="1:16" s="308" customFormat="1" x14ac:dyDescent="0.2">
      <c r="A93"/>
      <c r="B93"/>
      <c r="C93"/>
      <c r="D93" s="195"/>
      <c r="E93" s="197"/>
      <c r="F93" s="29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197"/>
      <c r="F94" s="29"/>
      <c r="G94" s="29"/>
      <c r="H94" s="29"/>
      <c r="I94"/>
      <c r="J94"/>
      <c r="K94"/>
      <c r="L94"/>
      <c r="P94"/>
    </row>
    <row r="95" spans="1:16" s="308" customFormat="1" x14ac:dyDescent="0.2">
      <c r="A95"/>
      <c r="B95"/>
      <c r="C95"/>
      <c r="D95" s="195"/>
      <c r="E95" s="197"/>
      <c r="F95" s="29"/>
      <c r="G95" s="29"/>
      <c r="H95" s="29"/>
      <c r="I95"/>
      <c r="J95"/>
      <c r="K95"/>
      <c r="L95"/>
      <c r="P95"/>
    </row>
    <row r="96" spans="1:16" s="308" customFormat="1" x14ac:dyDescent="0.2">
      <c r="A96"/>
      <c r="B96"/>
      <c r="C96"/>
      <c r="D96" s="195"/>
      <c r="E96" s="197"/>
      <c r="F96" s="29"/>
      <c r="G96" s="29"/>
      <c r="H96" s="29"/>
      <c r="I96"/>
      <c r="J96"/>
      <c r="K96"/>
      <c r="L96"/>
      <c r="P96"/>
    </row>
    <row r="97" spans="1:16" s="308" customFormat="1" x14ac:dyDescent="0.2">
      <c r="A97"/>
      <c r="B97"/>
      <c r="C97"/>
      <c r="D97" s="195"/>
      <c r="E97" s="197"/>
      <c r="F97" s="29"/>
      <c r="G97" s="29"/>
      <c r="H97" s="29"/>
      <c r="I97"/>
      <c r="J97"/>
      <c r="K97"/>
      <c r="L97"/>
      <c r="P97"/>
    </row>
    <row r="98" spans="1:16" s="308" customFormat="1" x14ac:dyDescent="0.2">
      <c r="A98"/>
      <c r="B98"/>
      <c r="C98"/>
      <c r="D98" s="195"/>
      <c r="E98" s="197"/>
      <c r="F98" s="29"/>
      <c r="G98" s="29"/>
      <c r="H98" s="29"/>
      <c r="I98"/>
      <c r="J98"/>
      <c r="K98"/>
      <c r="L98"/>
      <c r="P98"/>
    </row>
    <row r="99" spans="1:16" s="308" customFormat="1" x14ac:dyDescent="0.2">
      <c r="A99"/>
      <c r="B99"/>
      <c r="C99"/>
      <c r="D99" s="195"/>
      <c r="E99" s="197"/>
      <c r="F99" s="29"/>
      <c r="G99" s="29"/>
      <c r="H99" s="29"/>
      <c r="I99"/>
      <c r="J99"/>
      <c r="K99"/>
      <c r="L99"/>
      <c r="P99"/>
    </row>
  </sheetData>
  <mergeCells count="5">
    <mergeCell ref="A1:L1"/>
    <mergeCell ref="A3:D3"/>
    <mergeCell ref="A9:D9"/>
    <mergeCell ref="K21:K22"/>
    <mergeCell ref="L21:L2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/>
  <dimension ref="A1:P83"/>
  <sheetViews>
    <sheetView zoomScaleNormal="100" workbookViewId="0">
      <selection activeCell="M24" sqref="M2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1882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75"/>
      <c r="G2" s="475"/>
      <c r="H2" s="475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1">
        <v>42716</v>
      </c>
      <c r="C5" s="204" t="s">
        <v>691</v>
      </c>
      <c r="D5" s="205" t="s">
        <v>1852</v>
      </c>
      <c r="E5" s="470">
        <v>8391.0499999999993</v>
      </c>
      <c r="F5" s="29" t="s">
        <v>89</v>
      </c>
      <c r="G5" s="29" t="s">
        <v>249</v>
      </c>
      <c r="H5" s="29"/>
      <c r="J5" s="369">
        <v>42705</v>
      </c>
      <c r="K5" s="205" t="s">
        <v>1318</v>
      </c>
      <c r="L5" s="371">
        <v>14637.6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42716</v>
      </c>
      <c r="C6" s="188" t="s">
        <v>691</v>
      </c>
      <c r="D6" s="123" t="s">
        <v>1888</v>
      </c>
      <c r="E6" s="124">
        <v>2023.2</v>
      </c>
      <c r="F6" s="29" t="s">
        <v>89</v>
      </c>
      <c r="G6" s="29" t="s">
        <v>249</v>
      </c>
      <c r="H6" s="29"/>
      <c r="J6" s="109">
        <v>42710</v>
      </c>
      <c r="K6" s="123" t="s">
        <v>50</v>
      </c>
      <c r="L6" s="124">
        <v>8315.39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280">
        <v>42716</v>
      </c>
      <c r="C7" s="281" t="s">
        <v>691</v>
      </c>
      <c r="D7" s="423" t="s">
        <v>1853</v>
      </c>
      <c r="E7" s="137">
        <v>6835.65</v>
      </c>
      <c r="F7" s="27" t="s">
        <v>89</v>
      </c>
      <c r="G7" s="29" t="s">
        <v>249</v>
      </c>
      <c r="H7" s="29"/>
      <c r="J7" s="161">
        <v>42716</v>
      </c>
      <c r="K7" s="133" t="s">
        <v>1889</v>
      </c>
      <c r="L7" s="137">
        <v>6102.34</v>
      </c>
      <c r="M7" s="308" t="s">
        <v>89</v>
      </c>
      <c r="N7" s="307" t="s">
        <v>384</v>
      </c>
      <c r="O7" s="308"/>
      <c r="P7" s="29"/>
    </row>
    <row r="8" spans="1:16" s="29" customFormat="1" ht="12.6" customHeight="1" thickBot="1" x14ac:dyDescent="0.25">
      <c r="A8"/>
      <c r="B8" s="56"/>
      <c r="C8" s="56"/>
      <c r="D8" s="194"/>
      <c r="E8" s="87">
        <f>SUM(E5:E7)</f>
        <v>17249.900000000001</v>
      </c>
      <c r="I8" s="56"/>
      <c r="J8" s="56"/>
      <c r="K8" s="194"/>
      <c r="L8" s="87">
        <f>SUM(L5:L7)</f>
        <v>29055.329999999998</v>
      </c>
      <c r="M8" s="307"/>
      <c r="N8" s="307"/>
      <c r="O8" s="308"/>
    </row>
    <row r="9" spans="1:16" s="29" customFormat="1" ht="12.6" customHeight="1" thickBot="1" x14ac:dyDescent="0.25">
      <c r="A9"/>
      <c r="B9" s="56"/>
      <c r="C9" s="56"/>
      <c r="D9" s="194"/>
      <c r="E9" s="208"/>
      <c r="I9" s="56"/>
      <c r="J9" s="299"/>
      <c r="K9" s="155"/>
      <c r="L9" s="301"/>
      <c r="M9" s="307"/>
      <c r="N9" s="307"/>
      <c r="O9" s="308"/>
    </row>
    <row r="10" spans="1:16" s="29" customFormat="1" ht="12.6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158"/>
      <c r="K10" s="885" t="s">
        <v>1087</v>
      </c>
      <c r="L10" s="881">
        <f>E8+L8+E37+L33</f>
        <v>192890.06</v>
      </c>
      <c r="M10" s="307"/>
      <c r="N10" s="307"/>
      <c r="O10" s="306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/>
      <c r="J11" s="393"/>
      <c r="K11" s="885"/>
      <c r="L11" s="882"/>
      <c r="M11" s="307"/>
      <c r="N11" s="307"/>
      <c r="O11" s="307"/>
    </row>
    <row r="12" spans="1:16" s="29" customFormat="1" ht="12.6" customHeight="1" x14ac:dyDescent="0.2">
      <c r="A12" s="56"/>
      <c r="B12" s="129">
        <v>42705</v>
      </c>
      <c r="C12" s="190" t="s">
        <v>1113</v>
      </c>
      <c r="D12" s="132" t="s">
        <v>906</v>
      </c>
      <c r="E12" s="136">
        <v>798</v>
      </c>
      <c r="F12" s="29" t="s">
        <v>89</v>
      </c>
      <c r="G12" s="29" t="s">
        <v>249</v>
      </c>
      <c r="I12"/>
      <c r="J12" s="393"/>
      <c r="K12" s="398"/>
      <c r="L12" s="336"/>
      <c r="M12" s="307"/>
      <c r="N12" s="307"/>
      <c r="O12" s="307"/>
    </row>
    <row r="13" spans="1:16" s="29" customFormat="1" ht="12.6" customHeight="1" x14ac:dyDescent="0.2">
      <c r="A13" s="56"/>
      <c r="B13" s="129">
        <v>42706</v>
      </c>
      <c r="C13" s="190" t="s">
        <v>469</v>
      </c>
      <c r="D13" s="132" t="s">
        <v>1885</v>
      </c>
      <c r="E13" s="136">
        <v>1513.4</v>
      </c>
      <c r="F13" s="29" t="s">
        <v>89</v>
      </c>
      <c r="G13" s="29" t="s">
        <v>249</v>
      </c>
      <c r="I13" s="294" t="s">
        <v>1570</v>
      </c>
      <c r="J13" s="56"/>
      <c r="K13" s="194"/>
      <c r="L13" s="208"/>
      <c r="M13" s="308"/>
      <c r="N13" s="308"/>
      <c r="O13" s="307"/>
    </row>
    <row r="14" spans="1:16" s="29" customFormat="1" ht="12.6" customHeight="1" thickBot="1" x14ac:dyDescent="0.25">
      <c r="A14" s="56"/>
      <c r="B14" s="129">
        <v>42706</v>
      </c>
      <c r="C14" s="190" t="s">
        <v>301</v>
      </c>
      <c r="D14" s="132" t="s">
        <v>1884</v>
      </c>
      <c r="E14" s="136">
        <v>67103.25</v>
      </c>
      <c r="F14" s="29" t="s">
        <v>89</v>
      </c>
      <c r="G14" s="29" t="s">
        <v>249</v>
      </c>
      <c r="I14" s="3"/>
      <c r="J14" s="294"/>
      <c r="K14" s="294"/>
      <c r="L14" s="288"/>
      <c r="M14" s="288" t="s">
        <v>1683</v>
      </c>
      <c r="N14" s="308"/>
      <c r="O14" s="307"/>
      <c r="P14" s="111"/>
    </row>
    <row r="15" spans="1:16" s="29" customFormat="1" ht="12.6" customHeight="1" thickBot="1" x14ac:dyDescent="0.25">
      <c r="A15" s="56"/>
      <c r="B15" s="129">
        <v>42706</v>
      </c>
      <c r="C15" s="190" t="s">
        <v>719</v>
      </c>
      <c r="D15" s="132" t="s">
        <v>1051</v>
      </c>
      <c r="E15" s="136">
        <v>845.67</v>
      </c>
      <c r="F15" s="29" t="s">
        <v>89</v>
      </c>
      <c r="G15" s="29" t="s">
        <v>249</v>
      </c>
      <c r="I15" s="3"/>
      <c r="J15" s="10" t="s">
        <v>297</v>
      </c>
      <c r="K15" s="11" t="s">
        <v>298</v>
      </c>
      <c r="L15" s="176" t="s">
        <v>299</v>
      </c>
      <c r="M15" s="308"/>
      <c r="N15" s="308"/>
      <c r="O15" s="307"/>
      <c r="P15" s="3"/>
    </row>
    <row r="16" spans="1:16" s="29" customFormat="1" ht="12.6" customHeight="1" x14ac:dyDescent="0.2">
      <c r="A16" s="56"/>
      <c r="B16" s="129">
        <v>42709</v>
      </c>
      <c r="C16" s="190" t="s">
        <v>719</v>
      </c>
      <c r="D16" s="132" t="s">
        <v>1886</v>
      </c>
      <c r="E16" s="136">
        <v>630</v>
      </c>
      <c r="F16" s="29" t="s">
        <v>89</v>
      </c>
      <c r="G16" s="116" t="s">
        <v>249</v>
      </c>
      <c r="I16" s="3"/>
      <c r="J16" s="101"/>
      <c r="K16" s="205"/>
      <c r="L16" s="206"/>
      <c r="M16" s="308"/>
      <c r="N16" s="308"/>
      <c r="O16" s="307"/>
      <c r="P16" s="3"/>
    </row>
    <row r="17" spans="1:16" s="29" customFormat="1" ht="12.6" customHeight="1" x14ac:dyDescent="0.2">
      <c r="A17" s="56"/>
      <c r="B17" s="129">
        <v>42709</v>
      </c>
      <c r="C17" s="190" t="s">
        <v>719</v>
      </c>
      <c r="D17" s="132" t="s">
        <v>1051</v>
      </c>
      <c r="E17" s="136">
        <v>557.26</v>
      </c>
      <c r="F17" s="29" t="s">
        <v>89</v>
      </c>
      <c r="G17" s="27" t="s">
        <v>249</v>
      </c>
      <c r="I17" s="3"/>
      <c r="J17" s="110">
        <v>42710</v>
      </c>
      <c r="K17" s="119" t="s">
        <v>1051</v>
      </c>
      <c r="L17" s="172">
        <v>942.24</v>
      </c>
      <c r="M17" s="308" t="s">
        <v>89</v>
      </c>
      <c r="N17" s="308" t="s">
        <v>249</v>
      </c>
      <c r="O17" s="308"/>
      <c r="P17" s="3"/>
    </row>
    <row r="18" spans="1:16" s="29" customFormat="1" ht="12.6" customHeight="1" x14ac:dyDescent="0.2">
      <c r="A18" s="56"/>
      <c r="B18" s="129">
        <v>42711</v>
      </c>
      <c r="C18" s="190" t="s">
        <v>719</v>
      </c>
      <c r="D18" s="132" t="s">
        <v>1051</v>
      </c>
      <c r="E18" s="124">
        <v>249.08</v>
      </c>
      <c r="F18" s="29" t="s">
        <v>89</v>
      </c>
      <c r="G18" s="29" t="s">
        <v>249</v>
      </c>
      <c r="I18" s="3"/>
      <c r="J18" s="110">
        <v>42711</v>
      </c>
      <c r="K18" s="119" t="s">
        <v>459</v>
      </c>
      <c r="L18" s="172">
        <v>234</v>
      </c>
      <c r="M18" s="308" t="s">
        <v>89</v>
      </c>
      <c r="N18" s="308" t="s">
        <v>249</v>
      </c>
      <c r="O18" s="308"/>
      <c r="P18" s="3"/>
    </row>
    <row r="19" spans="1:16" s="29" customFormat="1" ht="12.6" customHeight="1" x14ac:dyDescent="0.2">
      <c r="A19" s="56"/>
      <c r="B19" s="129">
        <v>42711</v>
      </c>
      <c r="C19" s="190" t="s">
        <v>397</v>
      </c>
      <c r="D19" s="132" t="s">
        <v>9</v>
      </c>
      <c r="E19" s="124">
        <v>378</v>
      </c>
      <c r="F19" s="29" t="s">
        <v>89</v>
      </c>
      <c r="G19" s="29" t="s">
        <v>249</v>
      </c>
      <c r="I19" s="3"/>
      <c r="J19" s="110">
        <v>42711</v>
      </c>
      <c r="K19" s="119" t="s">
        <v>931</v>
      </c>
      <c r="L19" s="172">
        <v>205.35</v>
      </c>
      <c r="M19" s="308" t="s">
        <v>89</v>
      </c>
      <c r="N19" s="308" t="s">
        <v>249</v>
      </c>
      <c r="O19" s="308"/>
      <c r="P19" s="474"/>
    </row>
    <row r="20" spans="1:16" s="111" customFormat="1" ht="12.6" customHeight="1" x14ac:dyDescent="0.2">
      <c r="A20" s="56"/>
      <c r="B20" s="129">
        <v>42713</v>
      </c>
      <c r="C20" s="190" t="s">
        <v>301</v>
      </c>
      <c r="D20" s="132" t="s">
        <v>227</v>
      </c>
      <c r="E20" s="124">
        <v>1396.5</v>
      </c>
      <c r="F20" s="29" t="s">
        <v>89</v>
      </c>
      <c r="G20" s="29" t="s">
        <v>249</v>
      </c>
      <c r="H20" s="29"/>
      <c r="I20" s="3"/>
      <c r="J20" s="110">
        <v>42711</v>
      </c>
      <c r="K20" s="119" t="s">
        <v>1355</v>
      </c>
      <c r="L20" s="172">
        <v>463.92</v>
      </c>
      <c r="M20" s="308" t="s">
        <v>89</v>
      </c>
      <c r="N20" s="308" t="s">
        <v>249</v>
      </c>
      <c r="O20" s="308"/>
      <c r="P20" s="3"/>
    </row>
    <row r="21" spans="1:16" s="111" customFormat="1" ht="12.6" customHeight="1" x14ac:dyDescent="0.2">
      <c r="A21" s="56"/>
      <c r="B21" s="129">
        <v>42716</v>
      </c>
      <c r="C21" s="190" t="s">
        <v>301</v>
      </c>
      <c r="D21" s="132" t="s">
        <v>293</v>
      </c>
      <c r="E21" s="135">
        <v>3021</v>
      </c>
      <c r="F21" s="29" t="s">
        <v>89</v>
      </c>
      <c r="G21" s="29" t="s">
        <v>249</v>
      </c>
      <c r="H21" s="29"/>
      <c r="I21" s="3"/>
      <c r="J21" s="110">
        <v>42713</v>
      </c>
      <c r="K21" s="119" t="s">
        <v>459</v>
      </c>
      <c r="L21" s="172">
        <v>1236.5</v>
      </c>
      <c r="M21" s="308" t="s">
        <v>89</v>
      </c>
      <c r="N21" s="308" t="s">
        <v>249</v>
      </c>
      <c r="O21" s="308"/>
      <c r="P21" s="29"/>
    </row>
    <row r="22" spans="1:16" s="111" customFormat="1" ht="12.6" customHeight="1" x14ac:dyDescent="0.2">
      <c r="A22" s="56"/>
      <c r="B22" s="129">
        <v>42716</v>
      </c>
      <c r="C22" s="190" t="s">
        <v>647</v>
      </c>
      <c r="D22" s="132" t="s">
        <v>597</v>
      </c>
      <c r="E22" s="136">
        <v>1164.6300000000001</v>
      </c>
      <c r="F22" s="29" t="s">
        <v>89</v>
      </c>
      <c r="G22" s="29" t="s">
        <v>249</v>
      </c>
      <c r="H22" s="29"/>
      <c r="I22" s="3"/>
      <c r="J22" s="110">
        <v>42716</v>
      </c>
      <c r="K22" s="119" t="s">
        <v>597</v>
      </c>
      <c r="L22" s="172">
        <v>1346.04</v>
      </c>
      <c r="M22" s="308" t="s">
        <v>89</v>
      </c>
      <c r="N22" s="308" t="s">
        <v>249</v>
      </c>
      <c r="O22" s="308"/>
      <c r="P22" s="29"/>
    </row>
    <row r="23" spans="1:16" s="111" customFormat="1" ht="12.6" customHeight="1" x14ac:dyDescent="0.2">
      <c r="A23" s="56"/>
      <c r="B23" s="129">
        <v>42717</v>
      </c>
      <c r="C23" s="190" t="s">
        <v>301</v>
      </c>
      <c r="D23" s="132" t="s">
        <v>1197</v>
      </c>
      <c r="E23" s="136">
        <v>830.85</v>
      </c>
      <c r="F23" s="29" t="s">
        <v>89</v>
      </c>
      <c r="G23" s="29" t="s">
        <v>249</v>
      </c>
      <c r="H23" s="29"/>
      <c r="I23" s="3"/>
      <c r="J23" s="110">
        <v>42717</v>
      </c>
      <c r="K23" s="119" t="s">
        <v>459</v>
      </c>
      <c r="L23" s="172">
        <v>485.5</v>
      </c>
      <c r="M23" s="308" t="s">
        <v>89</v>
      </c>
      <c r="N23" s="308" t="s">
        <v>249</v>
      </c>
      <c r="O23" s="308"/>
      <c r="P23" s="29"/>
    </row>
    <row r="24" spans="1:16" s="111" customFormat="1" ht="12.6" customHeight="1" x14ac:dyDescent="0.2">
      <c r="A24" s="56"/>
      <c r="B24" s="129">
        <v>42717</v>
      </c>
      <c r="C24" s="190" t="s">
        <v>647</v>
      </c>
      <c r="D24" s="132" t="s">
        <v>1890</v>
      </c>
      <c r="E24" s="136">
        <v>2910</v>
      </c>
      <c r="F24" s="29" t="s">
        <v>89</v>
      </c>
      <c r="G24" s="29" t="s">
        <v>249</v>
      </c>
      <c r="H24" s="29"/>
      <c r="I24" s="3"/>
      <c r="J24" s="110">
        <v>42718</v>
      </c>
      <c r="K24" s="119" t="s">
        <v>597</v>
      </c>
      <c r="L24" s="172">
        <v>264.3</v>
      </c>
      <c r="M24" s="308" t="s">
        <v>89</v>
      </c>
      <c r="N24" s="308" t="s">
        <v>249</v>
      </c>
      <c r="O24" s="308"/>
      <c r="P24" s="29"/>
    </row>
    <row r="25" spans="1:16" s="111" customFormat="1" ht="12.6" customHeight="1" x14ac:dyDescent="0.2">
      <c r="A25" s="56"/>
      <c r="B25" s="129">
        <v>42717</v>
      </c>
      <c r="C25" s="190" t="s">
        <v>301</v>
      </c>
      <c r="D25" s="132" t="s">
        <v>1521</v>
      </c>
      <c r="E25" s="136">
        <v>2736</v>
      </c>
      <c r="F25" s="29" t="s">
        <v>89</v>
      </c>
      <c r="G25" s="29" t="s">
        <v>249</v>
      </c>
      <c r="H25" s="29"/>
      <c r="I25" s="3"/>
      <c r="J25" s="110">
        <v>42719</v>
      </c>
      <c r="K25" s="119" t="s">
        <v>1338</v>
      </c>
      <c r="L25" s="172">
        <v>269.95999999999998</v>
      </c>
      <c r="M25" s="308" t="s">
        <v>89</v>
      </c>
      <c r="N25" s="308" t="s">
        <v>249</v>
      </c>
      <c r="O25" s="308"/>
      <c r="P25" s="29"/>
    </row>
    <row r="26" spans="1:16" s="111" customFormat="1" ht="12.6" customHeight="1" x14ac:dyDescent="0.2">
      <c r="A26" s="56"/>
      <c r="B26" s="129">
        <v>42717</v>
      </c>
      <c r="C26" s="190" t="s">
        <v>301</v>
      </c>
      <c r="D26" s="132" t="s">
        <v>1891</v>
      </c>
      <c r="E26" s="136">
        <v>1302.4000000000001</v>
      </c>
      <c r="F26" s="29" t="s">
        <v>89</v>
      </c>
      <c r="G26" s="29" t="s">
        <v>249</v>
      </c>
      <c r="H26" s="29"/>
      <c r="I26" s="3"/>
      <c r="J26" s="110">
        <v>42719</v>
      </c>
      <c r="K26" s="119" t="s">
        <v>1320</v>
      </c>
      <c r="L26" s="172">
        <v>1824</v>
      </c>
      <c r="M26" s="308" t="s">
        <v>89</v>
      </c>
      <c r="N26" s="308" t="s">
        <v>249</v>
      </c>
      <c r="O26" s="308"/>
      <c r="P26" s="29"/>
    </row>
    <row r="27" spans="1:16" s="111" customFormat="1" ht="12.6" customHeight="1" x14ac:dyDescent="0.2">
      <c r="A27" s="56"/>
      <c r="B27" s="129">
        <v>42717</v>
      </c>
      <c r="C27" s="190" t="s">
        <v>647</v>
      </c>
      <c r="D27" s="132" t="s">
        <v>528</v>
      </c>
      <c r="E27" s="136">
        <v>10000</v>
      </c>
      <c r="F27" s="29" t="s">
        <v>89</v>
      </c>
      <c r="G27" s="29" t="s">
        <v>249</v>
      </c>
      <c r="H27" s="29"/>
      <c r="I27"/>
      <c r="J27" s="110">
        <v>42719</v>
      </c>
      <c r="K27" s="119" t="s">
        <v>424</v>
      </c>
      <c r="L27" s="172">
        <v>602.70000000000005</v>
      </c>
      <c r="M27" s="308" t="s">
        <v>89</v>
      </c>
      <c r="N27" s="308" t="s">
        <v>249</v>
      </c>
      <c r="O27" s="308"/>
      <c r="P27" s="29"/>
    </row>
    <row r="28" spans="1:16" s="111" customFormat="1" ht="12.6" customHeight="1" x14ac:dyDescent="0.2">
      <c r="A28" s="56"/>
      <c r="B28" s="129">
        <v>42718</v>
      </c>
      <c r="C28" s="190" t="s">
        <v>301</v>
      </c>
      <c r="D28" s="132" t="s">
        <v>293</v>
      </c>
      <c r="E28" s="136">
        <v>598.5</v>
      </c>
      <c r="F28" s="29" t="s">
        <v>89</v>
      </c>
      <c r="G28" s="29" t="s">
        <v>249</v>
      </c>
      <c r="H28" s="29"/>
      <c r="I28"/>
      <c r="J28" s="109">
        <v>42723</v>
      </c>
      <c r="K28" s="123" t="s">
        <v>640</v>
      </c>
      <c r="L28" s="169">
        <v>398.18</v>
      </c>
      <c r="M28" s="308" t="s">
        <v>89</v>
      </c>
      <c r="N28" s="308" t="s">
        <v>249</v>
      </c>
      <c r="O28" s="308"/>
      <c r="P28" s="29"/>
    </row>
    <row r="29" spans="1:16" s="111" customFormat="1" ht="12.6" customHeight="1" x14ac:dyDescent="0.2">
      <c r="A29" s="56"/>
      <c r="B29" s="129">
        <v>42721</v>
      </c>
      <c r="C29" s="190" t="s">
        <v>719</v>
      </c>
      <c r="D29" s="132" t="s">
        <v>1892</v>
      </c>
      <c r="E29" s="136">
        <v>829.8</v>
      </c>
      <c r="F29" s="29" t="s">
        <v>89</v>
      </c>
      <c r="G29" s="29" t="s">
        <v>249</v>
      </c>
      <c r="H29" s="29"/>
      <c r="I29"/>
      <c r="J29" s="110">
        <v>42723</v>
      </c>
      <c r="K29" s="119" t="s">
        <v>898</v>
      </c>
      <c r="L29" s="172">
        <v>610.72</v>
      </c>
      <c r="M29" s="308" t="s">
        <v>89</v>
      </c>
      <c r="N29" s="308" t="s">
        <v>249</v>
      </c>
      <c r="O29" s="308"/>
      <c r="P29"/>
    </row>
    <row r="30" spans="1:16" s="111" customFormat="1" ht="12.6" customHeight="1" x14ac:dyDescent="0.2">
      <c r="A30" s="56"/>
      <c r="B30" s="129">
        <v>42723</v>
      </c>
      <c r="C30" s="190" t="s">
        <v>1894</v>
      </c>
      <c r="D30" s="132" t="s">
        <v>1718</v>
      </c>
      <c r="E30" s="136">
        <v>4200</v>
      </c>
      <c r="F30" s="29"/>
      <c r="G30" s="29" t="s">
        <v>249</v>
      </c>
      <c r="H30" s="29"/>
      <c r="I30"/>
      <c r="J30" s="110">
        <v>42724</v>
      </c>
      <c r="K30" s="119" t="s">
        <v>1338</v>
      </c>
      <c r="L30" s="172">
        <v>379.97</v>
      </c>
      <c r="M30" s="308" t="s">
        <v>89</v>
      </c>
      <c r="N30" s="308" t="s">
        <v>249</v>
      </c>
      <c r="O30" s="308"/>
      <c r="P30"/>
    </row>
    <row r="31" spans="1:16" s="111" customFormat="1" ht="12.6" customHeight="1" x14ac:dyDescent="0.2">
      <c r="A31" s="56"/>
      <c r="B31" s="129">
        <v>42727</v>
      </c>
      <c r="C31" s="190" t="s">
        <v>1540</v>
      </c>
      <c r="D31" s="132" t="s">
        <v>1557</v>
      </c>
      <c r="E31" s="136">
        <v>4101.72</v>
      </c>
      <c r="F31" s="29" t="s">
        <v>89</v>
      </c>
      <c r="G31" s="29" t="s">
        <v>249</v>
      </c>
      <c r="H31" s="29"/>
      <c r="I31"/>
      <c r="J31" s="110">
        <v>42727</v>
      </c>
      <c r="K31" s="119" t="s">
        <v>459</v>
      </c>
      <c r="L31" s="172">
        <v>223.5</v>
      </c>
      <c r="M31" s="308" t="s">
        <v>89</v>
      </c>
      <c r="N31" s="308" t="s">
        <v>249</v>
      </c>
      <c r="O31" s="308"/>
      <c r="P31"/>
    </row>
    <row r="32" spans="1:16" s="111" customFormat="1" ht="12.6" customHeight="1" thickBot="1" x14ac:dyDescent="0.25">
      <c r="A32" s="56"/>
      <c r="B32" s="129">
        <v>42727</v>
      </c>
      <c r="C32" s="190" t="s">
        <v>719</v>
      </c>
      <c r="D32" s="132" t="s">
        <v>1778</v>
      </c>
      <c r="E32" s="136">
        <v>825.95</v>
      </c>
      <c r="F32" s="29" t="s">
        <v>89</v>
      </c>
      <c r="G32" s="29" t="s">
        <v>249</v>
      </c>
      <c r="H32" s="29"/>
      <c r="I32"/>
      <c r="J32" s="280">
        <v>42727</v>
      </c>
      <c r="K32" s="423" t="s">
        <v>1051</v>
      </c>
      <c r="L32" s="200">
        <v>817.07</v>
      </c>
      <c r="M32" s="308" t="s">
        <v>89</v>
      </c>
      <c r="N32" s="308" t="s">
        <v>249</v>
      </c>
      <c r="O32" s="308"/>
      <c r="P32"/>
    </row>
    <row r="33" spans="1:16" s="111" customFormat="1" ht="12.6" customHeight="1" thickBot="1" x14ac:dyDescent="0.25">
      <c r="A33" s="56"/>
      <c r="B33" s="129">
        <v>42727</v>
      </c>
      <c r="C33" s="190" t="s">
        <v>469</v>
      </c>
      <c r="D33" s="132" t="s">
        <v>901</v>
      </c>
      <c r="E33" s="136">
        <v>498.35</v>
      </c>
      <c r="F33" s="29" t="s">
        <v>89</v>
      </c>
      <c r="G33" s="29" t="s">
        <v>249</v>
      </c>
      <c r="H33" s="29"/>
      <c r="I33"/>
      <c r="J33" s="56"/>
      <c r="K33" s="194"/>
      <c r="L33" s="87">
        <f>SUM(L16:L32)</f>
        <v>10303.949999999999</v>
      </c>
      <c r="M33" s="308"/>
      <c r="N33" s="308"/>
      <c r="O33" s="308"/>
      <c r="P33"/>
    </row>
    <row r="34" spans="1:16" s="111" customFormat="1" ht="12.6" customHeight="1" x14ac:dyDescent="0.2">
      <c r="A34" s="56"/>
      <c r="B34" s="129">
        <v>42732</v>
      </c>
      <c r="C34" s="190" t="s">
        <v>1136</v>
      </c>
      <c r="D34" s="132" t="s">
        <v>861</v>
      </c>
      <c r="E34" s="136">
        <v>28974.080000000002</v>
      </c>
      <c r="F34" s="29" t="s">
        <v>89</v>
      </c>
      <c r="G34" s="29" t="s">
        <v>249</v>
      </c>
      <c r="H34" s="29"/>
      <c r="I34"/>
      <c r="J34" s="56"/>
      <c r="K34" s="194"/>
      <c r="L34" s="208"/>
      <c r="M34" s="308"/>
      <c r="N34" s="308"/>
      <c r="O34" s="308"/>
      <c r="P34"/>
    </row>
    <row r="35" spans="1:16" s="111" customFormat="1" ht="12.6" customHeight="1" x14ac:dyDescent="0.2">
      <c r="A35" s="56"/>
      <c r="B35" s="129">
        <v>42733</v>
      </c>
      <c r="C35" s="190" t="s">
        <v>719</v>
      </c>
      <c r="D35" s="132" t="s">
        <v>1051</v>
      </c>
      <c r="E35" s="136">
        <v>576.45000000000005</v>
      </c>
      <c r="F35" s="29" t="s">
        <v>89</v>
      </c>
      <c r="G35" s="29" t="s">
        <v>249</v>
      </c>
      <c r="H35" s="29"/>
      <c r="I35"/>
      <c r="J35" s="56"/>
      <c r="K35" s="194"/>
      <c r="L35" s="208"/>
      <c r="M35" s="308"/>
      <c r="N35" s="308"/>
      <c r="O35" s="308"/>
      <c r="P35"/>
    </row>
    <row r="36" spans="1:16" s="111" customFormat="1" ht="12.6" customHeight="1" thickBot="1" x14ac:dyDescent="0.25">
      <c r="A36"/>
      <c r="B36" s="161">
        <v>42734</v>
      </c>
      <c r="C36" s="443" t="s">
        <v>469</v>
      </c>
      <c r="D36" s="133" t="s">
        <v>901</v>
      </c>
      <c r="E36" s="137">
        <v>239.99</v>
      </c>
      <c r="F36" s="29"/>
      <c r="G36" s="29" t="s">
        <v>249</v>
      </c>
      <c r="H36" s="29"/>
      <c r="I36"/>
      <c r="J36" s="56"/>
      <c r="K36" s="194"/>
      <c r="L36" s="208"/>
      <c r="M36" s="308"/>
      <c r="N36" s="308"/>
      <c r="O36" s="308"/>
      <c r="P36"/>
    </row>
    <row r="37" spans="1:16" s="111" customFormat="1" ht="12.6" customHeight="1" thickBot="1" x14ac:dyDescent="0.25">
      <c r="A37"/>
      <c r="B37" s="56"/>
      <c r="C37" s="56"/>
      <c r="D37" s="194"/>
      <c r="E37" s="87">
        <f>SUM(E12:E36)</f>
        <v>136280.88</v>
      </c>
      <c r="F37" s="29"/>
      <c r="G37" s="29"/>
      <c r="H37" s="29"/>
      <c r="I37"/>
      <c r="J37" s="56"/>
      <c r="K37" s="194"/>
      <c r="L37" s="208"/>
      <c r="M37" s="308"/>
      <c r="N37" s="308"/>
      <c r="O37" s="308"/>
      <c r="P37"/>
    </row>
    <row r="38" spans="1:16" s="111" customFormat="1" ht="12.6" customHeight="1" x14ac:dyDescent="0.2">
      <c r="A38"/>
      <c r="B38" s="56"/>
      <c r="C38" s="56"/>
      <c r="D38" s="194"/>
      <c r="E38" s="208"/>
      <c r="F38" s="29"/>
      <c r="G38" s="29"/>
      <c r="H38" s="29"/>
      <c r="I38"/>
      <c r="J38" s="56"/>
      <c r="K38" s="194"/>
      <c r="L38" s="208"/>
      <c r="M38" s="308"/>
      <c r="N38" s="308"/>
      <c r="O38" s="308"/>
      <c r="P38"/>
    </row>
    <row r="39" spans="1:16" s="29" customFormat="1" ht="12.6" customHeight="1" x14ac:dyDescent="0.2">
      <c r="A39"/>
      <c r="B39"/>
      <c r="C39"/>
      <c r="D39" s="195"/>
      <c r="E39" s="197"/>
      <c r="F39"/>
      <c r="I39"/>
      <c r="J39" s="5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/>
      <c r="B40"/>
      <c r="C40"/>
      <c r="D40" s="195"/>
      <c r="E40" s="197"/>
      <c r="F40"/>
      <c r="I40"/>
      <c r="J40" s="56"/>
      <c r="K40" s="194"/>
      <c r="L40" s="208"/>
      <c r="M40" s="308"/>
      <c r="N40" s="308"/>
      <c r="O40" s="308"/>
      <c r="P40"/>
    </row>
    <row r="41" spans="1:16" s="29" customFormat="1" ht="12.6" customHeight="1" x14ac:dyDescent="0.2">
      <c r="A41"/>
      <c r="B41"/>
      <c r="C41"/>
      <c r="D41" s="195"/>
      <c r="E41" s="197"/>
      <c r="F41"/>
      <c r="I41"/>
      <c r="J41" s="56"/>
      <c r="K41" s="194"/>
      <c r="L41" s="208"/>
      <c r="M41" s="308"/>
      <c r="N41" s="308"/>
      <c r="O41" s="308"/>
    </row>
    <row r="42" spans="1:16" s="29" customFormat="1" ht="12.6" customHeight="1" x14ac:dyDescent="0.2">
      <c r="A42"/>
      <c r="B42"/>
      <c r="C42"/>
      <c r="D42" s="195"/>
      <c r="E42" s="197"/>
      <c r="F42"/>
      <c r="I42"/>
      <c r="J42" s="56"/>
      <c r="K42" s="194"/>
      <c r="L42" s="208"/>
      <c r="M42" s="308"/>
      <c r="N42" s="308"/>
      <c r="O42" s="308"/>
      <c r="P42"/>
    </row>
    <row r="43" spans="1:16" s="29" customFormat="1" ht="12.6" customHeight="1" x14ac:dyDescent="0.2">
      <c r="A43"/>
      <c r="B43"/>
      <c r="C43"/>
      <c r="D43" s="195"/>
      <c r="E43" s="197"/>
      <c r="F43"/>
      <c r="I43"/>
      <c r="J43" s="56"/>
      <c r="K43" s="194"/>
      <c r="L43" s="208"/>
      <c r="M43" s="308"/>
      <c r="N43" s="308"/>
      <c r="O43" s="308"/>
      <c r="P43"/>
    </row>
    <row r="44" spans="1:16" s="29" customFormat="1" ht="12.6" customHeight="1" x14ac:dyDescent="0.2">
      <c r="A44"/>
      <c r="B44"/>
      <c r="C44"/>
      <c r="D44" s="195"/>
      <c r="E44" s="197"/>
      <c r="F44"/>
      <c r="I44"/>
      <c r="J44" s="56"/>
      <c r="K44" s="194"/>
      <c r="L44" s="208"/>
      <c r="M44" s="308"/>
      <c r="N44" s="308"/>
      <c r="O44" s="308"/>
      <c r="P44"/>
    </row>
    <row r="45" spans="1:16" s="29" customFormat="1" ht="12.6" customHeight="1" x14ac:dyDescent="0.2">
      <c r="A45"/>
      <c r="B45"/>
      <c r="C45"/>
      <c r="D45" s="195"/>
      <c r="E45" s="197"/>
      <c r="F45"/>
      <c r="I45"/>
      <c r="J45" s="56"/>
      <c r="K45" s="194"/>
      <c r="L45" s="208"/>
      <c r="M45" s="308"/>
      <c r="N45" s="308"/>
      <c r="O45" s="308"/>
      <c r="P45"/>
    </row>
    <row r="46" spans="1:16" s="29" customFormat="1" ht="12.6" customHeight="1" x14ac:dyDescent="0.2">
      <c r="A46"/>
      <c r="B46"/>
      <c r="C46"/>
      <c r="D46" s="195"/>
      <c r="E46" s="197"/>
      <c r="F46"/>
      <c r="I46"/>
      <c r="J46" s="56"/>
      <c r="K46" s="194"/>
      <c r="L46" s="208"/>
      <c r="M46" s="308"/>
      <c r="N46" s="308"/>
      <c r="O46" s="308"/>
      <c r="P46"/>
    </row>
    <row r="47" spans="1:16" ht="12.6" customHeight="1" x14ac:dyDescent="0.2">
      <c r="F47"/>
      <c r="J47" s="56"/>
      <c r="K47" s="194"/>
      <c r="L47" s="208"/>
    </row>
    <row r="48" spans="1:16" ht="12.6" customHeight="1" x14ac:dyDescent="0.2">
      <c r="F48"/>
      <c r="J48" s="56"/>
      <c r="K48" s="194"/>
      <c r="L48" s="208"/>
    </row>
    <row r="49" spans="1:16" ht="12.6" customHeight="1" x14ac:dyDescent="0.2">
      <c r="F49"/>
      <c r="J49" s="56"/>
      <c r="K49" s="194"/>
      <c r="L49" s="208"/>
    </row>
    <row r="50" spans="1:16" ht="12.6" customHeight="1" x14ac:dyDescent="0.2">
      <c r="F50"/>
      <c r="J50" s="56"/>
      <c r="K50" s="194"/>
      <c r="L50" s="208"/>
    </row>
    <row r="51" spans="1:16" ht="12.6" customHeight="1" x14ac:dyDescent="0.2">
      <c r="F51"/>
      <c r="J51" s="56"/>
      <c r="K51" s="194"/>
      <c r="L51" s="208"/>
    </row>
    <row r="52" spans="1:16" ht="12.6" customHeight="1" x14ac:dyDescent="0.2">
      <c r="J52" s="56"/>
      <c r="K52" s="194"/>
      <c r="L52" s="208"/>
    </row>
    <row r="53" spans="1:16" ht="12.6" customHeight="1" x14ac:dyDescent="0.2"/>
    <row r="54" spans="1:16" ht="12.6" customHeight="1" x14ac:dyDescent="0.2"/>
    <row r="55" spans="1:16" ht="12.6" customHeight="1" x14ac:dyDescent="0.2"/>
    <row r="56" spans="1:16" ht="12.6" customHeight="1" x14ac:dyDescent="0.2"/>
    <row r="57" spans="1:16" ht="12.6" customHeight="1" x14ac:dyDescent="0.2"/>
    <row r="58" spans="1:16" ht="12.6" customHeight="1" x14ac:dyDescent="0.2"/>
    <row r="59" spans="1:16" ht="12.6" customHeight="1" x14ac:dyDescent="0.2"/>
    <row r="60" spans="1:16" ht="12.6" customHeight="1" x14ac:dyDescent="0.2"/>
    <row r="62" spans="1:16" s="29" customFormat="1" x14ac:dyDescent="0.2">
      <c r="A62"/>
      <c r="B62"/>
      <c r="C62"/>
      <c r="D62" s="195"/>
      <c r="E62" s="197"/>
      <c r="I62"/>
      <c r="J62"/>
      <c r="K62"/>
      <c r="L62"/>
      <c r="M62" s="308"/>
      <c r="N62" s="308"/>
      <c r="O62" s="308"/>
      <c r="P62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29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29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29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29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197"/>
      <c r="F83" s="29"/>
      <c r="G83" s="29"/>
      <c r="H83" s="29"/>
      <c r="I83"/>
      <c r="J83"/>
      <c r="K83"/>
      <c r="L83"/>
      <c r="P83"/>
    </row>
  </sheetData>
  <mergeCells count="5">
    <mergeCell ref="A1:L1"/>
    <mergeCell ref="A3:D3"/>
    <mergeCell ref="A10:D10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P78"/>
  <sheetViews>
    <sheetView zoomScaleNormal="100" workbookViewId="0">
      <selection activeCell="C6" sqref="C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1893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76"/>
      <c r="G2" s="476"/>
      <c r="H2" s="476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288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42744</v>
      </c>
      <c r="C5" s="190" t="s">
        <v>469</v>
      </c>
      <c r="D5" s="132" t="s">
        <v>901</v>
      </c>
      <c r="E5" s="136">
        <v>753.29</v>
      </c>
      <c r="F5" s="29" t="s">
        <v>89</v>
      </c>
      <c r="G5" s="29" t="s">
        <v>249</v>
      </c>
      <c r="H5" s="29"/>
      <c r="J5" s="369">
        <v>42745</v>
      </c>
      <c r="K5" s="205" t="s">
        <v>1258</v>
      </c>
      <c r="L5" s="371">
        <v>30000</v>
      </c>
      <c r="M5" s="308" t="s">
        <v>249</v>
      </c>
      <c r="N5" s="307"/>
      <c r="O5" s="307"/>
    </row>
    <row r="6" spans="1:16" s="56" customFormat="1" ht="12.6" customHeight="1" x14ac:dyDescent="0.2">
      <c r="B6" s="129">
        <v>42745</v>
      </c>
      <c r="C6" s="190" t="s">
        <v>1066</v>
      </c>
      <c r="D6" s="132" t="s">
        <v>730</v>
      </c>
      <c r="E6" s="136">
        <v>1264.8</v>
      </c>
      <c r="F6" s="29" t="s">
        <v>89</v>
      </c>
      <c r="G6" s="29" t="s">
        <v>249</v>
      </c>
      <c r="H6" s="29"/>
      <c r="J6" s="109">
        <v>42745</v>
      </c>
      <c r="K6" s="123" t="s">
        <v>1318</v>
      </c>
      <c r="L6" s="124">
        <v>4275</v>
      </c>
      <c r="M6" s="308" t="s">
        <v>249</v>
      </c>
      <c r="N6" s="307"/>
      <c r="O6" s="307"/>
    </row>
    <row r="7" spans="1:16" s="56" customFormat="1" ht="12.6" customHeight="1" x14ac:dyDescent="0.2">
      <c r="B7" s="129">
        <v>42745</v>
      </c>
      <c r="C7" s="190" t="s">
        <v>301</v>
      </c>
      <c r="D7" s="132" t="s">
        <v>1487</v>
      </c>
      <c r="E7" s="136">
        <v>9264.32</v>
      </c>
      <c r="F7" s="29" t="s">
        <v>89</v>
      </c>
      <c r="G7" s="29" t="s">
        <v>249</v>
      </c>
      <c r="H7" s="29"/>
      <c r="J7" s="109">
        <v>42745</v>
      </c>
      <c r="K7" s="131" t="s">
        <v>50</v>
      </c>
      <c r="L7" s="124">
        <v>1087.8699999999999</v>
      </c>
      <c r="M7" s="308" t="s">
        <v>249</v>
      </c>
      <c r="N7" s="308"/>
      <c r="O7" s="308"/>
      <c r="P7" s="29"/>
    </row>
    <row r="8" spans="1:16" s="29" customFormat="1" ht="12.6" customHeight="1" x14ac:dyDescent="0.2">
      <c r="A8" s="56"/>
      <c r="B8" s="129">
        <v>42745</v>
      </c>
      <c r="C8" s="190" t="s">
        <v>361</v>
      </c>
      <c r="D8" s="132" t="s">
        <v>1896</v>
      </c>
      <c r="E8" s="136">
        <v>400</v>
      </c>
      <c r="F8" s="29" t="s">
        <v>89</v>
      </c>
      <c r="G8" s="29" t="s">
        <v>249</v>
      </c>
      <c r="I8" s="56"/>
      <c r="J8" s="109">
        <v>42747</v>
      </c>
      <c r="K8" s="123" t="s">
        <v>1064</v>
      </c>
      <c r="L8" s="124">
        <v>7651.91</v>
      </c>
      <c r="M8" s="308" t="s">
        <v>249</v>
      </c>
      <c r="N8" s="307"/>
      <c r="O8" s="308"/>
    </row>
    <row r="9" spans="1:16" s="29" customFormat="1" ht="12.6" customHeight="1" x14ac:dyDescent="0.2">
      <c r="A9" s="56"/>
      <c r="B9" s="129">
        <v>42745</v>
      </c>
      <c r="C9" s="190" t="s">
        <v>301</v>
      </c>
      <c r="D9" s="132" t="s">
        <v>1373</v>
      </c>
      <c r="E9" s="136">
        <v>5000</v>
      </c>
      <c r="F9" s="29" t="s">
        <v>89</v>
      </c>
      <c r="G9" s="29" t="s">
        <v>249</v>
      </c>
      <c r="I9" s="56"/>
      <c r="J9" s="129">
        <v>42751</v>
      </c>
      <c r="K9" s="132" t="s">
        <v>1258</v>
      </c>
      <c r="L9" s="124">
        <v>30000</v>
      </c>
      <c r="M9" s="308" t="s">
        <v>249</v>
      </c>
      <c r="N9" s="307"/>
      <c r="O9" s="308"/>
    </row>
    <row r="10" spans="1:16" s="29" customFormat="1" ht="12.6" customHeight="1" thickBot="1" x14ac:dyDescent="0.25">
      <c r="A10" s="56"/>
      <c r="B10" s="129">
        <v>42745</v>
      </c>
      <c r="C10" s="190" t="s">
        <v>1540</v>
      </c>
      <c r="D10" s="132" t="s">
        <v>1406</v>
      </c>
      <c r="E10" s="136">
        <v>249</v>
      </c>
      <c r="F10" s="29" t="s">
        <v>89</v>
      </c>
      <c r="G10" s="29" t="s">
        <v>249</v>
      </c>
      <c r="I10" s="56"/>
      <c r="J10" s="161">
        <v>42754</v>
      </c>
      <c r="K10" s="133" t="s">
        <v>1897</v>
      </c>
      <c r="L10" s="137">
        <v>12348.32</v>
      </c>
      <c r="M10" s="308" t="s">
        <v>249</v>
      </c>
      <c r="N10" s="307"/>
      <c r="O10" s="308"/>
    </row>
    <row r="11" spans="1:16" s="29" customFormat="1" ht="12.6" customHeight="1" thickBot="1" x14ac:dyDescent="0.25">
      <c r="A11" s="56"/>
      <c r="B11" s="129">
        <v>42745</v>
      </c>
      <c r="C11" s="190" t="s">
        <v>719</v>
      </c>
      <c r="D11" s="132" t="s">
        <v>1051</v>
      </c>
      <c r="E11" s="136">
        <v>617.71</v>
      </c>
      <c r="F11" s="29" t="s">
        <v>89</v>
      </c>
      <c r="G11" s="29" t="s">
        <v>249</v>
      </c>
      <c r="I11" s="56"/>
      <c r="J11" s="56"/>
      <c r="K11" s="194"/>
      <c r="L11" s="87">
        <f>SUM(L5:L10)</f>
        <v>85363.1</v>
      </c>
      <c r="M11" s="307"/>
      <c r="N11" s="307"/>
      <c r="O11" s="308"/>
    </row>
    <row r="12" spans="1:16" s="29" customFormat="1" ht="12.6" customHeight="1" thickBot="1" x14ac:dyDescent="0.25">
      <c r="A12" s="56"/>
      <c r="B12" s="129">
        <v>42745</v>
      </c>
      <c r="C12" s="190" t="s">
        <v>1540</v>
      </c>
      <c r="D12" s="132" t="s">
        <v>1406</v>
      </c>
      <c r="E12" s="136">
        <v>175</v>
      </c>
      <c r="F12" s="29" t="s">
        <v>89</v>
      </c>
      <c r="G12" s="29" t="s">
        <v>249</v>
      </c>
      <c r="I12" s="56"/>
      <c r="J12" s="299"/>
      <c r="K12" s="155"/>
      <c r="L12" s="301"/>
      <c r="M12" s="307"/>
      <c r="N12" s="307"/>
      <c r="O12" s="308"/>
    </row>
    <row r="13" spans="1:16" s="29" customFormat="1" ht="12.6" customHeight="1" x14ac:dyDescent="0.2">
      <c r="A13" s="56"/>
      <c r="B13" s="129">
        <v>42746</v>
      </c>
      <c r="C13" s="190" t="s">
        <v>301</v>
      </c>
      <c r="D13" s="588" t="s">
        <v>1817</v>
      </c>
      <c r="E13" s="136">
        <v>14238.59</v>
      </c>
      <c r="F13" s="29" t="s">
        <v>89</v>
      </c>
      <c r="G13" s="29" t="s">
        <v>249</v>
      </c>
      <c r="I13" s="56"/>
      <c r="J13" s="158"/>
      <c r="K13" s="885" t="s">
        <v>1087</v>
      </c>
      <c r="L13" s="881">
        <f>L11+E30+L34</f>
        <v>182104.18000000002</v>
      </c>
      <c r="M13" s="307"/>
      <c r="N13" s="307"/>
      <c r="O13" s="306"/>
    </row>
    <row r="14" spans="1:16" s="29" customFormat="1" ht="12.6" customHeight="1" thickBot="1" x14ac:dyDescent="0.25">
      <c r="A14" s="56"/>
      <c r="B14" s="129">
        <v>42747</v>
      </c>
      <c r="C14" s="190" t="s">
        <v>647</v>
      </c>
      <c r="D14" s="132" t="s">
        <v>597</v>
      </c>
      <c r="E14" s="136">
        <v>905.55</v>
      </c>
      <c r="F14" s="29" t="s">
        <v>89</v>
      </c>
      <c r="G14" s="29" t="s">
        <v>249</v>
      </c>
      <c r="I14"/>
      <c r="J14" s="393"/>
      <c r="K14" s="885"/>
      <c r="L14" s="882"/>
      <c r="M14" s="307"/>
      <c r="N14" s="307"/>
      <c r="O14" s="306"/>
      <c r="P14" s="111"/>
    </row>
    <row r="15" spans="1:16" s="29" customFormat="1" ht="12.6" customHeight="1" x14ac:dyDescent="0.2">
      <c r="A15" s="56"/>
      <c r="B15" s="129">
        <v>42747</v>
      </c>
      <c r="C15" s="190" t="s">
        <v>301</v>
      </c>
      <c r="D15" s="132" t="s">
        <v>928</v>
      </c>
      <c r="E15" s="136">
        <v>17181.080000000002</v>
      </c>
      <c r="F15" s="29" t="s">
        <v>89</v>
      </c>
      <c r="G15" s="29" t="s">
        <v>249</v>
      </c>
      <c r="I15"/>
      <c r="J15" s="393"/>
      <c r="K15" s="398"/>
      <c r="L15" s="336"/>
      <c r="M15" s="307"/>
      <c r="N15" s="307"/>
      <c r="O15" s="306"/>
      <c r="P15" s="111"/>
    </row>
    <row r="16" spans="1:16" s="29" customFormat="1" ht="12.6" customHeight="1" x14ac:dyDescent="0.2">
      <c r="A16" s="56"/>
      <c r="B16" s="129">
        <v>42751</v>
      </c>
      <c r="C16" s="190" t="s">
        <v>469</v>
      </c>
      <c r="D16" s="132" t="s">
        <v>424</v>
      </c>
      <c r="E16" s="124">
        <v>685.27</v>
      </c>
      <c r="F16" s="29" t="s">
        <v>89</v>
      </c>
      <c r="G16" s="116" t="s">
        <v>249</v>
      </c>
      <c r="I16" s="294" t="s">
        <v>1570</v>
      </c>
      <c r="J16" s="56"/>
      <c r="K16" s="194"/>
      <c r="L16" s="208"/>
      <c r="M16" s="308"/>
      <c r="N16" s="307"/>
      <c r="O16" s="306"/>
      <c r="P16" s="111"/>
    </row>
    <row r="17" spans="1:16" s="29" customFormat="1" ht="12.6" customHeight="1" thickBot="1" x14ac:dyDescent="0.25">
      <c r="A17" s="56"/>
      <c r="B17" s="129">
        <v>42751</v>
      </c>
      <c r="C17" s="190" t="s">
        <v>301</v>
      </c>
      <c r="D17" s="132" t="s">
        <v>1505</v>
      </c>
      <c r="E17" s="124">
        <v>2304.9</v>
      </c>
      <c r="F17" s="29" t="s">
        <v>89</v>
      </c>
      <c r="G17" s="27" t="s">
        <v>249</v>
      </c>
      <c r="I17" s="3"/>
      <c r="J17" s="294"/>
      <c r="K17" s="294"/>
      <c r="L17" s="288"/>
      <c r="M17" s="288" t="s">
        <v>1683</v>
      </c>
      <c r="N17" s="307"/>
      <c r="O17" s="306"/>
      <c r="P17" s="111"/>
    </row>
    <row r="18" spans="1:16" s="29" customFormat="1" ht="12.6" customHeight="1" thickBot="1" x14ac:dyDescent="0.25">
      <c r="A18" s="56"/>
      <c r="B18" s="129">
        <v>42753</v>
      </c>
      <c r="C18" s="190" t="s">
        <v>469</v>
      </c>
      <c r="D18" s="132" t="s">
        <v>1898</v>
      </c>
      <c r="E18" s="124">
        <v>895</v>
      </c>
      <c r="F18" s="29" t="s">
        <v>89</v>
      </c>
      <c r="G18" s="29" t="s">
        <v>249</v>
      </c>
      <c r="I18" s="3"/>
      <c r="J18" s="10" t="s">
        <v>297</v>
      </c>
      <c r="K18" s="11" t="s">
        <v>298</v>
      </c>
      <c r="L18" s="176" t="s">
        <v>299</v>
      </c>
      <c r="M18" s="308"/>
      <c r="N18" s="307"/>
      <c r="O18" s="306"/>
      <c r="P18" s="111"/>
    </row>
    <row r="19" spans="1:16" s="29" customFormat="1" ht="12.6" customHeight="1" x14ac:dyDescent="0.2">
      <c r="A19" s="56"/>
      <c r="B19" s="129">
        <v>42753</v>
      </c>
      <c r="C19" s="190" t="s">
        <v>469</v>
      </c>
      <c r="D19" s="132" t="s">
        <v>1899</v>
      </c>
      <c r="E19" s="135">
        <v>4750</v>
      </c>
      <c r="F19" s="29" t="s">
        <v>89</v>
      </c>
      <c r="G19" s="29" t="s">
        <v>249</v>
      </c>
      <c r="I19" s="3"/>
      <c r="J19" s="101">
        <v>42731</v>
      </c>
      <c r="K19" s="205" t="s">
        <v>1903</v>
      </c>
      <c r="L19" s="206">
        <v>136.94999999999999</v>
      </c>
      <c r="M19" s="308" t="s">
        <v>89</v>
      </c>
      <c r="N19" s="307"/>
      <c r="O19" s="306"/>
      <c r="P19" s="111"/>
    </row>
    <row r="20" spans="1:16" s="29" customFormat="1" ht="12.6" customHeight="1" x14ac:dyDescent="0.2">
      <c r="A20" s="56"/>
      <c r="B20" s="129">
        <v>42755</v>
      </c>
      <c r="C20" s="190" t="s">
        <v>647</v>
      </c>
      <c r="D20" s="132" t="s">
        <v>597</v>
      </c>
      <c r="E20" s="136">
        <v>1056.78</v>
      </c>
      <c r="F20" s="29" t="s">
        <v>89</v>
      </c>
      <c r="G20" s="29" t="s">
        <v>249</v>
      </c>
      <c r="I20" s="3"/>
      <c r="J20" s="110">
        <v>42731</v>
      </c>
      <c r="K20" s="119" t="s">
        <v>1904</v>
      </c>
      <c r="L20" s="172">
        <v>238</v>
      </c>
      <c r="M20" s="308" t="s">
        <v>89</v>
      </c>
      <c r="N20" s="307"/>
      <c r="O20" s="307"/>
      <c r="P20" s="111"/>
    </row>
    <row r="21" spans="1:16" s="29" customFormat="1" ht="12.6" customHeight="1" x14ac:dyDescent="0.2">
      <c r="A21" s="56"/>
      <c r="B21" s="129">
        <v>42756</v>
      </c>
      <c r="C21" s="190" t="s">
        <v>719</v>
      </c>
      <c r="D21" s="132" t="s">
        <v>1051</v>
      </c>
      <c r="E21" s="136">
        <v>615.17999999999995</v>
      </c>
      <c r="F21" s="29" t="s">
        <v>89</v>
      </c>
      <c r="G21" s="29" t="s">
        <v>249</v>
      </c>
      <c r="I21" s="3"/>
      <c r="J21" s="110">
        <v>42734</v>
      </c>
      <c r="K21" s="119" t="s">
        <v>1051</v>
      </c>
      <c r="L21" s="172">
        <v>488.11</v>
      </c>
      <c r="M21" s="308" t="s">
        <v>89</v>
      </c>
      <c r="N21" s="307"/>
      <c r="O21" s="307"/>
      <c r="P21" s="3"/>
    </row>
    <row r="22" spans="1:16" s="29" customFormat="1" ht="12.6" customHeight="1" x14ac:dyDescent="0.2">
      <c r="A22" s="56"/>
      <c r="B22" s="129">
        <v>42758</v>
      </c>
      <c r="C22" s="190" t="s">
        <v>469</v>
      </c>
      <c r="D22" s="132" t="s">
        <v>901</v>
      </c>
      <c r="E22" s="136">
        <v>963.72</v>
      </c>
      <c r="F22" s="29" t="s">
        <v>89</v>
      </c>
      <c r="G22" s="29" t="s">
        <v>249</v>
      </c>
      <c r="I22" s="3"/>
      <c r="J22" s="110">
        <v>42734</v>
      </c>
      <c r="K22" s="119" t="s">
        <v>1903</v>
      </c>
      <c r="L22" s="172">
        <v>688.16</v>
      </c>
      <c r="M22" s="308" t="s">
        <v>89</v>
      </c>
      <c r="N22" s="307"/>
      <c r="O22" s="307"/>
      <c r="P22" s="3"/>
    </row>
    <row r="23" spans="1:16" s="29" customFormat="1" ht="12.6" customHeight="1" x14ac:dyDescent="0.2">
      <c r="A23" s="56"/>
      <c r="B23" s="129">
        <v>42760</v>
      </c>
      <c r="C23" s="190" t="s">
        <v>469</v>
      </c>
      <c r="D23" s="132" t="s">
        <v>901</v>
      </c>
      <c r="E23" s="136">
        <v>705.02</v>
      </c>
      <c r="F23" s="29" t="s">
        <v>89</v>
      </c>
      <c r="G23" s="29" t="s">
        <v>249</v>
      </c>
      <c r="I23" s="3"/>
      <c r="J23" s="110">
        <v>42741</v>
      </c>
      <c r="K23" s="119" t="s">
        <v>1903</v>
      </c>
      <c r="L23" s="172">
        <v>297.13</v>
      </c>
      <c r="M23" s="308" t="s">
        <v>89</v>
      </c>
      <c r="N23" s="307"/>
      <c r="O23" s="307"/>
      <c r="P23" s="3"/>
    </row>
    <row r="24" spans="1:16" s="29" customFormat="1" ht="12.6" customHeight="1" x14ac:dyDescent="0.2">
      <c r="A24" s="56"/>
      <c r="B24" s="129">
        <v>42762</v>
      </c>
      <c r="C24" s="190" t="s">
        <v>719</v>
      </c>
      <c r="D24" s="132" t="s">
        <v>1905</v>
      </c>
      <c r="E24" s="136">
        <v>759.23</v>
      </c>
      <c r="F24" s="29" t="s">
        <v>89</v>
      </c>
      <c r="G24" s="29" t="s">
        <v>249</v>
      </c>
      <c r="I24" s="3"/>
      <c r="J24" s="110">
        <v>42742</v>
      </c>
      <c r="K24" s="119" t="s">
        <v>1051</v>
      </c>
      <c r="L24" s="172">
        <v>755.24</v>
      </c>
      <c r="M24" s="308" t="s">
        <v>89</v>
      </c>
      <c r="N24" s="307"/>
      <c r="O24" s="307"/>
      <c r="P24" s="3"/>
    </row>
    <row r="25" spans="1:16" s="29" customFormat="1" ht="12.6" customHeight="1" x14ac:dyDescent="0.2">
      <c r="A25" s="56"/>
      <c r="B25" s="129">
        <v>42762</v>
      </c>
      <c r="C25" s="190" t="s">
        <v>469</v>
      </c>
      <c r="D25" s="132" t="s">
        <v>1627</v>
      </c>
      <c r="E25" s="136">
        <v>332</v>
      </c>
      <c r="F25" s="29" t="s">
        <v>89</v>
      </c>
      <c r="G25" s="29" t="s">
        <v>249</v>
      </c>
      <c r="I25" s="3"/>
      <c r="J25" s="110">
        <v>42744</v>
      </c>
      <c r="K25" s="119" t="s">
        <v>1901</v>
      </c>
      <c r="L25" s="172">
        <v>638.4</v>
      </c>
      <c r="M25" s="308" t="s">
        <v>89</v>
      </c>
      <c r="N25" s="307"/>
      <c r="O25" s="307"/>
      <c r="P25" s="474"/>
    </row>
    <row r="26" spans="1:16" s="111" customFormat="1" ht="12.6" customHeight="1" x14ac:dyDescent="0.2">
      <c r="A26" s="56"/>
      <c r="B26" s="129">
        <v>42765</v>
      </c>
      <c r="C26" s="190" t="s">
        <v>1136</v>
      </c>
      <c r="D26" s="132" t="s">
        <v>861</v>
      </c>
      <c r="E26" s="136">
        <v>25408.639999999999</v>
      </c>
      <c r="F26" s="29" t="s">
        <v>89</v>
      </c>
      <c r="G26" s="29" t="s">
        <v>249</v>
      </c>
      <c r="H26" s="29"/>
      <c r="I26" s="3"/>
      <c r="J26" s="110">
        <v>42745</v>
      </c>
      <c r="K26" s="119" t="s">
        <v>640</v>
      </c>
      <c r="L26" s="172">
        <v>363.4</v>
      </c>
      <c r="M26" s="308" t="s">
        <v>89</v>
      </c>
      <c r="N26" s="307"/>
      <c r="O26" s="308"/>
      <c r="P26" s="3"/>
    </row>
    <row r="27" spans="1:16" s="111" customFormat="1" ht="12.6" customHeight="1" x14ac:dyDescent="0.2">
      <c r="A27" s="56"/>
      <c r="B27" s="129">
        <v>42766</v>
      </c>
      <c r="C27" s="190" t="s">
        <v>301</v>
      </c>
      <c r="D27" s="132" t="s">
        <v>380</v>
      </c>
      <c r="E27" s="136">
        <v>364.8</v>
      </c>
      <c r="F27" s="29" t="s">
        <v>89</v>
      </c>
      <c r="G27" s="29" t="s">
        <v>249</v>
      </c>
      <c r="H27" s="29"/>
      <c r="I27" s="3"/>
      <c r="J27" s="110">
        <v>42746</v>
      </c>
      <c r="K27" s="119" t="s">
        <v>597</v>
      </c>
      <c r="L27" s="172">
        <v>672.42</v>
      </c>
      <c r="M27" s="308" t="s">
        <v>89</v>
      </c>
      <c r="N27" s="307"/>
      <c r="O27" s="308"/>
      <c r="P27" s="29"/>
    </row>
    <row r="28" spans="1:16" s="111" customFormat="1" ht="12.6" customHeight="1" x14ac:dyDescent="0.2">
      <c r="A28" s="56"/>
      <c r="B28" s="129">
        <v>42766</v>
      </c>
      <c r="C28" s="190" t="s">
        <v>469</v>
      </c>
      <c r="D28" s="132" t="s">
        <v>1023</v>
      </c>
      <c r="E28" s="136">
        <v>334.78</v>
      </c>
      <c r="F28" s="29" t="s">
        <v>89</v>
      </c>
      <c r="G28" s="29" t="s">
        <v>249</v>
      </c>
      <c r="H28" s="29"/>
      <c r="I28" s="3"/>
      <c r="J28" s="110">
        <v>42748</v>
      </c>
      <c r="K28" s="119" t="s">
        <v>1355</v>
      </c>
      <c r="L28" s="172">
        <v>222.2</v>
      </c>
      <c r="M28" s="308" t="s">
        <v>89</v>
      </c>
      <c r="N28" s="307"/>
      <c r="O28" s="308"/>
      <c r="P28" s="29"/>
    </row>
    <row r="29" spans="1:16" s="111" customFormat="1" ht="12.6" customHeight="1" thickBot="1" x14ac:dyDescent="0.25">
      <c r="A29" s="56"/>
      <c r="B29" s="161">
        <v>42766</v>
      </c>
      <c r="C29" s="187" t="s">
        <v>301</v>
      </c>
      <c r="D29" s="133" t="s">
        <v>1242</v>
      </c>
      <c r="E29" s="137">
        <v>1825.28</v>
      </c>
      <c r="F29" s="29" t="s">
        <v>89</v>
      </c>
      <c r="G29" s="29" t="s">
        <v>249</v>
      </c>
      <c r="H29" s="29"/>
      <c r="I29"/>
      <c r="J29" s="110">
        <v>42752</v>
      </c>
      <c r="K29" s="119" t="s">
        <v>1051</v>
      </c>
      <c r="L29" s="172">
        <v>580.03</v>
      </c>
      <c r="M29" s="308" t="s">
        <v>89</v>
      </c>
      <c r="N29" s="307"/>
      <c r="O29" s="308"/>
      <c r="P29" s="29"/>
    </row>
    <row r="30" spans="1:16" s="111" customFormat="1" ht="12.6" customHeight="1" thickBot="1" x14ac:dyDescent="0.25">
      <c r="A30"/>
      <c r="B30" s="56"/>
      <c r="C30" s="56"/>
      <c r="D30" s="194"/>
      <c r="E30" s="87">
        <f>SUM(E5:E29)</f>
        <v>91049.94</v>
      </c>
      <c r="F30" s="29"/>
      <c r="G30" s="29"/>
      <c r="H30" s="29"/>
      <c r="I30"/>
      <c r="J30" s="110">
        <v>42753</v>
      </c>
      <c r="K30" s="119" t="s">
        <v>591</v>
      </c>
      <c r="L30" s="172">
        <v>195</v>
      </c>
      <c r="M30" s="308" t="s">
        <v>89</v>
      </c>
      <c r="N30" s="307"/>
      <c r="O30" s="308"/>
      <c r="P30" s="29"/>
    </row>
    <row r="31" spans="1:16" s="111" customFormat="1" ht="12.6" customHeight="1" x14ac:dyDescent="0.2">
      <c r="A31"/>
      <c r="B31" s="56"/>
      <c r="C31" s="56"/>
      <c r="D31" s="194"/>
      <c r="E31" s="208"/>
      <c r="F31" s="29"/>
      <c r="G31" s="29"/>
      <c r="H31" s="29"/>
      <c r="I31"/>
      <c r="J31" s="109">
        <v>42753</v>
      </c>
      <c r="K31" s="123" t="s">
        <v>459</v>
      </c>
      <c r="L31" s="172">
        <v>156.5</v>
      </c>
      <c r="M31" s="308" t="s">
        <v>89</v>
      </c>
      <c r="N31" s="307"/>
      <c r="O31" s="308"/>
      <c r="P31" s="29"/>
    </row>
    <row r="32" spans="1:16" s="111" customFormat="1" ht="12.6" customHeight="1" x14ac:dyDescent="0.2">
      <c r="A32"/>
      <c r="B32"/>
      <c r="C32"/>
      <c r="D32" s="195"/>
      <c r="E32" s="197"/>
      <c r="F32"/>
      <c r="G32" s="29"/>
      <c r="H32" s="29"/>
      <c r="I32"/>
      <c r="J32" s="110">
        <v>42753</v>
      </c>
      <c r="K32" s="119" t="s">
        <v>373</v>
      </c>
      <c r="L32" s="172">
        <v>140</v>
      </c>
      <c r="M32" s="308" t="s">
        <v>89</v>
      </c>
      <c r="N32" s="307"/>
      <c r="O32" s="308"/>
      <c r="P32" s="29"/>
    </row>
    <row r="33" spans="1:16" s="111" customFormat="1" ht="12.6" customHeight="1" thickBot="1" x14ac:dyDescent="0.25">
      <c r="A33"/>
      <c r="B33"/>
      <c r="C33"/>
      <c r="D33" s="195"/>
      <c r="E33" s="197"/>
      <c r="F33"/>
      <c r="G33" s="29"/>
      <c r="H33" s="29"/>
      <c r="I33"/>
      <c r="J33" s="280">
        <v>42756</v>
      </c>
      <c r="K33" s="423" t="s">
        <v>1433</v>
      </c>
      <c r="L33" s="200">
        <v>119.6</v>
      </c>
      <c r="M33" s="308" t="s">
        <v>89</v>
      </c>
      <c r="N33" s="307"/>
      <c r="O33" s="308"/>
      <c r="P33" s="29"/>
    </row>
    <row r="34" spans="1:16" s="29" customFormat="1" ht="12.6" customHeight="1" thickBot="1" x14ac:dyDescent="0.25">
      <c r="A34"/>
      <c r="B34"/>
      <c r="C34"/>
      <c r="D34" s="195"/>
      <c r="E34" s="197"/>
      <c r="F34"/>
      <c r="I34"/>
      <c r="J34" s="56"/>
      <c r="K34" s="194"/>
      <c r="L34" s="87">
        <f>SUM(L19:L33)</f>
        <v>5691.14</v>
      </c>
      <c r="M34" s="308"/>
      <c r="N34" s="308"/>
      <c r="O34" s="308"/>
      <c r="P34"/>
    </row>
    <row r="35" spans="1:16" s="29" customFormat="1" ht="12.6" customHeight="1" x14ac:dyDescent="0.2">
      <c r="A35"/>
      <c r="B35"/>
      <c r="C35"/>
      <c r="D35" s="195"/>
      <c r="E35" s="197"/>
      <c r="F35"/>
      <c r="I35"/>
      <c r="J35" s="56"/>
      <c r="K35" s="194"/>
      <c r="L35" s="208"/>
      <c r="M35" s="308"/>
      <c r="N35" s="308"/>
      <c r="O35" s="308"/>
      <c r="P35"/>
    </row>
    <row r="36" spans="1:16" s="29" customFormat="1" ht="12.6" customHeight="1" x14ac:dyDescent="0.2">
      <c r="A36"/>
      <c r="B36"/>
      <c r="C36"/>
      <c r="D36" s="195"/>
      <c r="E36" s="197"/>
      <c r="F36"/>
      <c r="I36"/>
      <c r="J36" s="56"/>
      <c r="K36" s="194"/>
      <c r="L36" s="208"/>
      <c r="M36" s="308"/>
      <c r="N36" s="308"/>
      <c r="O36" s="308"/>
      <c r="P36"/>
    </row>
    <row r="37" spans="1:16" s="29" customFormat="1" ht="12.6" customHeight="1" x14ac:dyDescent="0.2">
      <c r="A37"/>
      <c r="B37"/>
      <c r="C37"/>
      <c r="D37" s="195"/>
      <c r="E37" s="197"/>
      <c r="F37"/>
      <c r="I37"/>
      <c r="J37" s="56"/>
      <c r="K37" s="194"/>
      <c r="L37" s="208"/>
      <c r="M37" s="308"/>
      <c r="N37" s="308"/>
      <c r="O37" s="308"/>
      <c r="P37"/>
    </row>
    <row r="38" spans="1:16" s="29" customFormat="1" ht="12.6" customHeight="1" x14ac:dyDescent="0.2">
      <c r="A38"/>
      <c r="B38"/>
      <c r="C38"/>
      <c r="D38" s="195"/>
      <c r="E38" s="197"/>
      <c r="F38"/>
      <c r="I38"/>
      <c r="J38" s="56"/>
      <c r="K38" s="194"/>
      <c r="L38" s="208"/>
      <c r="M38" s="308"/>
      <c r="N38" s="308"/>
      <c r="O38" s="308"/>
      <c r="P38"/>
    </row>
    <row r="39" spans="1:16" s="29" customFormat="1" ht="12.6" customHeight="1" x14ac:dyDescent="0.2">
      <c r="A39"/>
      <c r="B39"/>
      <c r="C39"/>
      <c r="D39" s="195"/>
      <c r="E39" s="197"/>
      <c r="F39"/>
      <c r="I39"/>
      <c r="J39" s="5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/>
      <c r="B40"/>
      <c r="C40"/>
      <c r="D40" s="195"/>
      <c r="E40" s="197"/>
      <c r="F40"/>
      <c r="I40"/>
      <c r="J40" s="56"/>
      <c r="K40" s="194"/>
      <c r="L40" s="208"/>
      <c r="M40" s="308"/>
      <c r="N40" s="308"/>
      <c r="O40" s="308"/>
      <c r="P40"/>
    </row>
    <row r="41" spans="1:16" s="29" customFormat="1" ht="12.6" customHeight="1" x14ac:dyDescent="0.2">
      <c r="A41"/>
      <c r="B41"/>
      <c r="C41"/>
      <c r="D41" s="195"/>
      <c r="E41" s="197"/>
      <c r="I41"/>
      <c r="J41" s="56"/>
      <c r="K41" s="194"/>
      <c r="L41" s="208"/>
      <c r="M41" s="308"/>
      <c r="N41" s="308"/>
      <c r="O41" s="308"/>
      <c r="P41"/>
    </row>
    <row r="42" spans="1:16" ht="12.6" customHeight="1" x14ac:dyDescent="0.2">
      <c r="J42" s="56"/>
      <c r="K42" s="194"/>
      <c r="L42" s="208"/>
    </row>
    <row r="43" spans="1:16" ht="12.6" customHeight="1" x14ac:dyDescent="0.2">
      <c r="J43" s="56"/>
      <c r="K43" s="194"/>
      <c r="L43" s="208"/>
    </row>
    <row r="44" spans="1:16" ht="12.6" customHeight="1" x14ac:dyDescent="0.2">
      <c r="J44" s="56"/>
      <c r="K44" s="194"/>
      <c r="L44" s="208"/>
    </row>
    <row r="45" spans="1:16" ht="12.6" customHeight="1" x14ac:dyDescent="0.2">
      <c r="J45" s="56"/>
      <c r="K45" s="194"/>
      <c r="L45" s="208"/>
    </row>
    <row r="46" spans="1:16" ht="12.6" customHeight="1" x14ac:dyDescent="0.2">
      <c r="J46" s="56"/>
      <c r="K46" s="194"/>
      <c r="L46" s="208"/>
    </row>
    <row r="47" spans="1:16" ht="12.6" customHeight="1" x14ac:dyDescent="0.2">
      <c r="J47" s="56"/>
      <c r="K47" s="194"/>
      <c r="L47" s="208"/>
    </row>
    <row r="48" spans="1:16" ht="12.6" customHeight="1" x14ac:dyDescent="0.2">
      <c r="J48" s="56"/>
      <c r="K48" s="194"/>
      <c r="L48" s="208"/>
    </row>
    <row r="49" spans="1:16" ht="12.6" customHeight="1" x14ac:dyDescent="0.2">
      <c r="J49" s="56"/>
      <c r="K49" s="194"/>
      <c r="L49" s="208"/>
    </row>
    <row r="50" spans="1:16" ht="12.6" customHeight="1" x14ac:dyDescent="0.2">
      <c r="J50" s="56"/>
      <c r="K50" s="194"/>
      <c r="L50" s="208"/>
    </row>
    <row r="51" spans="1:16" ht="12.6" customHeight="1" x14ac:dyDescent="0.2">
      <c r="J51" s="56"/>
      <c r="K51" s="194"/>
      <c r="L51" s="208"/>
    </row>
    <row r="52" spans="1:16" ht="12.6" customHeight="1" x14ac:dyDescent="0.2">
      <c r="J52" s="56"/>
      <c r="K52" s="194"/>
      <c r="L52" s="208"/>
    </row>
    <row r="53" spans="1:16" ht="12.6" customHeight="1" x14ac:dyDescent="0.2"/>
    <row r="54" spans="1:16" ht="12.6" customHeight="1" x14ac:dyDescent="0.2"/>
    <row r="55" spans="1:16" ht="12.6" customHeight="1" x14ac:dyDescent="0.2"/>
    <row r="57" spans="1:16" s="29" customFormat="1" x14ac:dyDescent="0.2">
      <c r="A57"/>
      <c r="B57"/>
      <c r="C57"/>
      <c r="D57" s="195"/>
      <c r="E57" s="197"/>
      <c r="I57"/>
      <c r="J57"/>
      <c r="K57"/>
      <c r="L57"/>
      <c r="M57" s="308"/>
      <c r="N57" s="308"/>
      <c r="O57" s="308"/>
      <c r="P57"/>
    </row>
    <row r="64" spans="1:16" s="308" customFormat="1" x14ac:dyDescent="0.2">
      <c r="A64"/>
      <c r="B64"/>
      <c r="C64"/>
      <c r="D64" s="195"/>
      <c r="E64" s="197"/>
      <c r="F64" s="29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29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29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2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</sheetData>
  <mergeCells count="4">
    <mergeCell ref="A1:L1"/>
    <mergeCell ref="A3:D3"/>
    <mergeCell ref="K13:K14"/>
    <mergeCell ref="L13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/>
  <dimension ref="A1:P82"/>
  <sheetViews>
    <sheetView zoomScaleNormal="100" workbookViewId="0">
      <selection activeCell="C13" sqref="C13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1902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77"/>
      <c r="G2" s="477"/>
      <c r="H2" s="477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369">
        <v>42767</v>
      </c>
      <c r="C5" s="196" t="s">
        <v>598</v>
      </c>
      <c r="D5" s="370" t="s">
        <v>599</v>
      </c>
      <c r="E5" s="371">
        <v>1195.4000000000001</v>
      </c>
      <c r="F5" s="29" t="s">
        <v>89</v>
      </c>
      <c r="G5" s="29" t="s">
        <v>249</v>
      </c>
      <c r="H5" s="29"/>
      <c r="J5" s="369">
        <v>42767</v>
      </c>
      <c r="K5" s="205" t="s">
        <v>50</v>
      </c>
      <c r="L5" s="371">
        <v>2797.56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B6" s="109">
        <v>42788</v>
      </c>
      <c r="C6" s="188" t="s">
        <v>691</v>
      </c>
      <c r="D6" s="123" t="s">
        <v>1852</v>
      </c>
      <c r="E6" s="124">
        <v>5208.6000000000004</v>
      </c>
      <c r="F6" s="29" t="s">
        <v>89</v>
      </c>
      <c r="G6" s="29" t="s">
        <v>249</v>
      </c>
      <c r="H6" s="29"/>
      <c r="J6" s="161">
        <v>42787</v>
      </c>
      <c r="K6" s="423" t="s">
        <v>6</v>
      </c>
      <c r="L6" s="137">
        <v>8881.74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280">
        <v>42788</v>
      </c>
      <c r="C7" s="281" t="s">
        <v>691</v>
      </c>
      <c r="D7" s="423" t="s">
        <v>1853</v>
      </c>
      <c r="E7" s="432">
        <v>3255.75</v>
      </c>
      <c r="F7" s="27" t="s">
        <v>89</v>
      </c>
      <c r="G7" s="29" t="s">
        <v>249</v>
      </c>
      <c r="H7" s="29"/>
      <c r="K7" s="194"/>
      <c r="L7" s="87">
        <f>SUM(L5:L6)</f>
        <v>11679.3</v>
      </c>
      <c r="M7" s="307"/>
      <c r="N7" s="307"/>
      <c r="O7" s="308"/>
      <c r="P7" s="29"/>
    </row>
    <row r="8" spans="1:16" s="56" customFormat="1" ht="12.6" customHeight="1" thickBot="1" x14ac:dyDescent="0.25">
      <c r="A8"/>
      <c r="D8" s="194"/>
      <c r="E8" s="87">
        <f>SUM(E5:E7)</f>
        <v>9659.75</v>
      </c>
      <c r="F8" s="29"/>
      <c r="G8" s="29"/>
      <c r="H8" s="29"/>
      <c r="J8" s="299"/>
      <c r="K8" s="155"/>
      <c r="L8" s="301"/>
      <c r="M8" s="307"/>
      <c r="N8" s="307"/>
      <c r="O8" s="308"/>
      <c r="P8" s="29"/>
    </row>
    <row r="9" spans="1:16" s="29" customFormat="1" ht="12.6" customHeight="1" x14ac:dyDescent="0.2">
      <c r="A9"/>
      <c r="B9" s="56"/>
      <c r="C9" s="56"/>
      <c r="D9" s="194"/>
      <c r="E9" s="208"/>
      <c r="I9" s="56"/>
      <c r="J9" s="158"/>
      <c r="K9" s="885" t="s">
        <v>1087</v>
      </c>
      <c r="L9" s="881">
        <f>E8+L7+E36+L23</f>
        <v>78882.549999999988</v>
      </c>
      <c r="M9" s="307"/>
      <c r="N9" s="307"/>
      <c r="O9" s="308"/>
    </row>
    <row r="10" spans="1:16" s="29" customFormat="1" ht="12.6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/>
      <c r="J10" s="393"/>
      <c r="K10" s="885"/>
      <c r="L10" s="882"/>
      <c r="M10" s="307"/>
      <c r="N10" s="307"/>
      <c r="O10" s="308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/>
      <c r="J11" s="393"/>
      <c r="K11" s="398"/>
      <c r="L11" s="336"/>
      <c r="M11" s="307"/>
      <c r="N11" s="307"/>
      <c r="O11" s="306"/>
      <c r="P11" s="111"/>
    </row>
    <row r="12" spans="1:16" s="29" customFormat="1" ht="12.6" customHeight="1" x14ac:dyDescent="0.2">
      <c r="A12" s="56"/>
      <c r="B12" s="129">
        <v>42767</v>
      </c>
      <c r="C12" s="190" t="s">
        <v>301</v>
      </c>
      <c r="D12" s="132" t="s">
        <v>227</v>
      </c>
      <c r="E12" s="136">
        <v>381.33</v>
      </c>
      <c r="F12" s="29" t="s">
        <v>89</v>
      </c>
      <c r="G12" s="29" t="s">
        <v>249</v>
      </c>
      <c r="I12"/>
      <c r="J12" s="393"/>
      <c r="K12" s="398"/>
      <c r="L12" s="336"/>
      <c r="M12" s="307"/>
      <c r="N12" s="307"/>
      <c r="O12" s="306"/>
      <c r="P12" s="111"/>
    </row>
    <row r="13" spans="1:16" s="29" customFormat="1" ht="12.6" customHeight="1" x14ac:dyDescent="0.2">
      <c r="A13" s="56"/>
      <c r="B13" s="129">
        <v>42767</v>
      </c>
      <c r="C13" s="190" t="s">
        <v>674</v>
      </c>
      <c r="D13" s="132" t="s">
        <v>673</v>
      </c>
      <c r="E13" s="136">
        <v>2240.06</v>
      </c>
      <c r="F13" s="29" t="s">
        <v>89</v>
      </c>
      <c r="G13" s="29" t="s">
        <v>249</v>
      </c>
      <c r="I13" s="294" t="s">
        <v>1570</v>
      </c>
      <c r="J13" s="56"/>
      <c r="K13" s="194"/>
      <c r="L13" s="208"/>
      <c r="M13" s="308"/>
      <c r="N13" s="307"/>
      <c r="O13" s="306"/>
      <c r="P13" s="111"/>
    </row>
    <row r="14" spans="1:16" s="29" customFormat="1" ht="12.6" customHeight="1" thickBot="1" x14ac:dyDescent="0.25">
      <c r="A14" s="56"/>
      <c r="B14" s="129">
        <v>42767</v>
      </c>
      <c r="C14" s="190" t="s">
        <v>301</v>
      </c>
      <c r="D14" s="132" t="s">
        <v>1487</v>
      </c>
      <c r="E14" s="136">
        <v>335.16</v>
      </c>
      <c r="F14" s="29" t="s">
        <v>89</v>
      </c>
      <c r="G14" s="29" t="s">
        <v>249</v>
      </c>
      <c r="I14" s="3"/>
      <c r="J14" s="294"/>
      <c r="K14" s="294"/>
      <c r="L14" s="288"/>
      <c r="M14" s="288" t="s">
        <v>1683</v>
      </c>
      <c r="N14" s="307"/>
      <c r="O14" s="306"/>
      <c r="P14" s="111"/>
    </row>
    <row r="15" spans="1:16" s="29" customFormat="1" ht="12.6" customHeight="1" thickBot="1" x14ac:dyDescent="0.25">
      <c r="A15" s="56"/>
      <c r="B15" s="129">
        <v>42767</v>
      </c>
      <c r="C15" s="190" t="s">
        <v>647</v>
      </c>
      <c r="D15" s="132" t="s">
        <v>597</v>
      </c>
      <c r="E15" s="136">
        <v>422.98</v>
      </c>
      <c r="F15" s="29" t="s">
        <v>89</v>
      </c>
      <c r="G15" s="29" t="s">
        <v>249</v>
      </c>
      <c r="I15" s="3"/>
      <c r="J15" s="10" t="s">
        <v>297</v>
      </c>
      <c r="K15" s="11" t="s">
        <v>298</v>
      </c>
      <c r="L15" s="176" t="s">
        <v>299</v>
      </c>
      <c r="M15" s="308"/>
      <c r="N15" s="307"/>
      <c r="O15" s="306"/>
      <c r="P15" s="111"/>
    </row>
    <row r="16" spans="1:16" s="29" customFormat="1" ht="12.6" customHeight="1" x14ac:dyDescent="0.2">
      <c r="A16" s="56"/>
      <c r="B16" s="129">
        <v>42767</v>
      </c>
      <c r="C16" s="190" t="s">
        <v>301</v>
      </c>
      <c r="D16" s="132" t="s">
        <v>347</v>
      </c>
      <c r="E16" s="136">
        <v>1031.3599999999999</v>
      </c>
      <c r="F16" s="29" t="s">
        <v>89</v>
      </c>
      <c r="G16" s="29" t="s">
        <v>249</v>
      </c>
      <c r="I16" s="3"/>
      <c r="J16" s="110">
        <v>42761</v>
      </c>
      <c r="K16" s="119" t="s">
        <v>640</v>
      </c>
      <c r="L16" s="172">
        <v>170</v>
      </c>
      <c r="M16" s="308" t="s">
        <v>89</v>
      </c>
      <c r="N16" s="307" t="s">
        <v>249</v>
      </c>
      <c r="O16" s="306"/>
      <c r="P16" s="111"/>
    </row>
    <row r="17" spans="1:16" s="29" customFormat="1" ht="12.6" customHeight="1" x14ac:dyDescent="0.2">
      <c r="A17" s="56"/>
      <c r="B17" s="129">
        <v>42767</v>
      </c>
      <c r="C17" s="190" t="s">
        <v>647</v>
      </c>
      <c r="D17" s="132" t="s">
        <v>1784</v>
      </c>
      <c r="E17" s="136">
        <v>813.6</v>
      </c>
      <c r="F17" s="29" t="s">
        <v>89</v>
      </c>
      <c r="G17" s="29" t="s">
        <v>249</v>
      </c>
      <c r="I17" s="3"/>
      <c r="J17" s="110">
        <v>42762</v>
      </c>
      <c r="K17" s="119" t="s">
        <v>1900</v>
      </c>
      <c r="L17" s="172">
        <v>740.04</v>
      </c>
      <c r="M17" s="308" t="s">
        <v>89</v>
      </c>
      <c r="N17" s="307" t="s">
        <v>249</v>
      </c>
      <c r="O17" s="306"/>
      <c r="P17" s="111"/>
    </row>
    <row r="18" spans="1:16" s="29" customFormat="1" ht="12.6" customHeight="1" x14ac:dyDescent="0.2">
      <c r="A18" s="56"/>
      <c r="B18" s="129">
        <v>42768</v>
      </c>
      <c r="C18" s="190" t="s">
        <v>469</v>
      </c>
      <c r="D18" s="132" t="s">
        <v>1627</v>
      </c>
      <c r="E18" s="136">
        <v>1550</v>
      </c>
      <c r="F18" s="29" t="s">
        <v>89</v>
      </c>
      <c r="G18" s="29" t="s">
        <v>249</v>
      </c>
      <c r="I18" s="3"/>
      <c r="J18" s="110">
        <v>42763</v>
      </c>
      <c r="K18" s="119" t="s">
        <v>1433</v>
      </c>
      <c r="L18" s="172">
        <v>119.6</v>
      </c>
      <c r="M18" s="308" t="s">
        <v>89</v>
      </c>
      <c r="N18" s="307" t="s">
        <v>249</v>
      </c>
      <c r="O18" s="306"/>
      <c r="P18" s="111"/>
    </row>
    <row r="19" spans="1:16" s="29" customFormat="1" ht="12.6" customHeight="1" x14ac:dyDescent="0.2">
      <c r="A19" s="56"/>
      <c r="B19" s="129">
        <v>42772</v>
      </c>
      <c r="C19" s="190" t="s">
        <v>301</v>
      </c>
      <c r="D19" s="132" t="s">
        <v>1909</v>
      </c>
      <c r="E19" s="136">
        <v>2781.6</v>
      </c>
      <c r="F19" s="29" t="s">
        <v>89</v>
      </c>
      <c r="G19" s="29" t="s">
        <v>249</v>
      </c>
      <c r="I19" s="3"/>
      <c r="J19" s="110">
        <v>42766</v>
      </c>
      <c r="K19" s="119" t="s">
        <v>1911</v>
      </c>
      <c r="L19" s="172">
        <v>794.15</v>
      </c>
      <c r="M19" s="308" t="s">
        <v>89</v>
      </c>
      <c r="N19" s="307" t="s">
        <v>249</v>
      </c>
      <c r="O19" s="307"/>
      <c r="P19" s="3"/>
    </row>
    <row r="20" spans="1:16" s="29" customFormat="1" ht="12.6" customHeight="1" x14ac:dyDescent="0.2">
      <c r="A20" s="56"/>
      <c r="B20" s="129">
        <v>42774</v>
      </c>
      <c r="C20" s="190" t="s">
        <v>1136</v>
      </c>
      <c r="D20" s="132" t="s">
        <v>1908</v>
      </c>
      <c r="E20" s="136">
        <v>7834.65</v>
      </c>
      <c r="G20" s="29" t="s">
        <v>249</v>
      </c>
      <c r="I20" s="3"/>
      <c r="J20" s="110">
        <v>42770</v>
      </c>
      <c r="K20" s="119" t="s">
        <v>1433</v>
      </c>
      <c r="L20" s="172">
        <v>119.6</v>
      </c>
      <c r="M20" s="308" t="s">
        <v>89</v>
      </c>
      <c r="N20" s="307" t="s">
        <v>249</v>
      </c>
      <c r="O20" s="307"/>
      <c r="P20" s="3"/>
    </row>
    <row r="21" spans="1:16" s="29" customFormat="1" ht="12.6" customHeight="1" x14ac:dyDescent="0.2">
      <c r="A21" s="56"/>
      <c r="B21" s="129">
        <v>42774</v>
      </c>
      <c r="C21" s="190" t="s">
        <v>719</v>
      </c>
      <c r="D21" s="132" t="s">
        <v>1051</v>
      </c>
      <c r="E21" s="136">
        <v>735.47</v>
      </c>
      <c r="F21" s="29" t="s">
        <v>89</v>
      </c>
      <c r="G21" s="29" t="s">
        <v>249</v>
      </c>
      <c r="I21" s="3"/>
      <c r="J21" s="109">
        <v>42770</v>
      </c>
      <c r="K21" s="123" t="s">
        <v>597</v>
      </c>
      <c r="L21" s="172">
        <v>1521.4</v>
      </c>
      <c r="M21" s="308" t="s">
        <v>89</v>
      </c>
      <c r="N21" s="307" t="s">
        <v>249</v>
      </c>
      <c r="O21" s="307"/>
      <c r="P21" s="3"/>
    </row>
    <row r="22" spans="1:16" s="29" customFormat="1" ht="12.6" customHeight="1" thickBot="1" x14ac:dyDescent="0.25">
      <c r="A22" s="56"/>
      <c r="B22" s="129">
        <v>42775</v>
      </c>
      <c r="C22" s="190" t="s">
        <v>301</v>
      </c>
      <c r="D22" s="132" t="s">
        <v>380</v>
      </c>
      <c r="E22" s="136">
        <v>364.8</v>
      </c>
      <c r="F22" s="29" t="s">
        <v>89</v>
      </c>
      <c r="G22" s="29" t="s">
        <v>249</v>
      </c>
      <c r="I22" s="3"/>
      <c r="J22" s="280">
        <v>42772</v>
      </c>
      <c r="K22" s="423" t="s">
        <v>9</v>
      </c>
      <c r="L22" s="200">
        <v>63</v>
      </c>
      <c r="M22" s="308" t="s">
        <v>89</v>
      </c>
      <c r="N22" s="307" t="s">
        <v>249</v>
      </c>
      <c r="O22" s="307"/>
      <c r="P22" s="3"/>
    </row>
    <row r="23" spans="1:16" s="29" customFormat="1" ht="12.6" customHeight="1" thickBot="1" x14ac:dyDescent="0.25">
      <c r="A23" s="56"/>
      <c r="B23" s="129">
        <v>42775</v>
      </c>
      <c r="C23" s="190" t="s">
        <v>469</v>
      </c>
      <c r="D23" s="132" t="s">
        <v>1758</v>
      </c>
      <c r="E23" s="136">
        <v>595</v>
      </c>
      <c r="F23" s="29" t="s">
        <v>89</v>
      </c>
      <c r="G23" s="29" t="s">
        <v>249</v>
      </c>
      <c r="I23"/>
      <c r="J23" s="56"/>
      <c r="K23" s="194"/>
      <c r="L23" s="87">
        <f>SUM(L16:L22)</f>
        <v>3527.79</v>
      </c>
      <c r="M23" s="308"/>
      <c r="N23" s="308"/>
      <c r="O23" s="307"/>
      <c r="P23" s="474"/>
    </row>
    <row r="24" spans="1:16" s="29" customFormat="1" ht="12.6" customHeight="1" x14ac:dyDescent="0.2">
      <c r="A24" s="56"/>
      <c r="B24" s="129">
        <v>42775</v>
      </c>
      <c r="C24" s="190" t="s">
        <v>469</v>
      </c>
      <c r="D24" s="132" t="s">
        <v>1758</v>
      </c>
      <c r="E24" s="136">
        <v>495</v>
      </c>
      <c r="F24" s="29" t="s">
        <v>89</v>
      </c>
      <c r="G24" s="116" t="s">
        <v>249</v>
      </c>
      <c r="I24"/>
      <c r="J24" s="56"/>
      <c r="K24" s="194"/>
      <c r="L24" s="208"/>
      <c r="M24" s="308"/>
      <c r="N24" s="308"/>
      <c r="O24" s="307"/>
      <c r="P24" s="3"/>
    </row>
    <row r="25" spans="1:16" s="29" customFormat="1" ht="12.6" customHeight="1" x14ac:dyDescent="0.2">
      <c r="A25" s="56"/>
      <c r="B25" s="129">
        <v>42775</v>
      </c>
      <c r="C25" s="190" t="s">
        <v>469</v>
      </c>
      <c r="D25" s="132" t="s">
        <v>1758</v>
      </c>
      <c r="E25" s="124">
        <v>1440</v>
      </c>
      <c r="F25" s="29" t="s">
        <v>89</v>
      </c>
      <c r="G25" s="27" t="s">
        <v>249</v>
      </c>
      <c r="I25"/>
      <c r="J25" s="56"/>
      <c r="K25" s="194"/>
      <c r="L25" s="208"/>
      <c r="M25" s="308"/>
      <c r="N25" s="308"/>
      <c r="O25" s="308"/>
    </row>
    <row r="26" spans="1:16" s="29" customFormat="1" ht="12.6" customHeight="1" x14ac:dyDescent="0.2">
      <c r="A26" s="56"/>
      <c r="B26" s="129">
        <v>42781</v>
      </c>
      <c r="C26" s="190" t="s">
        <v>469</v>
      </c>
      <c r="D26" s="132" t="s">
        <v>901</v>
      </c>
      <c r="E26" s="124">
        <v>913.39</v>
      </c>
      <c r="F26" s="29" t="s">
        <v>89</v>
      </c>
      <c r="G26" s="29" t="s">
        <v>249</v>
      </c>
      <c r="I26"/>
      <c r="J26" s="56"/>
      <c r="K26" s="194"/>
      <c r="L26" s="208"/>
      <c r="M26" s="308"/>
      <c r="N26" s="308"/>
      <c r="O26" s="308"/>
    </row>
    <row r="27" spans="1:16" s="29" customFormat="1" ht="12.6" customHeight="1" x14ac:dyDescent="0.2">
      <c r="A27" s="56"/>
      <c r="B27" s="129">
        <v>42783</v>
      </c>
      <c r="C27" s="190" t="s">
        <v>647</v>
      </c>
      <c r="D27" s="132" t="s">
        <v>1146</v>
      </c>
      <c r="E27" s="124">
        <v>310.55</v>
      </c>
      <c r="F27" s="29" t="s">
        <v>89</v>
      </c>
      <c r="G27" s="29" t="s">
        <v>249</v>
      </c>
      <c r="I27"/>
      <c r="J27" s="56"/>
      <c r="K27" s="194"/>
      <c r="L27" s="208"/>
      <c r="M27" s="308"/>
      <c r="N27" s="308"/>
      <c r="O27" s="308"/>
    </row>
    <row r="28" spans="1:16" s="111" customFormat="1" ht="12.6" customHeight="1" x14ac:dyDescent="0.2">
      <c r="A28" s="56"/>
      <c r="B28" s="129">
        <v>42786</v>
      </c>
      <c r="C28" s="190" t="s">
        <v>469</v>
      </c>
      <c r="D28" s="132" t="s">
        <v>901</v>
      </c>
      <c r="E28" s="135">
        <v>190.05</v>
      </c>
      <c r="F28" s="29" t="s">
        <v>89</v>
      </c>
      <c r="G28" s="29" t="s">
        <v>249</v>
      </c>
      <c r="H28" s="29"/>
      <c r="I28"/>
      <c r="J28" s="56"/>
      <c r="K28" s="194"/>
      <c r="L28" s="208"/>
      <c r="M28" s="308"/>
      <c r="N28" s="308"/>
      <c r="O28" s="308"/>
      <c r="P28" s="29"/>
    </row>
    <row r="29" spans="1:16" s="111" customFormat="1" ht="12.6" customHeight="1" x14ac:dyDescent="0.2">
      <c r="A29" s="56"/>
      <c r="B29" s="129">
        <v>42787</v>
      </c>
      <c r="C29" s="190" t="s">
        <v>301</v>
      </c>
      <c r="D29" s="132" t="s">
        <v>380</v>
      </c>
      <c r="E29" s="136">
        <v>364.8</v>
      </c>
      <c r="F29" s="29" t="s">
        <v>89</v>
      </c>
      <c r="G29" s="29" t="s">
        <v>249</v>
      </c>
      <c r="H29" s="29"/>
      <c r="I29"/>
      <c r="J29" s="56"/>
      <c r="K29" s="194"/>
      <c r="L29" s="208"/>
      <c r="M29" s="308"/>
      <c r="N29" s="308"/>
      <c r="O29" s="308"/>
      <c r="P29" s="29"/>
    </row>
    <row r="30" spans="1:16" s="111" customFormat="1" ht="12.6" customHeight="1" x14ac:dyDescent="0.2">
      <c r="A30" s="56"/>
      <c r="B30" s="129">
        <v>42787</v>
      </c>
      <c r="C30" s="190" t="s">
        <v>647</v>
      </c>
      <c r="D30" s="132" t="s">
        <v>132</v>
      </c>
      <c r="E30" s="136">
        <v>250.6</v>
      </c>
      <c r="F30" s="29" t="s">
        <v>89</v>
      </c>
      <c r="G30" s="29" t="s">
        <v>249</v>
      </c>
      <c r="H30" s="29"/>
      <c r="I30"/>
      <c r="J30" s="56"/>
      <c r="K30" s="194"/>
      <c r="L30" s="208"/>
      <c r="M30" s="308"/>
      <c r="N30" s="308"/>
      <c r="O30" s="308"/>
      <c r="P30" s="29"/>
    </row>
    <row r="31" spans="1:16" s="111" customFormat="1" ht="12.6" customHeight="1" x14ac:dyDescent="0.2">
      <c r="A31" s="56"/>
      <c r="B31" s="129">
        <v>42787</v>
      </c>
      <c r="C31" s="190" t="s">
        <v>301</v>
      </c>
      <c r="D31" s="132" t="s">
        <v>227</v>
      </c>
      <c r="E31" s="136">
        <v>13.11</v>
      </c>
      <c r="F31" s="29" t="s">
        <v>89</v>
      </c>
      <c r="G31" s="29" t="s">
        <v>249</v>
      </c>
      <c r="H31" s="29"/>
      <c r="I31"/>
      <c r="J31" s="56"/>
      <c r="K31" s="194"/>
      <c r="L31" s="208"/>
      <c r="M31" s="308"/>
      <c r="N31" s="308"/>
      <c r="O31" s="308"/>
      <c r="P31" s="29"/>
    </row>
    <row r="32" spans="1:16" s="111" customFormat="1" ht="12.6" customHeight="1" x14ac:dyDescent="0.2">
      <c r="A32" s="56"/>
      <c r="B32" s="129">
        <v>42787</v>
      </c>
      <c r="C32" s="190" t="s">
        <v>719</v>
      </c>
      <c r="D32" s="132" t="s">
        <v>1051</v>
      </c>
      <c r="E32" s="136">
        <v>658.05</v>
      </c>
      <c r="F32" s="29" t="s">
        <v>89</v>
      </c>
      <c r="G32" s="29" t="s">
        <v>249</v>
      </c>
      <c r="H32" s="29"/>
      <c r="I32"/>
      <c r="J32" s="56"/>
      <c r="K32" s="194"/>
      <c r="L32" s="208"/>
      <c r="M32" s="308"/>
      <c r="N32" s="308"/>
      <c r="O32" s="308"/>
      <c r="P32"/>
    </row>
    <row r="33" spans="1:16" s="111" customFormat="1" ht="12.6" customHeight="1" x14ac:dyDescent="0.2">
      <c r="A33" s="56"/>
      <c r="B33" s="129">
        <v>42787</v>
      </c>
      <c r="C33" s="190" t="s">
        <v>301</v>
      </c>
      <c r="D33" s="132" t="s">
        <v>150</v>
      </c>
      <c r="E33" s="136">
        <v>473.1</v>
      </c>
      <c r="F33" s="29" t="s">
        <v>89</v>
      </c>
      <c r="G33" s="29" t="s">
        <v>249</v>
      </c>
      <c r="H33" s="29"/>
      <c r="I33"/>
      <c r="J33" s="56"/>
      <c r="K33" s="194"/>
      <c r="L33" s="208"/>
      <c r="M33" s="308"/>
      <c r="N33" s="308"/>
      <c r="O33" s="308"/>
      <c r="P33"/>
    </row>
    <row r="34" spans="1:16" s="111" customFormat="1" ht="12.6" customHeight="1" x14ac:dyDescent="0.2">
      <c r="A34" s="56"/>
      <c r="B34" s="129">
        <v>42793</v>
      </c>
      <c r="C34" s="190" t="s">
        <v>469</v>
      </c>
      <c r="D34" s="132" t="s">
        <v>901</v>
      </c>
      <c r="E34" s="136">
        <v>661.51</v>
      </c>
      <c r="F34" s="29" t="s">
        <v>89</v>
      </c>
      <c r="G34" s="29" t="s">
        <v>249</v>
      </c>
      <c r="H34" s="29"/>
      <c r="I34"/>
      <c r="J34" s="56"/>
      <c r="K34" s="194"/>
      <c r="L34" s="208"/>
      <c r="M34" s="308"/>
      <c r="N34" s="308"/>
      <c r="O34" s="308"/>
      <c r="P34"/>
    </row>
    <row r="35" spans="1:16" s="111" customFormat="1" ht="12.6" customHeight="1" thickBot="1" x14ac:dyDescent="0.25">
      <c r="A35" s="56"/>
      <c r="B35" s="161">
        <v>42793</v>
      </c>
      <c r="C35" s="187" t="s">
        <v>1136</v>
      </c>
      <c r="D35" s="133" t="s">
        <v>861</v>
      </c>
      <c r="E35" s="137">
        <v>29159.54</v>
      </c>
      <c r="F35" s="29" t="s">
        <v>89</v>
      </c>
      <c r="G35" s="29" t="s">
        <v>249</v>
      </c>
      <c r="H35" s="29"/>
      <c r="I35"/>
      <c r="J35" s="56"/>
      <c r="K35" s="194"/>
      <c r="L35" s="208"/>
      <c r="M35" s="308"/>
      <c r="N35" s="308"/>
      <c r="O35" s="308"/>
      <c r="P35"/>
    </row>
    <row r="36" spans="1:16" s="111" customFormat="1" ht="12.6" customHeight="1" thickBot="1" x14ac:dyDescent="0.25">
      <c r="A36"/>
      <c r="B36" s="56"/>
      <c r="C36" s="56"/>
      <c r="D36" s="194"/>
      <c r="E36" s="87">
        <f>SUM(E12:E35)</f>
        <v>54015.709999999992</v>
      </c>
      <c r="F36" s="29"/>
      <c r="G36" s="29"/>
      <c r="H36" s="29"/>
      <c r="I36"/>
      <c r="J36" s="56"/>
      <c r="K36" s="194"/>
      <c r="L36" s="208"/>
      <c r="M36" s="308"/>
      <c r="N36" s="308"/>
      <c r="O36" s="308"/>
      <c r="P36"/>
    </row>
    <row r="37" spans="1:16" s="111" customFormat="1" ht="12.6" customHeight="1" x14ac:dyDescent="0.2">
      <c r="A37"/>
      <c r="B37" s="56"/>
      <c r="C37" s="56"/>
      <c r="D37" s="194"/>
      <c r="E37" s="208"/>
      <c r="F37" s="29"/>
      <c r="G37" s="29"/>
      <c r="H37" s="29"/>
      <c r="I37"/>
      <c r="J37" s="56"/>
      <c r="K37" s="194"/>
      <c r="L37" s="208"/>
      <c r="M37" s="308"/>
      <c r="N37" s="308"/>
      <c r="O37" s="308"/>
      <c r="P37"/>
    </row>
    <row r="38" spans="1:16" s="29" customFormat="1" ht="12.6" customHeight="1" x14ac:dyDescent="0.2">
      <c r="A38"/>
      <c r="B38"/>
      <c r="C38"/>
      <c r="D38" s="195"/>
      <c r="E38" s="197"/>
      <c r="F38"/>
      <c r="I38"/>
      <c r="J38" s="56"/>
      <c r="K38" s="194"/>
      <c r="L38" s="208"/>
      <c r="M38" s="308"/>
      <c r="N38" s="308"/>
      <c r="O38" s="308"/>
      <c r="P38"/>
    </row>
    <row r="39" spans="1:16" s="29" customFormat="1" ht="12.6" customHeight="1" x14ac:dyDescent="0.2">
      <c r="A39"/>
      <c r="B39"/>
      <c r="C39"/>
      <c r="D39" s="195"/>
      <c r="E39" s="197"/>
      <c r="F39"/>
      <c r="I39"/>
      <c r="J39" s="5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/>
      <c r="B40"/>
      <c r="C40"/>
      <c r="D40" s="195"/>
      <c r="E40" s="197"/>
      <c r="F40"/>
      <c r="I40"/>
      <c r="J40"/>
      <c r="K40"/>
      <c r="L40"/>
      <c r="M40" s="308"/>
      <c r="N40" s="308"/>
      <c r="O40" s="308"/>
      <c r="P40"/>
    </row>
    <row r="41" spans="1:16" s="29" customFormat="1" ht="12.6" customHeight="1" x14ac:dyDescent="0.2">
      <c r="A41"/>
      <c r="B41"/>
      <c r="C41"/>
      <c r="D41" s="195"/>
      <c r="E41" s="197"/>
      <c r="F41"/>
      <c r="I41"/>
      <c r="J41"/>
      <c r="K41"/>
      <c r="L41"/>
      <c r="M41" s="308"/>
      <c r="N41" s="308"/>
      <c r="O41" s="308"/>
      <c r="P41"/>
    </row>
    <row r="42" spans="1:16" s="29" customFormat="1" ht="12.6" customHeight="1" x14ac:dyDescent="0.2">
      <c r="A42"/>
      <c r="B42"/>
      <c r="C42"/>
      <c r="D42" s="195"/>
      <c r="E42" s="197"/>
      <c r="F42"/>
      <c r="I42"/>
      <c r="J42"/>
      <c r="K42"/>
      <c r="L42"/>
      <c r="M42" s="308"/>
      <c r="N42" s="308"/>
      <c r="O42" s="308"/>
      <c r="P42"/>
    </row>
    <row r="43" spans="1:16" s="29" customFormat="1" ht="12.6" customHeight="1" x14ac:dyDescent="0.2">
      <c r="A43"/>
      <c r="B43"/>
      <c r="C43"/>
      <c r="D43" s="195"/>
      <c r="E43" s="197"/>
      <c r="F43"/>
      <c r="I43"/>
      <c r="J43"/>
      <c r="K43"/>
      <c r="L43"/>
      <c r="M43" s="308"/>
      <c r="N43" s="308"/>
      <c r="O43" s="308"/>
      <c r="P43"/>
    </row>
    <row r="44" spans="1:16" s="29" customFormat="1" ht="12.6" customHeight="1" x14ac:dyDescent="0.2">
      <c r="A44"/>
      <c r="B44"/>
      <c r="C44"/>
      <c r="D44" s="195"/>
      <c r="E44" s="197"/>
      <c r="F44"/>
      <c r="I44"/>
      <c r="J44"/>
      <c r="K44"/>
      <c r="L44"/>
      <c r="M44" s="308"/>
      <c r="N44" s="308"/>
      <c r="O44" s="308"/>
      <c r="P44"/>
    </row>
    <row r="45" spans="1:16" s="29" customFormat="1" ht="12.6" customHeight="1" x14ac:dyDescent="0.2">
      <c r="A45"/>
      <c r="B45"/>
      <c r="C45"/>
      <c r="D45" s="195"/>
      <c r="E45" s="197"/>
      <c r="F45"/>
      <c r="I45"/>
      <c r="J45"/>
      <c r="K45"/>
      <c r="L45"/>
      <c r="M45" s="308"/>
      <c r="N45" s="308"/>
      <c r="O45" s="308"/>
      <c r="P45"/>
    </row>
    <row r="46" spans="1:16" ht="12.6" customHeight="1" x14ac:dyDescent="0.2">
      <c r="F46"/>
    </row>
    <row r="47" spans="1:16" ht="12.6" customHeight="1" x14ac:dyDescent="0.2">
      <c r="F47"/>
    </row>
    <row r="48" spans="1:16" ht="12.6" customHeight="1" x14ac:dyDescent="0.2">
      <c r="F48"/>
    </row>
    <row r="49" spans="1:16" ht="12.6" customHeight="1" x14ac:dyDescent="0.2">
      <c r="F49"/>
    </row>
    <row r="50" spans="1:16" ht="12.6" customHeight="1" x14ac:dyDescent="0.2">
      <c r="F50"/>
    </row>
    <row r="51" spans="1:16" ht="12.6" customHeight="1" x14ac:dyDescent="0.2"/>
    <row r="52" spans="1:16" ht="12.6" customHeight="1" x14ac:dyDescent="0.2"/>
    <row r="53" spans="1:16" ht="12.6" customHeight="1" x14ac:dyDescent="0.2"/>
    <row r="54" spans="1:16" ht="12.6" customHeight="1" x14ac:dyDescent="0.2"/>
    <row r="55" spans="1:16" ht="12.6" customHeight="1" x14ac:dyDescent="0.2"/>
    <row r="56" spans="1:16" ht="12.6" customHeight="1" x14ac:dyDescent="0.2"/>
    <row r="57" spans="1:16" ht="12.6" customHeight="1" x14ac:dyDescent="0.2"/>
    <row r="58" spans="1:16" ht="12.6" customHeight="1" x14ac:dyDescent="0.2"/>
    <row r="59" spans="1:16" ht="12.6" customHeight="1" x14ac:dyDescent="0.2"/>
    <row r="61" spans="1:16" s="29" customFormat="1" x14ac:dyDescent="0.2">
      <c r="A61"/>
      <c r="B61"/>
      <c r="C61"/>
      <c r="D61" s="195"/>
      <c r="E61" s="197"/>
      <c r="I61"/>
      <c r="J61"/>
      <c r="K61"/>
      <c r="L61"/>
      <c r="M61" s="308"/>
      <c r="N61" s="308"/>
      <c r="O61" s="308"/>
      <c r="P61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29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29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29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29"/>
      <c r="G82" s="29"/>
      <c r="H82" s="29"/>
      <c r="I82"/>
      <c r="J82"/>
      <c r="K82"/>
      <c r="L82"/>
      <c r="P82"/>
    </row>
  </sheetData>
  <mergeCells count="5">
    <mergeCell ref="A1:L1"/>
    <mergeCell ref="A3:D3"/>
    <mergeCell ref="A10:D10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P84"/>
  <sheetViews>
    <sheetView zoomScaleNormal="100" workbookViewId="0">
      <selection activeCell="K5" sqref="K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1910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78"/>
      <c r="G2" s="478"/>
      <c r="H2" s="478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9">
        <v>42802</v>
      </c>
      <c r="C5" s="188" t="s">
        <v>691</v>
      </c>
      <c r="D5" s="123" t="s">
        <v>1852</v>
      </c>
      <c r="E5" s="124">
        <v>5000</v>
      </c>
      <c r="F5" s="29" t="s">
        <v>89</v>
      </c>
      <c r="G5" s="29" t="s">
        <v>249</v>
      </c>
      <c r="H5" s="29"/>
      <c r="J5" s="369">
        <v>42818</v>
      </c>
      <c r="K5" s="205" t="s">
        <v>1915</v>
      </c>
      <c r="L5" s="371">
        <v>742.99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42802</v>
      </c>
      <c r="C6" s="188" t="s">
        <v>691</v>
      </c>
      <c r="D6" s="123" t="s">
        <v>1853</v>
      </c>
      <c r="E6" s="124">
        <v>3000</v>
      </c>
      <c r="F6" s="29" t="s">
        <v>89</v>
      </c>
      <c r="G6" s="29" t="s">
        <v>249</v>
      </c>
      <c r="H6" s="29"/>
      <c r="J6" s="109">
        <v>42825</v>
      </c>
      <c r="K6" s="119" t="s">
        <v>927</v>
      </c>
      <c r="L6" s="124">
        <v>5741.91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09">
        <v>42825</v>
      </c>
      <c r="C7" s="188" t="s">
        <v>691</v>
      </c>
      <c r="D7" s="123" t="s">
        <v>1852</v>
      </c>
      <c r="E7" s="124">
        <v>6111.65</v>
      </c>
      <c r="F7" s="29" t="s">
        <v>89</v>
      </c>
      <c r="G7" s="29" t="s">
        <v>249</v>
      </c>
      <c r="H7" s="29"/>
      <c r="J7" s="129">
        <v>42432</v>
      </c>
      <c r="K7" s="132" t="s">
        <v>1883</v>
      </c>
      <c r="L7" s="136">
        <v>24596.52</v>
      </c>
      <c r="M7" s="308" t="s">
        <v>89</v>
      </c>
      <c r="N7" s="307" t="s">
        <v>249</v>
      </c>
      <c r="O7" s="308"/>
    </row>
    <row r="8" spans="1:16" s="56" customFormat="1" ht="12.6" customHeight="1" thickBot="1" x14ac:dyDescent="0.25">
      <c r="A8"/>
      <c r="B8" s="280" t="s">
        <v>1917</v>
      </c>
      <c r="C8" s="281" t="s">
        <v>691</v>
      </c>
      <c r="D8" s="423" t="s">
        <v>1853</v>
      </c>
      <c r="E8" s="432">
        <v>9095.25</v>
      </c>
      <c r="F8" s="27" t="s">
        <v>89</v>
      </c>
      <c r="G8" s="29" t="s">
        <v>249</v>
      </c>
      <c r="H8" s="29"/>
      <c r="J8" s="161">
        <v>42432</v>
      </c>
      <c r="K8" s="133" t="s">
        <v>1895</v>
      </c>
      <c r="L8" s="137">
        <v>24722.89</v>
      </c>
      <c r="M8" s="308" t="s">
        <v>89</v>
      </c>
      <c r="N8" s="307" t="s">
        <v>249</v>
      </c>
      <c r="O8" s="308"/>
    </row>
    <row r="9" spans="1:16" s="56" customFormat="1" ht="12.6" customHeight="1" thickBot="1" x14ac:dyDescent="0.25">
      <c r="A9"/>
      <c r="D9" s="194"/>
      <c r="E9" s="87">
        <f>SUM(E5:E8)</f>
        <v>23206.9</v>
      </c>
      <c r="F9" s="29"/>
      <c r="G9" s="29"/>
      <c r="H9" s="29"/>
      <c r="K9" s="194"/>
      <c r="L9" s="87">
        <f>SUM(L5:L8)</f>
        <v>55804.31</v>
      </c>
      <c r="M9" s="307"/>
      <c r="N9" s="307"/>
      <c r="O9" s="308"/>
      <c r="P9" s="29"/>
    </row>
    <row r="10" spans="1:16" s="56" customFormat="1" ht="12.6" customHeight="1" thickBot="1" x14ac:dyDescent="0.25">
      <c r="A10"/>
      <c r="D10" s="194"/>
      <c r="E10" s="208"/>
      <c r="F10" s="29"/>
      <c r="G10" s="29"/>
      <c r="H10" s="29"/>
      <c r="J10" s="299"/>
      <c r="K10" s="155"/>
      <c r="L10" s="301"/>
      <c r="M10" s="307"/>
      <c r="N10" s="307"/>
      <c r="O10" s="308"/>
      <c r="P10" s="29"/>
    </row>
    <row r="11" spans="1:16" s="29" customFormat="1" ht="12.6" customHeight="1" thickBot="1" x14ac:dyDescent="0.25">
      <c r="A11" s="875" t="s">
        <v>1058</v>
      </c>
      <c r="B11" s="875"/>
      <c r="C11" s="875"/>
      <c r="D11" s="875"/>
      <c r="E11" s="288" t="s">
        <v>1500</v>
      </c>
      <c r="F11" s="116"/>
      <c r="I11" s="56"/>
      <c r="J11" s="158"/>
      <c r="K11" s="885" t="s">
        <v>1087</v>
      </c>
      <c r="L11" s="881">
        <f>E9+L9+E24+L35</f>
        <v>111274.54999999999</v>
      </c>
      <c r="M11" s="307"/>
      <c r="N11" s="307"/>
      <c r="O11" s="306"/>
    </row>
    <row r="12" spans="1:16" s="29" customFormat="1" ht="12.6" customHeight="1" thickBot="1" x14ac:dyDescent="0.25">
      <c r="A12" s="3"/>
      <c r="B12" s="10" t="s">
        <v>297</v>
      </c>
      <c r="C12" s="181" t="s">
        <v>296</v>
      </c>
      <c r="D12" s="11"/>
      <c r="E12" s="176" t="s">
        <v>299</v>
      </c>
      <c r="F12" s="27"/>
      <c r="I12"/>
      <c r="J12" s="393"/>
      <c r="K12" s="885"/>
      <c r="L12" s="882"/>
      <c r="M12" s="307"/>
      <c r="N12" s="307"/>
      <c r="O12" s="306"/>
    </row>
    <row r="13" spans="1:16" s="29" customFormat="1" ht="12.6" customHeight="1" x14ac:dyDescent="0.2">
      <c r="A13" s="56"/>
      <c r="B13" s="129">
        <v>42795</v>
      </c>
      <c r="C13" s="190" t="s">
        <v>719</v>
      </c>
      <c r="D13" s="132" t="s">
        <v>1051</v>
      </c>
      <c r="E13" s="136">
        <v>678.83</v>
      </c>
      <c r="F13" s="29" t="s">
        <v>89</v>
      </c>
      <c r="G13" s="29" t="s">
        <v>249</v>
      </c>
      <c r="I13"/>
      <c r="J13" s="393"/>
      <c r="K13" s="398"/>
      <c r="L13" s="336"/>
      <c r="M13" s="307"/>
      <c r="N13" s="307"/>
      <c r="O13" s="306"/>
      <c r="P13" s="111"/>
    </row>
    <row r="14" spans="1:16" s="29" customFormat="1" ht="12.6" customHeight="1" x14ac:dyDescent="0.2">
      <c r="A14" s="56"/>
      <c r="B14" s="129">
        <v>42800</v>
      </c>
      <c r="C14" s="190" t="s">
        <v>469</v>
      </c>
      <c r="D14" s="132" t="s">
        <v>901</v>
      </c>
      <c r="E14" s="136">
        <v>261.51</v>
      </c>
      <c r="F14" s="29" t="s">
        <v>89</v>
      </c>
      <c r="G14" s="29" t="s">
        <v>249</v>
      </c>
      <c r="I14"/>
      <c r="J14" s="393"/>
      <c r="K14" s="398"/>
      <c r="L14" s="336"/>
      <c r="M14" s="307"/>
      <c r="N14" s="307"/>
      <c r="O14" s="306"/>
      <c r="P14" s="111"/>
    </row>
    <row r="15" spans="1:16" s="29" customFormat="1" ht="12.6" customHeight="1" x14ac:dyDescent="0.2">
      <c r="A15" s="56"/>
      <c r="B15" s="129">
        <v>42801</v>
      </c>
      <c r="C15" s="190" t="s">
        <v>409</v>
      </c>
      <c r="D15" s="132" t="s">
        <v>1912</v>
      </c>
      <c r="E15" s="136">
        <v>9185</v>
      </c>
      <c r="F15" s="29" t="s">
        <v>89</v>
      </c>
      <c r="G15" s="29" t="s">
        <v>249</v>
      </c>
      <c r="I15" s="294" t="s">
        <v>1570</v>
      </c>
      <c r="J15" s="56"/>
      <c r="K15" s="194"/>
      <c r="L15" s="208"/>
      <c r="M15" s="308"/>
      <c r="N15" s="307"/>
      <c r="O15" s="306"/>
      <c r="P15" s="111"/>
    </row>
    <row r="16" spans="1:16" s="29" customFormat="1" ht="12.6" customHeight="1" thickBot="1" x14ac:dyDescent="0.25">
      <c r="A16" s="56"/>
      <c r="B16" s="129">
        <v>42802</v>
      </c>
      <c r="C16" s="190" t="s">
        <v>301</v>
      </c>
      <c r="D16" s="132" t="s">
        <v>227</v>
      </c>
      <c r="E16" s="136">
        <v>443.46</v>
      </c>
      <c r="F16" s="29" t="s">
        <v>89</v>
      </c>
      <c r="G16" s="29" t="s">
        <v>249</v>
      </c>
      <c r="I16" s="3"/>
      <c r="J16" s="294"/>
      <c r="K16" s="294"/>
      <c r="L16" s="288"/>
      <c r="M16" s="288" t="s">
        <v>1683</v>
      </c>
      <c r="N16" s="307"/>
      <c r="O16" s="306"/>
      <c r="P16" s="111"/>
    </row>
    <row r="17" spans="1:16" s="29" customFormat="1" ht="12.6" customHeight="1" thickBot="1" x14ac:dyDescent="0.25">
      <c r="A17" s="56"/>
      <c r="B17" s="129">
        <v>42802</v>
      </c>
      <c r="C17" s="190" t="s">
        <v>637</v>
      </c>
      <c r="D17" s="132" t="s">
        <v>1914</v>
      </c>
      <c r="E17" s="136">
        <v>318.60000000000002</v>
      </c>
      <c r="F17" s="29" t="s">
        <v>89</v>
      </c>
      <c r="G17" s="29" t="s">
        <v>249</v>
      </c>
      <c r="I17" s="3"/>
      <c r="J17" s="10" t="s">
        <v>297</v>
      </c>
      <c r="K17" s="11" t="s">
        <v>298</v>
      </c>
      <c r="L17" s="176" t="s">
        <v>299</v>
      </c>
      <c r="M17" s="308"/>
      <c r="N17" s="307"/>
      <c r="O17" s="306"/>
      <c r="P17" s="111"/>
    </row>
    <row r="18" spans="1:16" s="29" customFormat="1" ht="12.6" customHeight="1" x14ac:dyDescent="0.2">
      <c r="A18" s="56"/>
      <c r="B18" s="129">
        <v>42807</v>
      </c>
      <c r="C18" s="190" t="s">
        <v>469</v>
      </c>
      <c r="D18" s="132" t="s">
        <v>901</v>
      </c>
      <c r="E18" s="136">
        <v>618.65</v>
      </c>
      <c r="F18" s="29" t="s">
        <v>89</v>
      </c>
      <c r="G18" s="29" t="s">
        <v>249</v>
      </c>
      <c r="I18" s="3"/>
      <c r="J18" s="110">
        <v>42794</v>
      </c>
      <c r="K18" s="119" t="s">
        <v>1146</v>
      </c>
      <c r="L18" s="172">
        <v>162.91999999999999</v>
      </c>
      <c r="M18" s="308"/>
      <c r="N18" s="307"/>
      <c r="O18" s="306"/>
      <c r="P18" s="111"/>
    </row>
    <row r="19" spans="1:16" s="29" customFormat="1" ht="12.6" customHeight="1" x14ac:dyDescent="0.2">
      <c r="A19" s="56"/>
      <c r="B19" s="129">
        <v>42809</v>
      </c>
      <c r="C19" s="190" t="s">
        <v>469</v>
      </c>
      <c r="D19" s="132" t="s">
        <v>1023</v>
      </c>
      <c r="E19" s="136">
        <v>373.66</v>
      </c>
      <c r="F19" s="29" t="s">
        <v>89</v>
      </c>
      <c r="G19" s="29" t="s">
        <v>249</v>
      </c>
      <c r="I19" s="3"/>
      <c r="J19" s="110">
        <v>42796</v>
      </c>
      <c r="K19" s="119" t="s">
        <v>931</v>
      </c>
      <c r="L19" s="172">
        <v>326.55</v>
      </c>
      <c r="M19" s="308" t="s">
        <v>89</v>
      </c>
      <c r="N19" s="307"/>
      <c r="O19" s="307"/>
      <c r="P19" s="111"/>
    </row>
    <row r="20" spans="1:16" s="29" customFormat="1" ht="12.6" customHeight="1" x14ac:dyDescent="0.2">
      <c r="A20" s="56"/>
      <c r="B20" s="129">
        <v>42809</v>
      </c>
      <c r="C20" s="190" t="s">
        <v>301</v>
      </c>
      <c r="D20" s="132" t="s">
        <v>1495</v>
      </c>
      <c r="E20" s="136">
        <v>480.8</v>
      </c>
      <c r="F20" s="29" t="s">
        <v>89</v>
      </c>
      <c r="G20" s="29" t="s">
        <v>249</v>
      </c>
      <c r="I20" s="3"/>
      <c r="J20" s="110">
        <v>42800</v>
      </c>
      <c r="K20" s="119" t="s">
        <v>459</v>
      </c>
      <c r="L20" s="172">
        <v>104</v>
      </c>
      <c r="M20" s="308" t="s">
        <v>89</v>
      </c>
      <c r="N20" s="307"/>
      <c r="O20" s="307"/>
      <c r="P20" s="111"/>
    </row>
    <row r="21" spans="1:16" s="29" customFormat="1" ht="12.6" customHeight="1" x14ac:dyDescent="0.2">
      <c r="A21" s="56"/>
      <c r="B21" s="129">
        <v>42814</v>
      </c>
      <c r="C21" s="190" t="s">
        <v>719</v>
      </c>
      <c r="D21" s="132" t="s">
        <v>1051</v>
      </c>
      <c r="E21" s="136">
        <v>500</v>
      </c>
      <c r="F21" s="29" t="s">
        <v>89</v>
      </c>
      <c r="G21" s="29" t="s">
        <v>249</v>
      </c>
      <c r="I21" s="3"/>
      <c r="J21" s="110">
        <v>42802</v>
      </c>
      <c r="K21" s="119" t="s">
        <v>1355</v>
      </c>
      <c r="L21" s="172">
        <v>248.72</v>
      </c>
      <c r="M21" s="308" t="s">
        <v>89</v>
      </c>
      <c r="N21" s="307"/>
      <c r="O21" s="307"/>
      <c r="P21" s="3"/>
    </row>
    <row r="22" spans="1:16" s="29" customFormat="1" ht="12.6" customHeight="1" x14ac:dyDescent="0.2">
      <c r="A22" s="56"/>
      <c r="B22" s="129">
        <v>42818</v>
      </c>
      <c r="C22" s="190" t="s">
        <v>301</v>
      </c>
      <c r="D22" s="132" t="s">
        <v>1916</v>
      </c>
      <c r="E22" s="136">
        <v>2904.04</v>
      </c>
      <c r="F22" s="29" t="s">
        <v>89</v>
      </c>
      <c r="G22" s="29" t="s">
        <v>249</v>
      </c>
      <c r="I22" s="3"/>
      <c r="J22" s="110">
        <v>42803</v>
      </c>
      <c r="K22" s="119" t="s">
        <v>459</v>
      </c>
      <c r="L22" s="172">
        <v>1988.5</v>
      </c>
      <c r="M22" s="308" t="s">
        <v>89</v>
      </c>
      <c r="N22" s="307"/>
      <c r="O22" s="307"/>
      <c r="P22" s="3"/>
    </row>
    <row r="23" spans="1:16" s="29" customFormat="1" ht="12.6" customHeight="1" thickBot="1" x14ac:dyDescent="0.25">
      <c r="A23" s="56"/>
      <c r="B23" s="161">
        <v>42823</v>
      </c>
      <c r="C23" s="187" t="s">
        <v>301</v>
      </c>
      <c r="D23" s="133" t="s">
        <v>1487</v>
      </c>
      <c r="E23" s="137">
        <v>7223.04</v>
      </c>
      <c r="F23" s="29" t="s">
        <v>89</v>
      </c>
      <c r="G23" s="29" t="s">
        <v>249</v>
      </c>
      <c r="I23" s="3"/>
      <c r="J23" s="110">
        <v>42803</v>
      </c>
      <c r="K23" s="119" t="s">
        <v>1355</v>
      </c>
      <c r="L23" s="172">
        <v>482.26</v>
      </c>
      <c r="M23" s="308" t="s">
        <v>89</v>
      </c>
      <c r="N23" s="307"/>
      <c r="O23" s="307"/>
      <c r="P23" s="3"/>
    </row>
    <row r="24" spans="1:16" s="29" customFormat="1" ht="12.6" customHeight="1" thickBot="1" x14ac:dyDescent="0.25">
      <c r="A24"/>
      <c r="B24" s="56"/>
      <c r="C24" s="56"/>
      <c r="D24" s="194"/>
      <c r="E24" s="87">
        <f>SUM(E13:E23)</f>
        <v>22987.59</v>
      </c>
      <c r="I24" s="3"/>
      <c r="J24" s="110">
        <v>42804</v>
      </c>
      <c r="K24" s="119" t="s">
        <v>901</v>
      </c>
      <c r="L24" s="172">
        <v>588.96</v>
      </c>
      <c r="M24" s="308" t="s">
        <v>89</v>
      </c>
      <c r="N24" s="307"/>
      <c r="O24" s="307"/>
      <c r="P24" s="3"/>
    </row>
    <row r="25" spans="1:16" s="29" customFormat="1" ht="12.6" customHeight="1" x14ac:dyDescent="0.2">
      <c r="A25"/>
      <c r="B25" s="56"/>
      <c r="C25" s="56"/>
      <c r="D25" s="194"/>
      <c r="E25" s="208"/>
      <c r="I25" s="3"/>
      <c r="J25" s="110">
        <v>42804</v>
      </c>
      <c r="K25" s="119" t="s">
        <v>459</v>
      </c>
      <c r="L25" s="172">
        <v>617.5</v>
      </c>
      <c r="M25" s="308" t="s">
        <v>89</v>
      </c>
      <c r="N25" s="307"/>
      <c r="O25" s="308"/>
      <c r="P25" s="474"/>
    </row>
    <row r="26" spans="1:16" s="29" customFormat="1" ht="12.6" customHeight="1" x14ac:dyDescent="0.2">
      <c r="A26"/>
      <c r="B26"/>
      <c r="C26"/>
      <c r="D26" s="195"/>
      <c r="E26" s="197"/>
      <c r="F26"/>
      <c r="I26" s="3"/>
      <c r="J26" s="110">
        <v>42804</v>
      </c>
      <c r="K26" s="119" t="s">
        <v>640</v>
      </c>
      <c r="L26" s="172">
        <v>128.5</v>
      </c>
      <c r="M26" s="308" t="s">
        <v>89</v>
      </c>
      <c r="N26" s="307"/>
      <c r="O26" s="308"/>
      <c r="P26" s="3"/>
    </row>
    <row r="27" spans="1:16" s="29" customFormat="1" ht="12.6" customHeight="1" x14ac:dyDescent="0.2">
      <c r="A27"/>
      <c r="B27"/>
      <c r="C27"/>
      <c r="D27" s="195"/>
      <c r="E27" s="197"/>
      <c r="F27"/>
      <c r="I27" s="3"/>
      <c r="J27" s="110">
        <v>42807</v>
      </c>
      <c r="K27" s="119" t="s">
        <v>597</v>
      </c>
      <c r="L27" s="172">
        <v>1282.92</v>
      </c>
      <c r="M27" s="308" t="s">
        <v>89</v>
      </c>
      <c r="N27" s="308"/>
      <c r="O27" s="308"/>
    </row>
    <row r="28" spans="1:16" s="29" customFormat="1" ht="12.6" customHeight="1" x14ac:dyDescent="0.2">
      <c r="A28"/>
      <c r="B28"/>
      <c r="C28"/>
      <c r="D28" s="195"/>
      <c r="E28" s="197"/>
      <c r="F28"/>
      <c r="I28"/>
      <c r="J28" s="110">
        <v>42809</v>
      </c>
      <c r="K28" s="119" t="s">
        <v>931</v>
      </c>
      <c r="L28" s="172">
        <v>130.25</v>
      </c>
      <c r="M28" s="308" t="s">
        <v>89</v>
      </c>
      <c r="N28" s="308"/>
      <c r="O28" s="308"/>
    </row>
    <row r="29" spans="1:16" s="29" customFormat="1" ht="12.6" customHeight="1" x14ac:dyDescent="0.2">
      <c r="A29"/>
      <c r="B29"/>
      <c r="C29"/>
      <c r="D29" s="195"/>
      <c r="E29" s="197"/>
      <c r="F29"/>
      <c r="I29"/>
      <c r="J29" s="110">
        <v>42810</v>
      </c>
      <c r="K29" s="119" t="s">
        <v>1051</v>
      </c>
      <c r="L29" s="172">
        <v>908.07</v>
      </c>
      <c r="M29" s="308" t="s">
        <v>89</v>
      </c>
      <c r="N29" s="308"/>
      <c r="O29" s="308"/>
    </row>
    <row r="30" spans="1:16" s="111" customFormat="1" ht="12.6" customHeight="1" x14ac:dyDescent="0.2">
      <c r="A30"/>
      <c r="B30"/>
      <c r="C30"/>
      <c r="D30" s="195"/>
      <c r="E30" s="197"/>
      <c r="F30"/>
      <c r="G30" s="29"/>
      <c r="H30" s="29"/>
      <c r="I30"/>
      <c r="J30" s="110">
        <v>42810</v>
      </c>
      <c r="K30" s="119" t="s">
        <v>1051</v>
      </c>
      <c r="L30" s="172">
        <v>596.6</v>
      </c>
      <c r="M30" s="308" t="s">
        <v>89</v>
      </c>
      <c r="N30" s="308"/>
      <c r="O30" s="308"/>
      <c r="P30" s="29"/>
    </row>
    <row r="31" spans="1:16" s="111" customFormat="1" ht="12.6" customHeight="1" x14ac:dyDescent="0.2">
      <c r="A31"/>
      <c r="B31"/>
      <c r="C31"/>
      <c r="D31" s="195"/>
      <c r="E31" s="197"/>
      <c r="F31"/>
      <c r="G31" s="29"/>
      <c r="H31" s="29"/>
      <c r="I31"/>
      <c r="J31" s="110">
        <v>42814</v>
      </c>
      <c r="K31" s="119" t="s">
        <v>665</v>
      </c>
      <c r="L31" s="172">
        <v>915</v>
      </c>
      <c r="M31" s="308" t="s">
        <v>89</v>
      </c>
      <c r="N31" s="308"/>
      <c r="O31" s="308"/>
      <c r="P31" s="29"/>
    </row>
    <row r="32" spans="1:16" s="111" customFormat="1" ht="12.6" customHeight="1" x14ac:dyDescent="0.2">
      <c r="A32"/>
      <c r="B32"/>
      <c r="C32"/>
      <c r="D32" s="195"/>
      <c r="E32" s="197"/>
      <c r="F32"/>
      <c r="G32" s="29"/>
      <c r="H32" s="29"/>
      <c r="I32"/>
      <c r="J32" s="110">
        <v>42817</v>
      </c>
      <c r="K32" s="119" t="s">
        <v>665</v>
      </c>
      <c r="L32" s="172">
        <v>270</v>
      </c>
      <c r="M32" s="308" t="s">
        <v>89</v>
      </c>
      <c r="N32" s="308"/>
      <c r="O32" s="308"/>
      <c r="P32" s="29"/>
    </row>
    <row r="33" spans="1:16" s="111" customFormat="1" ht="12.6" customHeight="1" x14ac:dyDescent="0.2">
      <c r="A33"/>
      <c r="B33"/>
      <c r="C33"/>
      <c r="D33" s="195"/>
      <c r="E33" s="197"/>
      <c r="F33"/>
      <c r="G33" s="29"/>
      <c r="H33" s="29"/>
      <c r="I33"/>
      <c r="J33" s="110">
        <v>42818</v>
      </c>
      <c r="K33" s="119" t="s">
        <v>9</v>
      </c>
      <c r="L33" s="172">
        <v>280</v>
      </c>
      <c r="M33" s="308" t="s">
        <v>89</v>
      </c>
      <c r="N33" s="308"/>
      <c r="O33" s="308"/>
      <c r="P33" s="29"/>
    </row>
    <row r="34" spans="1:16" s="111" customFormat="1" ht="12.6" customHeight="1" thickBot="1" x14ac:dyDescent="0.25">
      <c r="A34"/>
      <c r="B34"/>
      <c r="C34"/>
      <c r="D34" s="195"/>
      <c r="E34" s="197"/>
      <c r="F34"/>
      <c r="G34" s="29"/>
      <c r="H34" s="29"/>
      <c r="I34"/>
      <c r="J34" s="161">
        <v>42818</v>
      </c>
      <c r="K34" s="133" t="s">
        <v>665</v>
      </c>
      <c r="L34" s="200">
        <v>245</v>
      </c>
      <c r="M34" s="308" t="s">
        <v>89</v>
      </c>
      <c r="N34" s="308"/>
      <c r="O34" s="308"/>
      <c r="P34"/>
    </row>
    <row r="35" spans="1:16" s="111" customFormat="1" ht="12.6" customHeight="1" thickBot="1" x14ac:dyDescent="0.25">
      <c r="A35"/>
      <c r="B35"/>
      <c r="C35"/>
      <c r="D35" s="195"/>
      <c r="E35" s="197"/>
      <c r="F35"/>
      <c r="G35" s="29"/>
      <c r="H35" s="29"/>
      <c r="I35"/>
      <c r="J35" s="56"/>
      <c r="K35" s="194"/>
      <c r="L35" s="87">
        <f>SUM(L18:L34)</f>
        <v>9275.75</v>
      </c>
      <c r="M35" s="308"/>
      <c r="N35" s="308"/>
      <c r="O35" s="308"/>
      <c r="P35"/>
    </row>
    <row r="36" spans="1:16" s="111" customFormat="1" ht="12.6" customHeight="1" x14ac:dyDescent="0.2">
      <c r="A36"/>
      <c r="B36"/>
      <c r="C36"/>
      <c r="D36" s="195"/>
      <c r="E36" s="197"/>
      <c r="F36"/>
      <c r="G36" s="29"/>
      <c r="H36" s="29"/>
      <c r="I36"/>
      <c r="J36" s="56"/>
      <c r="K36" s="194"/>
      <c r="L36" s="208"/>
      <c r="M36" s="308"/>
      <c r="N36" s="308"/>
      <c r="O36" s="308"/>
      <c r="P36"/>
    </row>
    <row r="37" spans="1:16" s="111" customFormat="1" ht="12.6" customHeight="1" x14ac:dyDescent="0.2">
      <c r="A37"/>
      <c r="B37"/>
      <c r="C37"/>
      <c r="D37" s="195"/>
      <c r="E37" s="197"/>
      <c r="F37"/>
      <c r="G37" s="29"/>
      <c r="H37" s="29"/>
      <c r="I37"/>
      <c r="J37" s="56"/>
      <c r="K37" s="194"/>
      <c r="L37" s="208"/>
      <c r="M37" s="308"/>
      <c r="N37" s="308"/>
      <c r="O37" s="308"/>
      <c r="P37"/>
    </row>
    <row r="38" spans="1:16" s="111" customFormat="1" ht="12.6" customHeight="1" x14ac:dyDescent="0.2">
      <c r="A38"/>
      <c r="B38"/>
      <c r="C38"/>
      <c r="D38" s="195"/>
      <c r="E38" s="197"/>
      <c r="F38"/>
      <c r="G38" s="29"/>
      <c r="H38" s="29"/>
      <c r="I38"/>
      <c r="J38" s="56"/>
      <c r="K38" s="194"/>
      <c r="L38" s="208"/>
      <c r="M38" s="308"/>
      <c r="N38" s="308"/>
      <c r="O38" s="308"/>
      <c r="P38"/>
    </row>
    <row r="39" spans="1:16" s="111" customFormat="1" ht="12.6" customHeight="1" x14ac:dyDescent="0.2">
      <c r="A39"/>
      <c r="B39"/>
      <c r="C39"/>
      <c r="D39" s="195"/>
      <c r="E39" s="197"/>
      <c r="F39" s="29"/>
      <c r="G39" s="29"/>
      <c r="H39" s="29"/>
      <c r="I39"/>
      <c r="J39" s="5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/>
      <c r="B40"/>
      <c r="C40"/>
      <c r="D40" s="195"/>
      <c r="E40" s="197"/>
      <c r="I40"/>
      <c r="J40" s="56"/>
      <c r="K40" s="194"/>
      <c r="L40" s="208"/>
      <c r="M40" s="308"/>
      <c r="N40" s="308"/>
      <c r="O40" s="308"/>
      <c r="P40"/>
    </row>
    <row r="41" spans="1:16" s="29" customFormat="1" ht="12.6" customHeight="1" x14ac:dyDescent="0.2">
      <c r="A41"/>
      <c r="B41"/>
      <c r="C41"/>
      <c r="D41" s="195"/>
      <c r="E41" s="197"/>
      <c r="I41"/>
      <c r="J41" s="56"/>
      <c r="K41" s="194"/>
      <c r="L41" s="208"/>
      <c r="M41" s="308"/>
      <c r="N41" s="308"/>
      <c r="O41" s="308"/>
      <c r="P41"/>
    </row>
    <row r="42" spans="1:16" s="29" customFormat="1" ht="12.6" customHeight="1" x14ac:dyDescent="0.2">
      <c r="A42"/>
      <c r="B42"/>
      <c r="C42"/>
      <c r="D42" s="195"/>
      <c r="E42" s="197"/>
      <c r="I42"/>
      <c r="J42" s="56"/>
      <c r="K42" s="194"/>
      <c r="L42" s="208"/>
      <c r="M42" s="308"/>
      <c r="N42" s="308"/>
      <c r="O42" s="308"/>
      <c r="P42"/>
    </row>
    <row r="43" spans="1:16" s="29" customFormat="1" ht="12.6" customHeight="1" x14ac:dyDescent="0.2">
      <c r="A43"/>
      <c r="B43"/>
      <c r="C43"/>
      <c r="D43" s="195"/>
      <c r="E43" s="197"/>
      <c r="I43"/>
      <c r="J43" s="56"/>
      <c r="K43" s="194"/>
      <c r="L43" s="208"/>
      <c r="M43" s="308"/>
      <c r="N43" s="308"/>
      <c r="O43" s="308"/>
      <c r="P43"/>
    </row>
    <row r="44" spans="1:16" s="29" customFormat="1" ht="12.6" customHeight="1" x14ac:dyDescent="0.2">
      <c r="A44"/>
      <c r="B44"/>
      <c r="C44"/>
      <c r="D44" s="195"/>
      <c r="E44" s="197"/>
      <c r="I44"/>
      <c r="J44" s="56"/>
      <c r="K44" s="194"/>
      <c r="L44" s="208"/>
      <c r="M44" s="308"/>
      <c r="N44" s="308"/>
      <c r="O44" s="308"/>
      <c r="P44"/>
    </row>
    <row r="45" spans="1:16" s="29" customFormat="1" ht="12.6" customHeight="1" x14ac:dyDescent="0.2">
      <c r="A45"/>
      <c r="B45"/>
      <c r="C45"/>
      <c r="D45" s="195"/>
      <c r="E45" s="197"/>
      <c r="I45"/>
      <c r="J45" s="56"/>
      <c r="K45" s="194"/>
      <c r="L45" s="208"/>
      <c r="M45" s="308"/>
      <c r="N45" s="308"/>
      <c r="O45" s="308"/>
      <c r="P45"/>
    </row>
    <row r="46" spans="1:16" s="29" customFormat="1" ht="12.6" customHeight="1" x14ac:dyDescent="0.2">
      <c r="A46"/>
      <c r="B46"/>
      <c r="C46"/>
      <c r="D46" s="195"/>
      <c r="E46" s="197"/>
      <c r="I46"/>
      <c r="J46" s="56"/>
      <c r="K46" s="194"/>
      <c r="L46" s="208"/>
      <c r="M46" s="308"/>
      <c r="N46" s="308"/>
      <c r="O46" s="308"/>
      <c r="P46"/>
    </row>
    <row r="47" spans="1:16" s="29" customFormat="1" ht="12.6" customHeight="1" x14ac:dyDescent="0.2">
      <c r="A47"/>
      <c r="B47"/>
      <c r="C47"/>
      <c r="D47" s="195"/>
      <c r="E47" s="197"/>
      <c r="I47"/>
      <c r="J47" s="56"/>
      <c r="K47" s="194"/>
      <c r="L47" s="208"/>
      <c r="M47" s="308"/>
      <c r="N47" s="308"/>
      <c r="O47" s="308"/>
      <c r="P47"/>
    </row>
    <row r="48" spans="1:16" ht="12.6" customHeight="1" x14ac:dyDescent="0.2">
      <c r="J48" s="56"/>
      <c r="K48" s="194"/>
      <c r="L48" s="208"/>
    </row>
    <row r="49" spans="1:16" ht="12.6" customHeight="1" x14ac:dyDescent="0.2">
      <c r="J49" s="56"/>
      <c r="K49" s="194"/>
      <c r="L49" s="208"/>
    </row>
    <row r="50" spans="1:16" ht="12.6" customHeight="1" x14ac:dyDescent="0.2">
      <c r="J50" s="56"/>
      <c r="K50" s="194"/>
      <c r="L50" s="208"/>
    </row>
    <row r="51" spans="1:16" ht="12.6" customHeight="1" x14ac:dyDescent="0.2">
      <c r="J51" s="56"/>
      <c r="K51" s="194"/>
      <c r="L51" s="208"/>
    </row>
    <row r="52" spans="1:16" ht="12.6" customHeight="1" x14ac:dyDescent="0.2"/>
    <row r="53" spans="1:16" ht="12.6" customHeight="1" x14ac:dyDescent="0.2"/>
    <row r="54" spans="1:16" ht="12.6" customHeight="1" x14ac:dyDescent="0.2"/>
    <row r="55" spans="1:16" ht="12.6" customHeight="1" x14ac:dyDescent="0.2"/>
    <row r="56" spans="1:16" ht="12.6" customHeight="1" x14ac:dyDescent="0.2"/>
    <row r="57" spans="1:16" ht="12.6" customHeight="1" x14ac:dyDescent="0.2"/>
    <row r="58" spans="1:16" ht="12.6" customHeight="1" x14ac:dyDescent="0.2"/>
    <row r="59" spans="1:16" ht="12.6" customHeight="1" x14ac:dyDescent="0.2"/>
    <row r="60" spans="1:16" ht="12.6" customHeight="1" x14ac:dyDescent="0.2"/>
    <row r="61" spans="1:16" ht="12.6" customHeight="1" x14ac:dyDescent="0.2"/>
    <row r="63" spans="1:16" s="29" customFormat="1" x14ac:dyDescent="0.2">
      <c r="A63"/>
      <c r="B63"/>
      <c r="C63"/>
      <c r="D63" s="195"/>
      <c r="E63" s="197"/>
      <c r="I63"/>
      <c r="J63"/>
      <c r="K63"/>
      <c r="L63"/>
      <c r="M63" s="308"/>
      <c r="N63" s="308"/>
      <c r="O63" s="308"/>
      <c r="P63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29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29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29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29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197"/>
      <c r="F83" s="29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29"/>
      <c r="G84" s="29"/>
      <c r="H84" s="29"/>
      <c r="I84"/>
      <c r="J84"/>
      <c r="K84"/>
      <c r="L84"/>
      <c r="P84"/>
    </row>
  </sheetData>
  <mergeCells count="5">
    <mergeCell ref="A1:L1"/>
    <mergeCell ref="A3:D3"/>
    <mergeCell ref="A11:D11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/>
  <dimension ref="A1:P74"/>
  <sheetViews>
    <sheetView zoomScaleNormal="100" workbookViewId="0">
      <selection activeCell="D20" sqref="D2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1918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79"/>
      <c r="G2" s="479"/>
      <c r="H2" s="479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288" t="s">
        <v>1500</v>
      </c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369">
        <v>42835</v>
      </c>
      <c r="C5" s="196" t="s">
        <v>301</v>
      </c>
      <c r="D5" s="370" t="s">
        <v>1495</v>
      </c>
      <c r="E5" s="371">
        <v>840.7</v>
      </c>
      <c r="F5" s="29" t="s">
        <v>89</v>
      </c>
      <c r="G5" s="29" t="s">
        <v>249</v>
      </c>
      <c r="H5" s="29"/>
      <c r="J5" s="369">
        <v>42845</v>
      </c>
      <c r="K5" s="205" t="s">
        <v>1247</v>
      </c>
      <c r="L5" s="371">
        <v>1068.71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42836</v>
      </c>
      <c r="C6" s="190" t="s">
        <v>301</v>
      </c>
      <c r="D6" s="132" t="s">
        <v>227</v>
      </c>
      <c r="E6" s="136">
        <v>290.10000000000002</v>
      </c>
      <c r="F6" s="29" t="s">
        <v>89</v>
      </c>
      <c r="G6" s="29" t="s">
        <v>249</v>
      </c>
      <c r="H6" s="29"/>
      <c r="J6" s="129">
        <v>42846</v>
      </c>
      <c r="K6" s="131" t="s">
        <v>6</v>
      </c>
      <c r="L6" s="136">
        <v>24548.04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29">
        <v>42836</v>
      </c>
      <c r="C7" s="190" t="s">
        <v>301</v>
      </c>
      <c r="D7" s="132" t="s">
        <v>1495</v>
      </c>
      <c r="E7" s="136">
        <v>125.17</v>
      </c>
      <c r="F7" s="29" t="s">
        <v>89</v>
      </c>
      <c r="G7" s="29"/>
      <c r="H7" s="29"/>
      <c r="J7" s="129">
        <v>42846</v>
      </c>
      <c r="K7" s="123" t="s">
        <v>1064</v>
      </c>
      <c r="L7" s="136">
        <v>5349.56</v>
      </c>
      <c r="M7" s="308" t="s">
        <v>89</v>
      </c>
      <c r="N7" s="307" t="s">
        <v>249</v>
      </c>
      <c r="O7" s="308"/>
      <c r="P7" s="29"/>
    </row>
    <row r="8" spans="1:16" s="56" customFormat="1" ht="12.6" customHeight="1" thickBot="1" x14ac:dyDescent="0.25">
      <c r="B8" s="129">
        <v>42840</v>
      </c>
      <c r="C8" s="190" t="s">
        <v>719</v>
      </c>
      <c r="D8" s="132" t="s">
        <v>1051</v>
      </c>
      <c r="E8" s="136">
        <v>400.05</v>
      </c>
      <c r="F8" s="29"/>
      <c r="G8" s="29" t="s">
        <v>249</v>
      </c>
      <c r="H8" s="29"/>
      <c r="J8" s="161">
        <v>42850</v>
      </c>
      <c r="K8" s="423" t="s">
        <v>928</v>
      </c>
      <c r="L8" s="137">
        <v>26897.71</v>
      </c>
      <c r="M8" s="308" t="s">
        <v>89</v>
      </c>
      <c r="N8" s="307" t="s">
        <v>249</v>
      </c>
      <c r="O8" s="308"/>
      <c r="P8" s="29"/>
    </row>
    <row r="9" spans="1:16" s="29" customFormat="1" ht="12.6" customHeight="1" thickBot="1" x14ac:dyDescent="0.25">
      <c r="A9" s="56"/>
      <c r="B9" s="129">
        <v>42843</v>
      </c>
      <c r="C9" s="190" t="s">
        <v>469</v>
      </c>
      <c r="D9" s="132" t="s">
        <v>901</v>
      </c>
      <c r="E9" s="136">
        <v>455.7</v>
      </c>
      <c r="F9" s="29" t="s">
        <v>89</v>
      </c>
      <c r="G9" s="29" t="s">
        <v>249</v>
      </c>
      <c r="I9" s="56"/>
      <c r="J9" s="56"/>
      <c r="K9" s="194"/>
      <c r="L9" s="87">
        <f>SUM(L5:L8)</f>
        <v>57864.020000000004</v>
      </c>
      <c r="M9" s="307"/>
      <c r="N9" s="307"/>
      <c r="O9" s="308"/>
    </row>
    <row r="10" spans="1:16" s="29" customFormat="1" ht="12.6" customHeight="1" thickBot="1" x14ac:dyDescent="0.25">
      <c r="A10" s="56"/>
      <c r="B10" s="129">
        <v>42843</v>
      </c>
      <c r="C10" s="190" t="s">
        <v>719</v>
      </c>
      <c r="D10" s="132" t="s">
        <v>1051</v>
      </c>
      <c r="E10" s="136">
        <v>500</v>
      </c>
      <c r="G10" s="29" t="s">
        <v>249</v>
      </c>
      <c r="I10" s="56"/>
      <c r="J10" s="299"/>
      <c r="K10" s="155"/>
      <c r="L10" s="301"/>
      <c r="M10" s="307"/>
      <c r="N10" s="307"/>
      <c r="O10" s="308"/>
    </row>
    <row r="11" spans="1:16" s="29" customFormat="1" ht="12.6" customHeight="1" x14ac:dyDescent="0.2">
      <c r="A11" s="56"/>
      <c r="B11" s="129">
        <v>42845</v>
      </c>
      <c r="C11" s="190" t="s">
        <v>469</v>
      </c>
      <c r="D11" s="132" t="s">
        <v>901</v>
      </c>
      <c r="E11" s="136">
        <v>70.48</v>
      </c>
      <c r="F11" s="29" t="s">
        <v>89</v>
      </c>
      <c r="G11" s="29" t="s">
        <v>249</v>
      </c>
      <c r="I11" s="56"/>
      <c r="J11" s="158"/>
      <c r="K11" s="885" t="s">
        <v>1087</v>
      </c>
      <c r="L11" s="881">
        <f>L9+E21+L27</f>
        <v>119286.90000000001</v>
      </c>
      <c r="M11" s="307"/>
      <c r="N11" s="307"/>
      <c r="O11" s="308"/>
    </row>
    <row r="12" spans="1:16" s="29" customFormat="1" ht="12.6" customHeight="1" thickBot="1" x14ac:dyDescent="0.25">
      <c r="A12" s="56"/>
      <c r="B12" s="129">
        <v>42845</v>
      </c>
      <c r="C12" s="190" t="s">
        <v>719</v>
      </c>
      <c r="D12" s="132" t="s">
        <v>1051</v>
      </c>
      <c r="E12" s="136">
        <v>300</v>
      </c>
      <c r="F12" s="29" t="s">
        <v>89</v>
      </c>
      <c r="G12" s="29" t="s">
        <v>249</v>
      </c>
      <c r="I12"/>
      <c r="J12" s="393"/>
      <c r="K12" s="885"/>
      <c r="L12" s="882"/>
      <c r="M12" s="307"/>
      <c r="N12" s="307"/>
      <c r="O12" s="306"/>
      <c r="P12" s="111"/>
    </row>
    <row r="13" spans="1:16" s="29" customFormat="1" ht="12.6" customHeight="1" x14ac:dyDescent="0.2">
      <c r="A13" s="56"/>
      <c r="B13" s="129">
        <v>42846</v>
      </c>
      <c r="C13" s="190" t="s">
        <v>301</v>
      </c>
      <c r="D13" s="132" t="s">
        <v>227</v>
      </c>
      <c r="E13" s="136">
        <v>450.52</v>
      </c>
      <c r="F13" s="29" t="s">
        <v>89</v>
      </c>
      <c r="G13" s="29" t="s">
        <v>249</v>
      </c>
      <c r="I13"/>
      <c r="J13" s="393"/>
      <c r="K13" s="398"/>
      <c r="L13" s="336"/>
      <c r="M13" s="307"/>
      <c r="N13" s="307"/>
      <c r="O13" s="306"/>
      <c r="P13" s="111"/>
    </row>
    <row r="14" spans="1:16" s="29" customFormat="1" ht="12.6" customHeight="1" x14ac:dyDescent="0.2">
      <c r="A14" s="56"/>
      <c r="B14" s="129">
        <v>42850</v>
      </c>
      <c r="C14" s="190" t="s">
        <v>469</v>
      </c>
      <c r="D14" s="132" t="s">
        <v>424</v>
      </c>
      <c r="E14" s="136">
        <v>508.56</v>
      </c>
      <c r="F14" s="29" t="s">
        <v>89</v>
      </c>
      <c r="G14" s="29" t="s">
        <v>249</v>
      </c>
      <c r="I14" s="294" t="s">
        <v>1570</v>
      </c>
      <c r="J14" s="56"/>
      <c r="K14" s="194"/>
      <c r="L14" s="208"/>
      <c r="M14" s="308"/>
      <c r="N14" s="307"/>
      <c r="O14" s="306"/>
      <c r="P14" s="111"/>
    </row>
    <row r="15" spans="1:16" s="29" customFormat="1" ht="12.6" customHeight="1" x14ac:dyDescent="0.2">
      <c r="A15" s="56"/>
      <c r="B15" s="129">
        <v>42850</v>
      </c>
      <c r="C15" s="190" t="s">
        <v>301</v>
      </c>
      <c r="D15" s="132" t="s">
        <v>1921</v>
      </c>
      <c r="E15" s="136">
        <v>2027.39</v>
      </c>
      <c r="F15" s="29" t="s">
        <v>89</v>
      </c>
      <c r="G15" s="29" t="s">
        <v>249</v>
      </c>
      <c r="I15" s="294"/>
      <c r="J15" s="56"/>
      <c r="K15" s="194"/>
      <c r="L15" s="208"/>
      <c r="M15" s="308"/>
      <c r="N15" s="307"/>
      <c r="O15" s="306"/>
      <c r="P15" s="111"/>
    </row>
    <row r="16" spans="1:16" s="29" customFormat="1" ht="12.6" customHeight="1" thickBot="1" x14ac:dyDescent="0.25">
      <c r="A16" s="56"/>
      <c r="B16" s="129">
        <v>42850</v>
      </c>
      <c r="C16" s="190" t="s">
        <v>1136</v>
      </c>
      <c r="D16" s="132" t="s">
        <v>861</v>
      </c>
      <c r="E16" s="124">
        <v>10000</v>
      </c>
      <c r="F16" s="29" t="s">
        <v>89</v>
      </c>
      <c r="G16" s="29" t="s">
        <v>249</v>
      </c>
      <c r="I16" s="3"/>
      <c r="J16" s="294"/>
      <c r="K16" s="294"/>
      <c r="L16" s="288"/>
      <c r="M16" s="288" t="s">
        <v>1683</v>
      </c>
      <c r="N16" s="307"/>
      <c r="O16" s="306"/>
      <c r="P16" s="111"/>
    </row>
    <row r="17" spans="1:16" s="29" customFormat="1" ht="12.6" customHeight="1" thickBot="1" x14ac:dyDescent="0.25">
      <c r="A17" s="56"/>
      <c r="B17" s="129">
        <v>42851</v>
      </c>
      <c r="C17" s="190" t="s">
        <v>301</v>
      </c>
      <c r="D17" s="132" t="s">
        <v>928</v>
      </c>
      <c r="E17" s="136">
        <v>16759.490000000002</v>
      </c>
      <c r="F17" s="29" t="s">
        <v>89</v>
      </c>
      <c r="G17" s="29" t="s">
        <v>249</v>
      </c>
      <c r="I17" s="3"/>
      <c r="J17" s="10" t="s">
        <v>297</v>
      </c>
      <c r="K17" s="11" t="s">
        <v>298</v>
      </c>
      <c r="L17" s="176" t="s">
        <v>299</v>
      </c>
      <c r="M17" s="308"/>
      <c r="N17" s="307"/>
      <c r="O17" s="306"/>
      <c r="P17" s="111"/>
    </row>
    <row r="18" spans="1:16" s="29" customFormat="1" ht="12.6" customHeight="1" x14ac:dyDescent="0.2">
      <c r="A18" s="56"/>
      <c r="B18" s="129">
        <v>42851</v>
      </c>
      <c r="C18" s="190" t="s">
        <v>1136</v>
      </c>
      <c r="D18" s="132" t="s">
        <v>861</v>
      </c>
      <c r="E18" s="124">
        <v>22460.62</v>
      </c>
      <c r="F18" s="29" t="s">
        <v>89</v>
      </c>
      <c r="G18" s="29" t="s">
        <v>249</v>
      </c>
      <c r="I18" s="3"/>
      <c r="J18" s="110">
        <v>42826</v>
      </c>
      <c r="K18" s="119" t="s">
        <v>1051</v>
      </c>
      <c r="L18" s="172">
        <v>700.12</v>
      </c>
      <c r="M18" s="308" t="s">
        <v>89</v>
      </c>
      <c r="N18" s="307" t="s">
        <v>249</v>
      </c>
      <c r="O18" s="306"/>
      <c r="P18" s="111"/>
    </row>
    <row r="19" spans="1:16" s="29" customFormat="1" ht="12.6" customHeight="1" x14ac:dyDescent="0.2">
      <c r="A19" s="56"/>
      <c r="B19" s="129">
        <v>42853</v>
      </c>
      <c r="C19" s="190" t="s">
        <v>719</v>
      </c>
      <c r="D19" s="132" t="s">
        <v>1051</v>
      </c>
      <c r="E19" s="124">
        <v>653.42999999999995</v>
      </c>
      <c r="F19" s="29" t="s">
        <v>89</v>
      </c>
      <c r="G19" s="29" t="s">
        <v>249</v>
      </c>
      <c r="I19" s="3"/>
      <c r="J19" s="110">
        <v>42828</v>
      </c>
      <c r="K19" s="119" t="s">
        <v>9</v>
      </c>
      <c r="L19" s="172">
        <v>145</v>
      </c>
      <c r="M19" s="308" t="s">
        <v>89</v>
      </c>
      <c r="N19" s="307" t="s">
        <v>249</v>
      </c>
      <c r="O19" s="307"/>
      <c r="P19" s="3"/>
    </row>
    <row r="20" spans="1:16" s="29" customFormat="1" ht="12.6" customHeight="1" thickBot="1" x14ac:dyDescent="0.25">
      <c r="A20" s="56"/>
      <c r="B20" s="161">
        <v>42853</v>
      </c>
      <c r="C20" s="187" t="s">
        <v>719</v>
      </c>
      <c r="D20" s="133" t="s">
        <v>1923</v>
      </c>
      <c r="E20" s="137">
        <v>805.01</v>
      </c>
      <c r="F20" s="29" t="s">
        <v>89</v>
      </c>
      <c r="G20" s="29" t="s">
        <v>249</v>
      </c>
      <c r="I20" s="3"/>
      <c r="J20" s="110">
        <v>42832</v>
      </c>
      <c r="K20" s="119" t="s">
        <v>1495</v>
      </c>
      <c r="L20" s="172">
        <v>618.34</v>
      </c>
      <c r="M20" s="308" t="s">
        <v>89</v>
      </c>
      <c r="N20" s="307" t="s">
        <v>249</v>
      </c>
      <c r="O20" s="307"/>
      <c r="P20" s="3"/>
    </row>
    <row r="21" spans="1:16" s="29" customFormat="1" ht="12.6" customHeight="1" thickBot="1" x14ac:dyDescent="0.25">
      <c r="A21"/>
      <c r="B21" s="56"/>
      <c r="C21" s="56"/>
      <c r="D21" s="194"/>
      <c r="E21" s="87">
        <f>SUM(E5:E20)</f>
        <v>56647.22</v>
      </c>
      <c r="I21" s="3"/>
      <c r="J21" s="110">
        <v>42832</v>
      </c>
      <c r="K21" s="119" t="s">
        <v>1051</v>
      </c>
      <c r="L21" s="172">
        <v>815.99</v>
      </c>
      <c r="M21" s="308" t="s">
        <v>89</v>
      </c>
      <c r="N21" s="307" t="s">
        <v>249</v>
      </c>
      <c r="O21" s="307"/>
      <c r="P21" s="3"/>
    </row>
    <row r="22" spans="1:16" s="29" customFormat="1" ht="12.6" customHeight="1" x14ac:dyDescent="0.2">
      <c r="A22"/>
      <c r="B22" s="56"/>
      <c r="C22" s="56"/>
      <c r="D22" s="194"/>
      <c r="E22" s="208"/>
      <c r="G22" s="116"/>
      <c r="I22" s="3"/>
      <c r="J22" s="110">
        <v>42838</v>
      </c>
      <c r="K22" s="119" t="s">
        <v>1146</v>
      </c>
      <c r="L22" s="172">
        <v>1331.75</v>
      </c>
      <c r="M22" s="308" t="s">
        <v>89</v>
      </c>
      <c r="N22" s="307" t="s">
        <v>249</v>
      </c>
      <c r="O22" s="307"/>
      <c r="P22" s="3"/>
    </row>
    <row r="23" spans="1:16" s="29" customFormat="1" ht="12.6" customHeight="1" x14ac:dyDescent="0.2">
      <c r="A23"/>
      <c r="B23"/>
      <c r="C23"/>
      <c r="D23" s="195"/>
      <c r="E23" s="197"/>
      <c r="F23"/>
      <c r="G23" s="27"/>
      <c r="I23" s="3"/>
      <c r="J23" s="110">
        <v>42843</v>
      </c>
      <c r="K23" s="119" t="s">
        <v>1051</v>
      </c>
      <c r="L23" s="172">
        <v>701.71</v>
      </c>
      <c r="M23" s="308" t="s">
        <v>89</v>
      </c>
      <c r="N23" s="307" t="s">
        <v>249</v>
      </c>
      <c r="O23" s="307"/>
      <c r="P23" s="474"/>
    </row>
    <row r="24" spans="1:16" s="29" customFormat="1" ht="12.6" customHeight="1" x14ac:dyDescent="0.2">
      <c r="A24"/>
      <c r="B24"/>
      <c r="C24"/>
      <c r="D24" s="195"/>
      <c r="E24" s="197"/>
      <c r="F24"/>
      <c r="I24" s="3"/>
      <c r="J24" s="110">
        <v>42849</v>
      </c>
      <c r="K24" s="119" t="s">
        <v>9</v>
      </c>
      <c r="L24" s="172">
        <v>147</v>
      </c>
      <c r="M24" s="308" t="s">
        <v>89</v>
      </c>
      <c r="N24" s="307" t="s">
        <v>249</v>
      </c>
      <c r="O24" s="307"/>
      <c r="P24" s="474"/>
    </row>
    <row r="25" spans="1:16" s="29" customFormat="1" ht="12.6" customHeight="1" x14ac:dyDescent="0.2">
      <c r="A25"/>
      <c r="B25"/>
      <c r="C25"/>
      <c r="D25" s="195"/>
      <c r="E25" s="197"/>
      <c r="F25"/>
      <c r="I25" s="3"/>
      <c r="J25" s="109">
        <v>42849</v>
      </c>
      <c r="K25" s="123" t="s">
        <v>1051</v>
      </c>
      <c r="L25" s="172">
        <v>130.80000000000001</v>
      </c>
      <c r="M25" s="308" t="s">
        <v>89</v>
      </c>
      <c r="N25" s="307" t="s">
        <v>249</v>
      </c>
      <c r="O25" s="307"/>
      <c r="P25" s="3"/>
    </row>
    <row r="26" spans="1:16" s="29" customFormat="1" ht="12.6" customHeight="1" thickBot="1" x14ac:dyDescent="0.25">
      <c r="A26"/>
      <c r="B26"/>
      <c r="C26"/>
      <c r="D26" s="195"/>
      <c r="E26" s="197"/>
      <c r="F26"/>
      <c r="I26" s="3"/>
      <c r="J26" s="280">
        <v>42850</v>
      </c>
      <c r="K26" s="423" t="s">
        <v>931</v>
      </c>
      <c r="L26" s="200">
        <v>184.95</v>
      </c>
      <c r="M26" s="308" t="s">
        <v>89</v>
      </c>
      <c r="N26" s="307" t="s">
        <v>249</v>
      </c>
      <c r="O26" s="308"/>
    </row>
    <row r="27" spans="1:16" s="29" customFormat="1" ht="12.6" customHeight="1" thickBot="1" x14ac:dyDescent="0.25">
      <c r="A27"/>
      <c r="B27"/>
      <c r="C27"/>
      <c r="D27" s="195"/>
      <c r="E27" s="197"/>
      <c r="I27"/>
      <c r="J27" s="56"/>
      <c r="K27" s="194"/>
      <c r="L27" s="87">
        <f>SUM(L18:L26)</f>
        <v>4775.66</v>
      </c>
      <c r="M27" s="308"/>
      <c r="N27" s="308"/>
      <c r="O27" s="308"/>
    </row>
    <row r="28" spans="1:16" s="29" customFormat="1" ht="12.6" customHeight="1" x14ac:dyDescent="0.2">
      <c r="A28"/>
      <c r="B28"/>
      <c r="C28"/>
      <c r="D28" s="195"/>
      <c r="E28" s="197"/>
      <c r="I28"/>
      <c r="J28" s="56"/>
      <c r="K28" s="194"/>
      <c r="L28" s="208"/>
      <c r="M28" s="308"/>
      <c r="N28" s="308"/>
      <c r="O28" s="308"/>
    </row>
    <row r="29" spans="1:16" s="111" customFormat="1" ht="12.6" customHeight="1" x14ac:dyDescent="0.2">
      <c r="A29"/>
      <c r="B29"/>
      <c r="C29"/>
      <c r="D29" s="195"/>
      <c r="E29" s="197"/>
      <c r="F29" s="29"/>
      <c r="G29" s="29"/>
      <c r="H29" s="29"/>
      <c r="I29"/>
      <c r="J29" s="56"/>
      <c r="K29" s="194"/>
      <c r="L29" s="208"/>
      <c r="M29" s="308"/>
      <c r="N29" s="308"/>
      <c r="O29" s="308"/>
      <c r="P29" s="29"/>
    </row>
    <row r="30" spans="1:16" s="111" customFormat="1" ht="12.6" customHeight="1" x14ac:dyDescent="0.2">
      <c r="A30"/>
      <c r="B30"/>
      <c r="C30"/>
      <c r="D30" s="195"/>
      <c r="E30" s="197"/>
      <c r="F30" s="29"/>
      <c r="G30" s="29"/>
      <c r="H30" s="29"/>
      <c r="I30"/>
      <c r="J30" s="56"/>
      <c r="K30" s="194"/>
      <c r="L30" s="208"/>
      <c r="M30" s="308"/>
      <c r="N30" s="308"/>
      <c r="O30" s="308"/>
      <c r="P30" s="29"/>
    </row>
    <row r="31" spans="1:16" s="111" customFormat="1" ht="12.6" customHeight="1" x14ac:dyDescent="0.2">
      <c r="A31"/>
      <c r="B31"/>
      <c r="C31"/>
      <c r="D31" s="195"/>
      <c r="E31" s="197"/>
      <c r="F31" s="29"/>
      <c r="G31" s="29"/>
      <c r="H31" s="29"/>
      <c r="I31"/>
      <c r="J31" s="56"/>
      <c r="K31" s="194"/>
      <c r="L31" s="208"/>
      <c r="M31" s="308"/>
      <c r="N31" s="308"/>
      <c r="O31" s="308"/>
      <c r="P31" s="29"/>
    </row>
    <row r="32" spans="1:16" s="111" customFormat="1" ht="12.6" customHeight="1" x14ac:dyDescent="0.2">
      <c r="A32"/>
      <c r="B32"/>
      <c r="C32"/>
      <c r="D32" s="195"/>
      <c r="E32" s="197"/>
      <c r="F32" s="29"/>
      <c r="G32" s="29"/>
      <c r="H32" s="29"/>
      <c r="I32"/>
      <c r="J32" s="56"/>
      <c r="K32" s="194"/>
      <c r="L32" s="208"/>
      <c r="M32" s="308"/>
      <c r="N32" s="308"/>
      <c r="O32" s="308"/>
      <c r="P32" s="29"/>
    </row>
    <row r="33" spans="1:16" s="111" customFormat="1" ht="12.6" customHeight="1" x14ac:dyDescent="0.2">
      <c r="A33"/>
      <c r="B33"/>
      <c r="C33"/>
      <c r="D33" s="195"/>
      <c r="E33" s="197"/>
      <c r="F33" s="29"/>
      <c r="G33" s="29"/>
      <c r="H33" s="29"/>
      <c r="I33"/>
      <c r="J33" s="56"/>
      <c r="K33" s="194"/>
      <c r="L33" s="208"/>
      <c r="M33" s="308"/>
      <c r="N33" s="308"/>
      <c r="O33" s="308"/>
      <c r="P33"/>
    </row>
    <row r="34" spans="1:16" s="111" customFormat="1" ht="12.6" customHeight="1" x14ac:dyDescent="0.2">
      <c r="A34"/>
      <c r="B34"/>
      <c r="C34"/>
      <c r="D34" s="195"/>
      <c r="E34" s="197"/>
      <c r="F34" s="29"/>
      <c r="G34" s="29"/>
      <c r="H34" s="29"/>
      <c r="I34"/>
      <c r="J34" s="56"/>
      <c r="K34" s="194"/>
      <c r="L34" s="208"/>
      <c r="M34" s="308"/>
      <c r="N34" s="308"/>
      <c r="O34" s="308"/>
      <c r="P34"/>
    </row>
    <row r="35" spans="1:16" s="111" customFormat="1" ht="12.6" customHeight="1" x14ac:dyDescent="0.2">
      <c r="A35"/>
      <c r="B35"/>
      <c r="C35"/>
      <c r="D35" s="195"/>
      <c r="E35" s="197"/>
      <c r="F35" s="29"/>
      <c r="G35" s="29"/>
      <c r="H35" s="29"/>
      <c r="I35"/>
      <c r="J35" s="56"/>
      <c r="K35" s="194"/>
      <c r="L35" s="208"/>
      <c r="M35" s="308"/>
      <c r="N35" s="308"/>
      <c r="O35" s="308"/>
      <c r="P35"/>
    </row>
    <row r="36" spans="1:16" s="29" customFormat="1" ht="12.6" customHeight="1" x14ac:dyDescent="0.2">
      <c r="A36"/>
      <c r="B36"/>
      <c r="C36"/>
      <c r="D36" s="195"/>
      <c r="E36" s="197"/>
      <c r="I36"/>
      <c r="J36" s="56"/>
      <c r="K36" s="194"/>
      <c r="L36" s="208"/>
      <c r="M36" s="308"/>
      <c r="N36" s="308"/>
      <c r="O36" s="308"/>
      <c r="P36"/>
    </row>
    <row r="37" spans="1:16" s="29" customFormat="1" ht="12.6" customHeight="1" x14ac:dyDescent="0.2">
      <c r="A37"/>
      <c r="B37"/>
      <c r="C37"/>
      <c r="D37" s="195"/>
      <c r="E37" s="197"/>
      <c r="I37"/>
      <c r="J37" s="56"/>
      <c r="K37" s="194"/>
      <c r="L37" s="208"/>
      <c r="M37" s="308"/>
      <c r="N37" s="308"/>
      <c r="O37" s="308"/>
      <c r="P37"/>
    </row>
    <row r="38" spans="1:16" ht="12.6" customHeight="1" x14ac:dyDescent="0.2">
      <c r="J38" s="56"/>
      <c r="K38" s="194"/>
      <c r="L38" s="208"/>
    </row>
    <row r="39" spans="1:16" ht="12.6" customHeight="1" x14ac:dyDescent="0.2">
      <c r="J39" s="56"/>
      <c r="K39" s="194"/>
      <c r="L39" s="208"/>
    </row>
    <row r="40" spans="1:16" ht="12.6" customHeight="1" x14ac:dyDescent="0.2">
      <c r="J40" s="56"/>
      <c r="K40" s="194"/>
      <c r="L40" s="208"/>
    </row>
    <row r="41" spans="1:16" ht="12.6" customHeight="1" x14ac:dyDescent="0.2">
      <c r="J41" s="56"/>
      <c r="K41" s="194"/>
      <c r="L41" s="208"/>
    </row>
    <row r="42" spans="1:16" ht="12.6" customHeight="1" x14ac:dyDescent="0.2">
      <c r="J42" s="56"/>
      <c r="K42" s="194"/>
      <c r="L42" s="208"/>
    </row>
    <row r="43" spans="1:16" ht="12.6" customHeight="1" x14ac:dyDescent="0.2">
      <c r="J43" s="56"/>
      <c r="K43" s="194"/>
      <c r="L43" s="208"/>
    </row>
    <row r="44" spans="1:16" ht="12.6" customHeight="1" x14ac:dyDescent="0.2"/>
    <row r="45" spans="1:16" ht="12.6" customHeight="1" x14ac:dyDescent="0.2"/>
    <row r="46" spans="1:16" ht="12.6" customHeight="1" x14ac:dyDescent="0.2"/>
    <row r="47" spans="1:16" ht="12.6" customHeight="1" x14ac:dyDescent="0.2"/>
    <row r="48" spans="1:16" ht="12.6" customHeight="1" x14ac:dyDescent="0.2"/>
    <row r="49" spans="1:16" ht="12.6" customHeight="1" x14ac:dyDescent="0.2"/>
    <row r="50" spans="1:16" ht="12.6" customHeight="1" x14ac:dyDescent="0.2"/>
    <row r="51" spans="1:16" ht="12.6" customHeight="1" x14ac:dyDescent="0.2"/>
    <row r="53" spans="1:16" s="29" customFormat="1" x14ac:dyDescent="0.2">
      <c r="A53"/>
      <c r="B53"/>
      <c r="C53"/>
      <c r="D53" s="195"/>
      <c r="E53" s="197"/>
      <c r="I53"/>
      <c r="J53"/>
      <c r="K53"/>
      <c r="L53"/>
      <c r="M53" s="308"/>
      <c r="N53" s="308"/>
      <c r="O53" s="308"/>
      <c r="P53"/>
    </row>
    <row r="60" spans="1:16" s="308" customFormat="1" x14ac:dyDescent="0.2">
      <c r="A60"/>
      <c r="B60"/>
      <c r="C60"/>
      <c r="D60" s="195"/>
      <c r="E60" s="197"/>
      <c r="F60" s="29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29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29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29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29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29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29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2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</sheetData>
  <mergeCells count="4">
    <mergeCell ref="A1:L1"/>
    <mergeCell ref="A3:D3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/>
  <dimension ref="A1:P82"/>
  <sheetViews>
    <sheetView topLeftCell="A10" zoomScaleNormal="100" workbookViewId="0">
      <selection activeCell="C25" sqref="C2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1922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80"/>
      <c r="G2" s="480"/>
      <c r="H2" s="480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369">
        <v>42864</v>
      </c>
      <c r="C5" s="196" t="s">
        <v>598</v>
      </c>
      <c r="D5" s="370" t="s">
        <v>599</v>
      </c>
      <c r="E5" s="371">
        <v>861.55</v>
      </c>
      <c r="F5" s="29" t="s">
        <v>89</v>
      </c>
      <c r="G5" s="29" t="s">
        <v>249</v>
      </c>
      <c r="H5" s="29"/>
      <c r="J5" s="369">
        <v>42858</v>
      </c>
      <c r="K5" s="205" t="s">
        <v>1258</v>
      </c>
      <c r="L5" s="482">
        <v>40747.269999999997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42859</v>
      </c>
      <c r="C6" s="188" t="s">
        <v>691</v>
      </c>
      <c r="D6" s="123" t="s">
        <v>1852</v>
      </c>
      <c r="E6" s="124">
        <v>3695.2</v>
      </c>
      <c r="F6" s="29" t="s">
        <v>89</v>
      </c>
      <c r="G6" s="29" t="s">
        <v>249</v>
      </c>
      <c r="H6" s="29"/>
      <c r="J6" s="129">
        <v>42860</v>
      </c>
      <c r="K6" s="131" t="s">
        <v>346</v>
      </c>
      <c r="L6" s="483">
        <v>10565.52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09">
        <v>42859</v>
      </c>
      <c r="C7" s="188" t="s">
        <v>691</v>
      </c>
      <c r="D7" s="123" t="s">
        <v>1853</v>
      </c>
      <c r="E7" s="124">
        <v>5568.74</v>
      </c>
      <c r="F7" s="29" t="s">
        <v>89</v>
      </c>
      <c r="G7" s="29" t="s">
        <v>249</v>
      </c>
      <c r="H7" s="29"/>
      <c r="J7" s="129">
        <v>42863</v>
      </c>
      <c r="K7" s="123" t="s">
        <v>1064</v>
      </c>
      <c r="L7" s="483">
        <v>2234.63</v>
      </c>
      <c r="M7" s="308" t="s">
        <v>89</v>
      </c>
      <c r="N7" s="307" t="s">
        <v>249</v>
      </c>
      <c r="O7" s="307"/>
    </row>
    <row r="8" spans="1:16" s="56" customFormat="1" ht="12.6" customHeight="1" x14ac:dyDescent="0.2">
      <c r="B8" s="109">
        <v>42872</v>
      </c>
      <c r="C8" s="188" t="s">
        <v>691</v>
      </c>
      <c r="D8" s="123" t="s">
        <v>1852</v>
      </c>
      <c r="E8" s="124">
        <v>2982.17</v>
      </c>
      <c r="F8" s="29" t="s">
        <v>89</v>
      </c>
      <c r="G8" s="29" t="s">
        <v>249</v>
      </c>
      <c r="H8" s="29"/>
      <c r="J8" s="129">
        <v>42864</v>
      </c>
      <c r="K8" s="131" t="s">
        <v>50</v>
      </c>
      <c r="L8" s="483">
        <v>119.42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/>
      <c r="B9" s="280">
        <v>42872</v>
      </c>
      <c r="C9" s="281" t="s">
        <v>691</v>
      </c>
      <c r="D9" s="423" t="s">
        <v>1853</v>
      </c>
      <c r="E9" s="432">
        <v>5322.06</v>
      </c>
      <c r="F9" s="27" t="s">
        <v>89</v>
      </c>
      <c r="G9" s="29" t="s">
        <v>249</v>
      </c>
      <c r="H9" s="29"/>
      <c r="J9" s="129">
        <v>42864</v>
      </c>
      <c r="K9" s="123" t="s">
        <v>168</v>
      </c>
      <c r="L9" s="483">
        <v>1704.62</v>
      </c>
      <c r="M9" s="308" t="s">
        <v>89</v>
      </c>
      <c r="N9" s="307" t="s">
        <v>249</v>
      </c>
      <c r="O9" s="308"/>
      <c r="P9" s="29"/>
    </row>
    <row r="10" spans="1:16" s="56" customFormat="1" ht="12.6" customHeight="1" thickBot="1" x14ac:dyDescent="0.25">
      <c r="A10"/>
      <c r="D10" s="194"/>
      <c r="E10" s="87">
        <f>SUM(E5:E9)</f>
        <v>18429.72</v>
      </c>
      <c r="F10" s="29"/>
      <c r="G10" s="29"/>
      <c r="H10" s="29"/>
      <c r="J10" s="129">
        <v>42865</v>
      </c>
      <c r="K10" s="131" t="s">
        <v>1258</v>
      </c>
      <c r="L10" s="483">
        <v>10000</v>
      </c>
      <c r="M10" s="308" t="s">
        <v>89</v>
      </c>
      <c r="N10" s="307" t="s">
        <v>249</v>
      </c>
      <c r="O10" s="308"/>
      <c r="P10" s="29"/>
    </row>
    <row r="11" spans="1:16" s="29" customFormat="1" ht="12.6" customHeight="1" x14ac:dyDescent="0.2">
      <c r="A11"/>
      <c r="B11" s="56"/>
      <c r="C11" s="56"/>
      <c r="D11" s="194"/>
      <c r="E11" s="208"/>
      <c r="I11" s="56"/>
      <c r="J11" s="129">
        <v>42884</v>
      </c>
      <c r="K11" s="123" t="s">
        <v>6</v>
      </c>
      <c r="L11" s="483">
        <f>13856.7+6935.76</f>
        <v>20792.46</v>
      </c>
      <c r="M11" s="308" t="s">
        <v>89</v>
      </c>
      <c r="N11" s="307" t="s">
        <v>249</v>
      </c>
      <c r="O11" s="308"/>
    </row>
    <row r="12" spans="1:16" s="29" customFormat="1" ht="12.6" customHeight="1" thickBot="1" x14ac:dyDescent="0.25">
      <c r="A12" s="875" t="s">
        <v>1058</v>
      </c>
      <c r="B12" s="875"/>
      <c r="C12" s="875"/>
      <c r="D12" s="875"/>
      <c r="E12" s="288" t="s">
        <v>1500</v>
      </c>
      <c r="F12" s="116"/>
      <c r="I12" s="56"/>
      <c r="J12" s="161">
        <v>42886</v>
      </c>
      <c r="K12" s="133" t="s">
        <v>1258</v>
      </c>
      <c r="L12" s="137">
        <v>10000</v>
      </c>
      <c r="M12" s="308" t="s">
        <v>89</v>
      </c>
      <c r="N12" s="307" t="s">
        <v>249</v>
      </c>
      <c r="O12" s="308"/>
    </row>
    <row r="13" spans="1:16" s="29" customFormat="1" ht="12.6" customHeight="1" thickBot="1" x14ac:dyDescent="0.25">
      <c r="A13" s="3"/>
      <c r="B13" s="10" t="s">
        <v>297</v>
      </c>
      <c r="C13" s="181" t="s">
        <v>296</v>
      </c>
      <c r="D13" s="11"/>
      <c r="E13" s="176" t="s">
        <v>299</v>
      </c>
      <c r="F13" s="27"/>
      <c r="I13" s="56"/>
      <c r="J13" s="56"/>
      <c r="K13" s="194"/>
      <c r="L13" s="87">
        <f>SUM(L5:L12)</f>
        <v>96163.919999999984</v>
      </c>
      <c r="M13" s="307"/>
      <c r="N13" s="307"/>
      <c r="O13" s="306"/>
      <c r="P13" s="111"/>
    </row>
    <row r="14" spans="1:16" s="29" customFormat="1" ht="12.6" customHeight="1" thickBot="1" x14ac:dyDescent="0.25">
      <c r="A14" s="56"/>
      <c r="B14" s="129">
        <v>42857</v>
      </c>
      <c r="C14" s="190" t="s">
        <v>647</v>
      </c>
      <c r="D14" s="132" t="s">
        <v>1146</v>
      </c>
      <c r="E14" s="136">
        <v>308.41000000000003</v>
      </c>
      <c r="F14" s="29" t="s">
        <v>89</v>
      </c>
      <c r="G14" s="29" t="s">
        <v>249</v>
      </c>
      <c r="I14" s="56"/>
      <c r="J14" s="299"/>
      <c r="K14" s="155"/>
      <c r="L14" s="301"/>
      <c r="M14" s="307"/>
      <c r="N14" s="307"/>
      <c r="O14" s="306"/>
      <c r="P14" s="111"/>
    </row>
    <row r="15" spans="1:16" s="29" customFormat="1" ht="12.6" customHeight="1" x14ac:dyDescent="0.2">
      <c r="A15" s="56"/>
      <c r="B15" s="129">
        <v>42857</v>
      </c>
      <c r="C15" s="190" t="s">
        <v>469</v>
      </c>
      <c r="D15" s="132" t="s">
        <v>1023</v>
      </c>
      <c r="E15" s="136">
        <v>345.4</v>
      </c>
      <c r="F15" s="29" t="s">
        <v>89</v>
      </c>
      <c r="G15" s="29" t="s">
        <v>249</v>
      </c>
      <c r="I15" s="56"/>
      <c r="J15" s="158"/>
      <c r="K15" s="885" t="s">
        <v>1087</v>
      </c>
      <c r="L15" s="881">
        <f>E10+L13+E55+L53</f>
        <v>222347.16999999998</v>
      </c>
      <c r="M15" s="307"/>
      <c r="N15" s="307"/>
      <c r="O15" s="306"/>
      <c r="P15" s="111"/>
    </row>
    <row r="16" spans="1:16" s="29" customFormat="1" ht="12.6" customHeight="1" thickBot="1" x14ac:dyDescent="0.25">
      <c r="A16" s="56"/>
      <c r="B16" s="129">
        <v>42857</v>
      </c>
      <c r="C16" s="190" t="s">
        <v>719</v>
      </c>
      <c r="D16" s="132" t="s">
        <v>1051</v>
      </c>
      <c r="E16" s="136">
        <v>584.16999999999996</v>
      </c>
      <c r="F16" s="29" t="s">
        <v>89</v>
      </c>
      <c r="G16" s="29" t="s">
        <v>249</v>
      </c>
      <c r="I16"/>
      <c r="J16" s="393"/>
      <c r="K16" s="885"/>
      <c r="L16" s="882"/>
      <c r="M16" s="307"/>
      <c r="N16" s="307"/>
      <c r="O16" s="306"/>
      <c r="P16" s="111"/>
    </row>
    <row r="17" spans="1:16" s="29" customFormat="1" ht="12.6" customHeight="1" x14ac:dyDescent="0.2">
      <c r="A17" s="56"/>
      <c r="B17" s="129">
        <v>42859</v>
      </c>
      <c r="C17" s="190" t="s">
        <v>469</v>
      </c>
      <c r="D17" s="132" t="s">
        <v>901</v>
      </c>
      <c r="E17" s="136">
        <v>347.51</v>
      </c>
      <c r="F17" s="29" t="s">
        <v>89</v>
      </c>
      <c r="G17" s="29" t="s">
        <v>249</v>
      </c>
      <c r="I17"/>
      <c r="J17" s="393"/>
      <c r="K17" s="398"/>
      <c r="L17" s="336"/>
      <c r="M17" s="307"/>
      <c r="N17" s="307"/>
      <c r="O17" s="306"/>
      <c r="P17" s="111"/>
    </row>
    <row r="18" spans="1:16" s="29" customFormat="1" ht="12.6" customHeight="1" x14ac:dyDescent="0.2">
      <c r="A18" s="56"/>
      <c r="B18" s="129">
        <v>42859</v>
      </c>
      <c r="C18" s="190" t="s">
        <v>1277</v>
      </c>
      <c r="D18" s="132" t="s">
        <v>861</v>
      </c>
      <c r="E18" s="136">
        <v>20000</v>
      </c>
      <c r="F18" s="29" t="s">
        <v>89</v>
      </c>
      <c r="G18" s="29" t="s">
        <v>249</v>
      </c>
      <c r="I18" s="294" t="s">
        <v>1570</v>
      </c>
      <c r="J18" s="56"/>
      <c r="K18" s="194"/>
      <c r="L18" s="208"/>
      <c r="M18" s="308"/>
      <c r="N18" s="307"/>
      <c r="O18" s="307"/>
      <c r="P18" s="111"/>
    </row>
    <row r="19" spans="1:16" s="29" customFormat="1" ht="12.6" customHeight="1" thickBot="1" x14ac:dyDescent="0.25">
      <c r="A19" s="56"/>
      <c r="B19" s="129">
        <v>42859</v>
      </c>
      <c r="C19" s="190" t="s">
        <v>301</v>
      </c>
      <c r="D19" s="132" t="s">
        <v>1487</v>
      </c>
      <c r="E19" s="136">
        <v>9651.24</v>
      </c>
      <c r="F19" s="29" t="s">
        <v>89</v>
      </c>
      <c r="G19" s="29" t="s">
        <v>249</v>
      </c>
      <c r="I19" s="3"/>
      <c r="J19" s="294"/>
      <c r="K19" s="294"/>
      <c r="L19" s="288"/>
      <c r="M19" s="288" t="s">
        <v>1683</v>
      </c>
      <c r="N19" s="307"/>
      <c r="O19" s="307"/>
      <c r="P19" s="3"/>
    </row>
    <row r="20" spans="1:16" s="29" customFormat="1" ht="12.6" customHeight="1" thickBot="1" x14ac:dyDescent="0.25">
      <c r="A20" s="56"/>
      <c r="B20" s="129">
        <v>42859</v>
      </c>
      <c r="C20" s="190" t="s">
        <v>719</v>
      </c>
      <c r="D20" s="132" t="s">
        <v>1051</v>
      </c>
      <c r="E20" s="136">
        <v>845.19</v>
      </c>
      <c r="F20" s="29" t="s">
        <v>89</v>
      </c>
      <c r="G20" s="29" t="s">
        <v>249</v>
      </c>
      <c r="I20" s="3"/>
      <c r="J20" s="10" t="s">
        <v>297</v>
      </c>
      <c r="K20" s="11" t="s">
        <v>298</v>
      </c>
      <c r="L20" s="176" t="s">
        <v>299</v>
      </c>
      <c r="M20" s="308"/>
      <c r="N20" s="307"/>
      <c r="O20" s="307"/>
      <c r="P20" s="3"/>
    </row>
    <row r="21" spans="1:16" s="29" customFormat="1" ht="12.6" customHeight="1" x14ac:dyDescent="0.2">
      <c r="A21" s="56"/>
      <c r="B21" s="129">
        <v>42859</v>
      </c>
      <c r="C21" s="190" t="s">
        <v>719</v>
      </c>
      <c r="D21" s="132" t="s">
        <v>1051</v>
      </c>
      <c r="E21" s="136">
        <v>696.14</v>
      </c>
      <c r="G21" s="29" t="s">
        <v>249</v>
      </c>
      <c r="I21" s="3"/>
      <c r="J21" s="110">
        <v>42852</v>
      </c>
      <c r="K21" s="119" t="s">
        <v>459</v>
      </c>
      <c r="L21" s="172">
        <v>158.5</v>
      </c>
      <c r="M21" s="308" t="s">
        <v>89</v>
      </c>
      <c r="N21" s="307" t="s">
        <v>249</v>
      </c>
      <c r="O21" s="307"/>
      <c r="P21" s="3"/>
    </row>
    <row r="22" spans="1:16" s="29" customFormat="1" ht="12.6" customHeight="1" x14ac:dyDescent="0.2">
      <c r="A22" s="56"/>
      <c r="B22" s="129">
        <v>42863</v>
      </c>
      <c r="C22" s="190" t="s">
        <v>301</v>
      </c>
      <c r="D22" s="132" t="s">
        <v>1197</v>
      </c>
      <c r="E22" s="136">
        <v>342</v>
      </c>
      <c r="F22" s="29" t="s">
        <v>89</v>
      </c>
      <c r="G22" s="29" t="s">
        <v>249</v>
      </c>
      <c r="I22" s="3"/>
      <c r="J22" s="110">
        <v>42852</v>
      </c>
      <c r="K22" s="119" t="s">
        <v>1051</v>
      </c>
      <c r="L22" s="172">
        <v>893.17</v>
      </c>
      <c r="M22" s="308" t="s">
        <v>89</v>
      </c>
      <c r="N22" s="307" t="s">
        <v>249</v>
      </c>
      <c r="O22" s="307"/>
      <c r="P22" s="474"/>
    </row>
    <row r="23" spans="1:16" s="29" customFormat="1" ht="12.6" customHeight="1" x14ac:dyDescent="0.2">
      <c r="A23" s="56"/>
      <c r="B23" s="129">
        <v>42863</v>
      </c>
      <c r="C23" s="190" t="s">
        <v>1734</v>
      </c>
      <c r="D23" s="132" t="s">
        <v>439</v>
      </c>
      <c r="E23" s="136">
        <v>148.19999999999999</v>
      </c>
      <c r="F23" s="29" t="s">
        <v>89</v>
      </c>
      <c r="G23" s="29" t="s">
        <v>249</v>
      </c>
      <c r="I23" s="3"/>
      <c r="J23" s="110">
        <v>42852</v>
      </c>
      <c r="K23" s="119" t="s">
        <v>424</v>
      </c>
      <c r="L23" s="172">
        <v>196.42</v>
      </c>
      <c r="M23" s="308"/>
      <c r="N23" s="307" t="s">
        <v>249</v>
      </c>
      <c r="O23" s="308"/>
      <c r="P23" s="474"/>
    </row>
    <row r="24" spans="1:16" s="29" customFormat="1" ht="12.6" customHeight="1" x14ac:dyDescent="0.2">
      <c r="A24" s="56"/>
      <c r="B24" s="129">
        <v>42863</v>
      </c>
      <c r="C24" s="190" t="s">
        <v>301</v>
      </c>
      <c r="D24" s="132" t="s">
        <v>946</v>
      </c>
      <c r="E24" s="136">
        <v>348.25</v>
      </c>
      <c r="F24" s="29" t="s">
        <v>89</v>
      </c>
      <c r="G24" s="29" t="s">
        <v>249</v>
      </c>
      <c r="I24" s="3"/>
      <c r="J24" s="110">
        <v>42854</v>
      </c>
      <c r="K24" s="119" t="s">
        <v>424</v>
      </c>
      <c r="L24" s="172">
        <v>58.96</v>
      </c>
      <c r="M24" s="308" t="s">
        <v>89</v>
      </c>
      <c r="N24" s="307" t="s">
        <v>249</v>
      </c>
      <c r="O24" s="308"/>
    </row>
    <row r="25" spans="1:16" s="29" customFormat="1" ht="12.6" customHeight="1" x14ac:dyDescent="0.2">
      <c r="A25" s="56"/>
      <c r="B25" s="129">
        <v>42864</v>
      </c>
      <c r="C25" s="190" t="s">
        <v>674</v>
      </c>
      <c r="D25" s="132" t="s">
        <v>730</v>
      </c>
      <c r="E25" s="136">
        <v>889.8</v>
      </c>
      <c r="F25" s="29" t="s">
        <v>89</v>
      </c>
      <c r="G25" s="29" t="s">
        <v>249</v>
      </c>
      <c r="I25" s="3"/>
      <c r="J25" s="110">
        <v>42856</v>
      </c>
      <c r="K25" s="119" t="s">
        <v>424</v>
      </c>
      <c r="L25" s="172">
        <v>317.04000000000002</v>
      </c>
      <c r="M25" s="308" t="s">
        <v>89</v>
      </c>
      <c r="N25" s="307" t="s">
        <v>249</v>
      </c>
      <c r="O25" s="308"/>
    </row>
    <row r="26" spans="1:16" s="29" customFormat="1" ht="12.6" customHeight="1" x14ac:dyDescent="0.2">
      <c r="A26" s="56"/>
      <c r="B26" s="129">
        <v>42864</v>
      </c>
      <c r="C26" s="190" t="s">
        <v>301</v>
      </c>
      <c r="D26" s="132" t="s">
        <v>307</v>
      </c>
      <c r="E26" s="124">
        <v>467.4</v>
      </c>
      <c r="F26" s="29" t="s">
        <v>89</v>
      </c>
      <c r="G26" s="29" t="s">
        <v>249</v>
      </c>
      <c r="I26" s="3"/>
      <c r="J26" s="110">
        <v>42856</v>
      </c>
      <c r="K26" s="119" t="s">
        <v>424</v>
      </c>
      <c r="L26" s="172">
        <v>98.97</v>
      </c>
      <c r="M26" s="308" t="s">
        <v>89</v>
      </c>
      <c r="N26" s="307" t="s">
        <v>249</v>
      </c>
      <c r="O26" s="308"/>
    </row>
    <row r="27" spans="1:16" s="29" customFormat="1" ht="12.6" customHeight="1" x14ac:dyDescent="0.2">
      <c r="A27" s="56"/>
      <c r="B27" s="129">
        <v>42864</v>
      </c>
      <c r="C27" s="190" t="s">
        <v>301</v>
      </c>
      <c r="D27" s="132" t="s">
        <v>1815</v>
      </c>
      <c r="E27" s="136">
        <v>592.79999999999995</v>
      </c>
      <c r="F27" s="29" t="s">
        <v>89</v>
      </c>
      <c r="G27" s="116" t="s">
        <v>249</v>
      </c>
      <c r="I27" s="3"/>
      <c r="J27" s="110">
        <v>42857</v>
      </c>
      <c r="K27" s="119" t="s">
        <v>1355</v>
      </c>
      <c r="L27" s="172">
        <v>662.83</v>
      </c>
      <c r="M27" s="308" t="s">
        <v>89</v>
      </c>
      <c r="N27" s="307" t="s">
        <v>249</v>
      </c>
      <c r="O27" s="308"/>
    </row>
    <row r="28" spans="1:16" s="29" customFormat="1" ht="12.6" customHeight="1" x14ac:dyDescent="0.2">
      <c r="A28" s="56"/>
      <c r="B28" s="129">
        <v>42865</v>
      </c>
      <c r="C28" s="190" t="s">
        <v>301</v>
      </c>
      <c r="D28" s="132" t="s">
        <v>1350</v>
      </c>
      <c r="E28" s="124">
        <v>8892</v>
      </c>
      <c r="F28" s="29" t="s">
        <v>89</v>
      </c>
      <c r="G28" s="27" t="s">
        <v>249</v>
      </c>
      <c r="I28" s="3"/>
      <c r="J28" s="110">
        <v>42858</v>
      </c>
      <c r="K28" s="119" t="s">
        <v>640</v>
      </c>
      <c r="L28" s="172">
        <v>90</v>
      </c>
      <c r="M28" s="308" t="s">
        <v>89</v>
      </c>
      <c r="N28" s="307" t="s">
        <v>249</v>
      </c>
      <c r="O28" s="308"/>
    </row>
    <row r="29" spans="1:16" s="29" customFormat="1" ht="12.6" customHeight="1" x14ac:dyDescent="0.2">
      <c r="A29" s="56"/>
      <c r="B29" s="129">
        <v>42865</v>
      </c>
      <c r="C29" s="190" t="s">
        <v>301</v>
      </c>
      <c r="D29" s="132" t="s">
        <v>1495</v>
      </c>
      <c r="E29" s="124">
        <v>1775.6</v>
      </c>
      <c r="F29" s="29" t="s">
        <v>89</v>
      </c>
      <c r="G29" s="29" t="s">
        <v>249</v>
      </c>
      <c r="I29" s="3"/>
      <c r="J29" s="110">
        <v>42859</v>
      </c>
      <c r="K29" s="119" t="s">
        <v>1355</v>
      </c>
      <c r="L29" s="172">
        <v>209.2</v>
      </c>
      <c r="M29" s="308" t="s">
        <v>89</v>
      </c>
      <c r="N29" s="307" t="s">
        <v>249</v>
      </c>
      <c r="O29" s="308"/>
    </row>
    <row r="30" spans="1:16" s="111" customFormat="1" ht="12.6" customHeight="1" x14ac:dyDescent="0.2">
      <c r="A30" s="56"/>
      <c r="B30" s="129">
        <v>42866</v>
      </c>
      <c r="C30" s="190" t="s">
        <v>1540</v>
      </c>
      <c r="D30" s="132" t="s">
        <v>1082</v>
      </c>
      <c r="E30" s="124">
        <v>749</v>
      </c>
      <c r="F30" s="29" t="s">
        <v>89</v>
      </c>
      <c r="G30" s="29" t="s">
        <v>249</v>
      </c>
      <c r="H30" s="29"/>
      <c r="I30" s="3"/>
      <c r="J30" s="110">
        <v>42860</v>
      </c>
      <c r="K30" s="119" t="s">
        <v>1925</v>
      </c>
      <c r="L30" s="172">
        <v>716.44</v>
      </c>
      <c r="M30" s="308" t="s">
        <v>89</v>
      </c>
      <c r="N30" s="307" t="s">
        <v>249</v>
      </c>
      <c r="O30" s="308"/>
      <c r="P30" s="29"/>
    </row>
    <row r="31" spans="1:16" s="111" customFormat="1" ht="12.6" customHeight="1" x14ac:dyDescent="0.2">
      <c r="A31" s="56"/>
      <c r="B31" s="129">
        <v>42866</v>
      </c>
      <c r="C31" s="190" t="s">
        <v>1277</v>
      </c>
      <c r="D31" s="132" t="s">
        <v>861</v>
      </c>
      <c r="E31" s="136">
        <v>5000</v>
      </c>
      <c r="F31" s="29" t="s">
        <v>89</v>
      </c>
      <c r="G31" s="29" t="s">
        <v>249</v>
      </c>
      <c r="H31" s="29"/>
      <c r="I31" s="3"/>
      <c r="J31" s="110">
        <v>42864</v>
      </c>
      <c r="K31" s="119" t="s">
        <v>424</v>
      </c>
      <c r="L31" s="172">
        <v>625.63</v>
      </c>
      <c r="M31" s="308" t="s">
        <v>89</v>
      </c>
      <c r="N31" s="307" t="s">
        <v>249</v>
      </c>
      <c r="O31" s="308"/>
      <c r="P31"/>
    </row>
    <row r="32" spans="1:16" s="111" customFormat="1" ht="12.6" customHeight="1" x14ac:dyDescent="0.2">
      <c r="A32" s="56"/>
      <c r="B32" s="129">
        <v>42866</v>
      </c>
      <c r="C32" s="190" t="s">
        <v>1734</v>
      </c>
      <c r="D32" s="132" t="s">
        <v>1924</v>
      </c>
      <c r="E32" s="136">
        <v>895</v>
      </c>
      <c r="F32" s="29" t="s">
        <v>89</v>
      </c>
      <c r="G32" s="29" t="s">
        <v>249</v>
      </c>
      <c r="H32" s="29"/>
      <c r="I32" s="3"/>
      <c r="J32" s="110">
        <v>42866</v>
      </c>
      <c r="K32" s="119" t="s">
        <v>597</v>
      </c>
      <c r="L32" s="172">
        <v>1700.51</v>
      </c>
      <c r="M32" s="308" t="s">
        <v>89</v>
      </c>
      <c r="N32" s="307" t="s">
        <v>249</v>
      </c>
      <c r="O32" s="308"/>
      <c r="P32"/>
    </row>
    <row r="33" spans="1:16" s="111" customFormat="1" ht="12.6" customHeight="1" x14ac:dyDescent="0.2">
      <c r="A33" s="56"/>
      <c r="B33" s="129">
        <v>42867</v>
      </c>
      <c r="C33" s="190" t="s">
        <v>301</v>
      </c>
      <c r="D33" s="132" t="s">
        <v>1916</v>
      </c>
      <c r="E33" s="136">
        <v>4761.01</v>
      </c>
      <c r="F33" s="29" t="s">
        <v>89</v>
      </c>
      <c r="G33" s="29" t="s">
        <v>249</v>
      </c>
      <c r="H33" s="29"/>
      <c r="I33" s="3"/>
      <c r="J33" s="110">
        <v>42866</v>
      </c>
      <c r="K33" s="119" t="s">
        <v>1926</v>
      </c>
      <c r="L33" s="172">
        <v>308</v>
      </c>
      <c r="M33" s="308" t="s">
        <v>89</v>
      </c>
      <c r="N33" s="307" t="s">
        <v>249</v>
      </c>
      <c r="O33" s="308"/>
      <c r="P33"/>
    </row>
    <row r="34" spans="1:16" s="111" customFormat="1" ht="12.6" customHeight="1" x14ac:dyDescent="0.2">
      <c r="A34" s="56"/>
      <c r="B34" s="129">
        <v>42870</v>
      </c>
      <c r="C34" s="190" t="s">
        <v>719</v>
      </c>
      <c r="D34" s="132" t="s">
        <v>1051</v>
      </c>
      <c r="E34" s="136">
        <v>799.26</v>
      </c>
      <c r="F34" s="29"/>
      <c r="G34" s="29" t="s">
        <v>249</v>
      </c>
      <c r="H34" s="29"/>
      <c r="I34"/>
      <c r="J34" s="110">
        <v>42867</v>
      </c>
      <c r="K34" s="119" t="s">
        <v>1925</v>
      </c>
      <c r="L34" s="172">
        <v>483.03</v>
      </c>
      <c r="M34" s="308" t="s">
        <v>89</v>
      </c>
      <c r="N34" s="308" t="s">
        <v>249</v>
      </c>
      <c r="O34" s="308"/>
      <c r="P34"/>
    </row>
    <row r="35" spans="1:16" s="111" customFormat="1" ht="12.6" customHeight="1" x14ac:dyDescent="0.2">
      <c r="A35" s="56"/>
      <c r="B35" s="129">
        <v>42871</v>
      </c>
      <c r="C35" s="190" t="s">
        <v>1734</v>
      </c>
      <c r="D35" s="132" t="s">
        <v>1924</v>
      </c>
      <c r="E35" s="136">
        <v>325</v>
      </c>
      <c r="F35" s="29" t="s">
        <v>89</v>
      </c>
      <c r="G35" s="29" t="s">
        <v>249</v>
      </c>
      <c r="H35" s="29"/>
      <c r="I35"/>
      <c r="J35" s="110">
        <v>42867</v>
      </c>
      <c r="K35" s="119" t="s">
        <v>1023</v>
      </c>
      <c r="L35" s="172">
        <v>129.6</v>
      </c>
      <c r="M35" s="308" t="s">
        <v>89</v>
      </c>
      <c r="N35" s="308" t="s">
        <v>249</v>
      </c>
      <c r="O35" s="308"/>
      <c r="P35"/>
    </row>
    <row r="36" spans="1:16" s="111" customFormat="1" ht="12.6" customHeight="1" x14ac:dyDescent="0.2">
      <c r="A36" s="56"/>
      <c r="B36" s="129">
        <v>42871</v>
      </c>
      <c r="C36" s="190" t="s">
        <v>301</v>
      </c>
      <c r="D36" s="132" t="s">
        <v>1928</v>
      </c>
      <c r="E36" s="136">
        <v>3500</v>
      </c>
      <c r="F36" s="29"/>
      <c r="G36" s="29" t="s">
        <v>249</v>
      </c>
      <c r="H36" s="29"/>
      <c r="I36"/>
      <c r="J36" s="110">
        <v>42867</v>
      </c>
      <c r="K36" s="119" t="s">
        <v>424</v>
      </c>
      <c r="L36" s="172">
        <v>717.16</v>
      </c>
      <c r="M36" s="308" t="s">
        <v>89</v>
      </c>
      <c r="N36" s="308" t="s">
        <v>249</v>
      </c>
      <c r="O36" s="308"/>
      <c r="P36"/>
    </row>
    <row r="37" spans="1:16" s="111" customFormat="1" ht="12.6" customHeight="1" x14ac:dyDescent="0.2">
      <c r="A37" s="56"/>
      <c r="B37" s="129">
        <v>42871</v>
      </c>
      <c r="C37" s="190" t="s">
        <v>301</v>
      </c>
      <c r="D37" s="132" t="s">
        <v>459</v>
      </c>
      <c r="E37" s="136">
        <v>139.5</v>
      </c>
      <c r="F37" s="29" t="s">
        <v>89</v>
      </c>
      <c r="G37" s="29" t="s">
        <v>249</v>
      </c>
      <c r="H37" s="29"/>
      <c r="I37"/>
      <c r="J37" s="110">
        <v>42867</v>
      </c>
      <c r="K37" s="119" t="s">
        <v>1081</v>
      </c>
      <c r="L37" s="172">
        <v>284.47000000000003</v>
      </c>
      <c r="M37" s="308" t="s">
        <v>89</v>
      </c>
      <c r="N37" s="308" t="s">
        <v>249</v>
      </c>
      <c r="O37" s="308"/>
      <c r="P37"/>
    </row>
    <row r="38" spans="1:16" s="111" customFormat="1" ht="12.6" customHeight="1" x14ac:dyDescent="0.2">
      <c r="A38" s="56"/>
      <c r="B38" s="129">
        <v>42871</v>
      </c>
      <c r="C38" s="190" t="s">
        <v>469</v>
      </c>
      <c r="D38" s="132" t="s">
        <v>424</v>
      </c>
      <c r="E38" s="136">
        <v>456.84</v>
      </c>
      <c r="F38" s="29" t="s">
        <v>89</v>
      </c>
      <c r="G38" s="29" t="s">
        <v>249</v>
      </c>
      <c r="H38" s="29"/>
      <c r="I38"/>
      <c r="J38" s="110">
        <v>42867</v>
      </c>
      <c r="K38" s="119" t="s">
        <v>1081</v>
      </c>
      <c r="L38" s="172">
        <v>232.43</v>
      </c>
      <c r="M38" s="308" t="s">
        <v>89</v>
      </c>
      <c r="N38" s="308" t="s">
        <v>249</v>
      </c>
      <c r="O38" s="308"/>
      <c r="P38"/>
    </row>
    <row r="39" spans="1:16" s="111" customFormat="1" ht="12.6" customHeight="1" x14ac:dyDescent="0.2">
      <c r="A39" s="56"/>
      <c r="B39" s="129">
        <v>42871</v>
      </c>
      <c r="C39" s="190" t="s">
        <v>1540</v>
      </c>
      <c r="D39" s="132" t="s">
        <v>1929</v>
      </c>
      <c r="E39" s="136">
        <v>600</v>
      </c>
      <c r="F39" s="29" t="s">
        <v>89</v>
      </c>
      <c r="G39" s="29" t="s">
        <v>249</v>
      </c>
      <c r="H39" s="29"/>
      <c r="I39"/>
      <c r="J39" s="110">
        <v>42868</v>
      </c>
      <c r="K39" s="119" t="s">
        <v>424</v>
      </c>
      <c r="L39" s="172">
        <v>155.13999999999999</v>
      </c>
      <c r="M39" s="308" t="s">
        <v>89</v>
      </c>
      <c r="N39" s="308" t="s">
        <v>249</v>
      </c>
      <c r="O39" s="308"/>
      <c r="P39"/>
    </row>
    <row r="40" spans="1:16" s="29" customFormat="1" ht="12.6" customHeight="1" x14ac:dyDescent="0.2">
      <c r="A40" s="56"/>
      <c r="B40" s="129">
        <v>42872</v>
      </c>
      <c r="C40" s="190" t="s">
        <v>1540</v>
      </c>
      <c r="D40" s="132" t="s">
        <v>1930</v>
      </c>
      <c r="E40" s="136">
        <v>3600</v>
      </c>
      <c r="F40" s="29" t="s">
        <v>89</v>
      </c>
      <c r="G40" s="29" t="s">
        <v>249</v>
      </c>
      <c r="I40"/>
      <c r="J40" s="110">
        <v>42868</v>
      </c>
      <c r="K40" s="119" t="s">
        <v>1051</v>
      </c>
      <c r="L40" s="172">
        <v>902.33</v>
      </c>
      <c r="M40" s="308" t="s">
        <v>89</v>
      </c>
      <c r="N40" s="308" t="s">
        <v>249</v>
      </c>
      <c r="O40" s="308"/>
      <c r="P40"/>
    </row>
    <row r="41" spans="1:16" s="29" customFormat="1" ht="12.6" customHeight="1" x14ac:dyDescent="0.2">
      <c r="A41" s="56"/>
      <c r="B41" s="129">
        <v>42873</v>
      </c>
      <c r="C41" s="190" t="s">
        <v>1540</v>
      </c>
      <c r="D41" s="132" t="s">
        <v>1931</v>
      </c>
      <c r="E41" s="136">
        <v>2899</v>
      </c>
      <c r="F41" s="29" t="s">
        <v>89</v>
      </c>
      <c r="G41" s="29" t="s">
        <v>249</v>
      </c>
      <c r="I41"/>
      <c r="J41" s="110">
        <v>42870</v>
      </c>
      <c r="K41" s="119" t="s">
        <v>1936</v>
      </c>
      <c r="L41" s="172">
        <v>296.89</v>
      </c>
      <c r="M41" s="308" t="s">
        <v>89</v>
      </c>
      <c r="N41" s="308" t="s">
        <v>249</v>
      </c>
      <c r="O41" s="308"/>
      <c r="P41"/>
    </row>
    <row r="42" spans="1:16" s="29" customFormat="1" ht="12.6" customHeight="1" x14ac:dyDescent="0.2">
      <c r="A42" s="56"/>
      <c r="B42" s="129">
        <v>42873</v>
      </c>
      <c r="C42" s="190" t="s">
        <v>691</v>
      </c>
      <c r="D42" s="132" t="s">
        <v>1932</v>
      </c>
      <c r="E42" s="136">
        <v>1000</v>
      </c>
      <c r="F42" s="29" t="s">
        <v>89</v>
      </c>
      <c r="G42" s="29" t="s">
        <v>249</v>
      </c>
      <c r="I42"/>
      <c r="J42" s="110">
        <v>42872</v>
      </c>
      <c r="K42" s="119" t="s">
        <v>1937</v>
      </c>
      <c r="L42" s="172">
        <v>260</v>
      </c>
      <c r="M42" s="308" t="s">
        <v>89</v>
      </c>
      <c r="N42" s="308" t="s">
        <v>249</v>
      </c>
      <c r="O42" s="308"/>
      <c r="P42"/>
    </row>
    <row r="43" spans="1:16" s="29" customFormat="1" ht="12.6" customHeight="1" x14ac:dyDescent="0.2">
      <c r="A43" s="56"/>
      <c r="B43" s="129">
        <v>42874</v>
      </c>
      <c r="C43" s="190" t="s">
        <v>691</v>
      </c>
      <c r="D43" s="132" t="s">
        <v>1933</v>
      </c>
      <c r="E43" s="136">
        <v>400</v>
      </c>
      <c r="F43" s="29" t="s">
        <v>89</v>
      </c>
      <c r="G43" s="29" t="s">
        <v>249</v>
      </c>
      <c r="I43"/>
      <c r="J43" s="110">
        <v>42875</v>
      </c>
      <c r="K43" s="119" t="s">
        <v>1782</v>
      </c>
      <c r="L43" s="172">
        <v>809.77</v>
      </c>
      <c r="M43" s="308" t="s">
        <v>89</v>
      </c>
      <c r="N43" s="308" t="s">
        <v>249</v>
      </c>
      <c r="O43" s="308"/>
      <c r="P43"/>
    </row>
    <row r="44" spans="1:16" s="29" customFormat="1" ht="12.6" customHeight="1" x14ac:dyDescent="0.2">
      <c r="A44" s="56"/>
      <c r="B44" s="129">
        <v>42874</v>
      </c>
      <c r="C44" s="190" t="s">
        <v>1734</v>
      </c>
      <c r="D44" s="132" t="s">
        <v>1934</v>
      </c>
      <c r="E44" s="136">
        <v>1267.6300000000001</v>
      </c>
      <c r="F44" s="29" t="s">
        <v>89</v>
      </c>
      <c r="G44" s="29" t="s">
        <v>249</v>
      </c>
      <c r="I44"/>
      <c r="J44" s="110">
        <v>42875</v>
      </c>
      <c r="K44" s="119" t="s">
        <v>1523</v>
      </c>
      <c r="L44" s="172">
        <v>154.6</v>
      </c>
      <c r="M44" s="308" t="s">
        <v>89</v>
      </c>
      <c r="N44" s="308" t="s">
        <v>249</v>
      </c>
      <c r="O44" s="308"/>
      <c r="P44"/>
    </row>
    <row r="45" spans="1:16" s="29" customFormat="1" ht="12.6" customHeight="1" x14ac:dyDescent="0.2">
      <c r="A45" s="56"/>
      <c r="B45" s="129">
        <v>42879</v>
      </c>
      <c r="C45" s="190" t="s">
        <v>1734</v>
      </c>
      <c r="D45" s="132" t="s">
        <v>1934</v>
      </c>
      <c r="E45" s="136">
        <v>1267.6300000000001</v>
      </c>
      <c r="F45" s="29" t="s">
        <v>89</v>
      </c>
      <c r="G45" s="29" t="s">
        <v>249</v>
      </c>
      <c r="I45"/>
      <c r="J45" s="110">
        <v>42878</v>
      </c>
      <c r="K45" s="119" t="s">
        <v>459</v>
      </c>
      <c r="L45" s="172">
        <v>240</v>
      </c>
      <c r="M45" s="308"/>
      <c r="N45" s="308" t="s">
        <v>249</v>
      </c>
      <c r="O45" s="308"/>
      <c r="P45"/>
    </row>
    <row r="46" spans="1:16" s="29" customFormat="1" ht="12.6" customHeight="1" x14ac:dyDescent="0.2">
      <c r="A46" s="56"/>
      <c r="B46" s="129">
        <v>42879</v>
      </c>
      <c r="C46" s="190" t="s">
        <v>301</v>
      </c>
      <c r="D46" s="132" t="s">
        <v>1611</v>
      </c>
      <c r="E46" s="136">
        <v>3790.5</v>
      </c>
      <c r="F46" s="29" t="s">
        <v>89</v>
      </c>
      <c r="G46" s="29" t="s">
        <v>249</v>
      </c>
      <c r="I46"/>
      <c r="J46" s="110">
        <v>42878</v>
      </c>
      <c r="K46" s="119" t="s">
        <v>931</v>
      </c>
      <c r="L46" s="172">
        <v>734.85</v>
      </c>
      <c r="M46" s="308" t="s">
        <v>89</v>
      </c>
      <c r="N46" s="308" t="s">
        <v>249</v>
      </c>
      <c r="O46" s="308"/>
      <c r="P46"/>
    </row>
    <row r="47" spans="1:16" s="29" customFormat="1" ht="12.6" customHeight="1" x14ac:dyDescent="0.2">
      <c r="A47" s="56"/>
      <c r="B47" s="129">
        <v>42879</v>
      </c>
      <c r="C47" s="190" t="s">
        <v>397</v>
      </c>
      <c r="D47" s="132" t="s">
        <v>335</v>
      </c>
      <c r="E47" s="136">
        <v>981</v>
      </c>
      <c r="F47" s="29" t="s">
        <v>89</v>
      </c>
      <c r="G47" s="29" t="s">
        <v>249</v>
      </c>
      <c r="I47"/>
      <c r="J47" s="110">
        <v>42879</v>
      </c>
      <c r="K47" s="119" t="s">
        <v>1445</v>
      </c>
      <c r="L47" s="172">
        <v>453</v>
      </c>
      <c r="M47" s="308" t="s">
        <v>89</v>
      </c>
      <c r="N47" s="308" t="s">
        <v>249</v>
      </c>
      <c r="O47" s="308"/>
      <c r="P47"/>
    </row>
    <row r="48" spans="1:16" s="29" customFormat="1" ht="12.6" customHeight="1" x14ac:dyDescent="0.2">
      <c r="A48" s="56"/>
      <c r="B48" s="129">
        <v>42879</v>
      </c>
      <c r="C48" s="190" t="s">
        <v>719</v>
      </c>
      <c r="D48" s="132" t="s">
        <v>1051</v>
      </c>
      <c r="E48" s="136">
        <v>580.92999999999995</v>
      </c>
      <c r="F48" s="29" t="s">
        <v>89</v>
      </c>
      <c r="G48" s="29" t="s">
        <v>249</v>
      </c>
      <c r="I48"/>
      <c r="J48" s="110">
        <v>42879</v>
      </c>
      <c r="K48" s="119" t="s">
        <v>640</v>
      </c>
      <c r="L48" s="172">
        <v>250</v>
      </c>
      <c r="M48" s="308" t="s">
        <v>89</v>
      </c>
      <c r="N48" s="308" t="s">
        <v>249</v>
      </c>
      <c r="O48" s="308"/>
      <c r="P48"/>
    </row>
    <row r="49" spans="1:16" s="29" customFormat="1" ht="12.6" customHeight="1" x14ac:dyDescent="0.2">
      <c r="A49" s="56"/>
      <c r="B49" s="129">
        <v>42879</v>
      </c>
      <c r="C49" s="190" t="s">
        <v>719</v>
      </c>
      <c r="D49" s="132" t="s">
        <v>1051</v>
      </c>
      <c r="E49" s="136">
        <v>895.92</v>
      </c>
      <c r="F49" s="29" t="s">
        <v>89</v>
      </c>
      <c r="G49" s="29" t="s">
        <v>249</v>
      </c>
      <c r="I49"/>
      <c r="J49" s="110">
        <v>42879</v>
      </c>
      <c r="K49" s="119" t="s">
        <v>931</v>
      </c>
      <c r="L49" s="172">
        <v>353.9</v>
      </c>
      <c r="M49" s="308" t="s">
        <v>89</v>
      </c>
      <c r="N49" s="308" t="s">
        <v>249</v>
      </c>
      <c r="O49" s="308"/>
      <c r="P49"/>
    </row>
    <row r="50" spans="1:16" s="29" customFormat="1" ht="12.6" customHeight="1" x14ac:dyDescent="0.2">
      <c r="A50" s="56"/>
      <c r="B50" s="129">
        <v>42880</v>
      </c>
      <c r="C50" s="190" t="s">
        <v>647</v>
      </c>
      <c r="D50" s="132" t="s">
        <v>607</v>
      </c>
      <c r="E50" s="136">
        <v>950</v>
      </c>
      <c r="F50" s="29" t="s">
        <v>89</v>
      </c>
      <c r="G50" s="29" t="s">
        <v>249</v>
      </c>
      <c r="I50"/>
      <c r="J50" s="110">
        <v>42879</v>
      </c>
      <c r="K50" s="119" t="s">
        <v>1320</v>
      </c>
      <c r="L50" s="172">
        <v>1368</v>
      </c>
      <c r="M50" s="308" t="s">
        <v>89</v>
      </c>
      <c r="N50" s="308" t="s">
        <v>249</v>
      </c>
      <c r="O50" s="308"/>
      <c r="P50"/>
    </row>
    <row r="51" spans="1:16" s="29" customFormat="1" ht="12.6" customHeight="1" x14ac:dyDescent="0.2">
      <c r="A51" s="56"/>
      <c r="B51" s="129">
        <v>42881</v>
      </c>
      <c r="C51" s="190" t="s">
        <v>691</v>
      </c>
      <c r="D51" s="132" t="s">
        <v>1932</v>
      </c>
      <c r="E51" s="136">
        <v>1500</v>
      </c>
      <c r="F51" s="29" t="s">
        <v>89</v>
      </c>
      <c r="G51" s="29" t="s">
        <v>249</v>
      </c>
      <c r="I51"/>
      <c r="J51" s="109">
        <v>42880</v>
      </c>
      <c r="K51" s="123" t="s">
        <v>424</v>
      </c>
      <c r="L51" s="169">
        <v>300.13</v>
      </c>
      <c r="M51" s="308" t="s">
        <v>89</v>
      </c>
      <c r="N51" s="308" t="s">
        <v>89</v>
      </c>
      <c r="O51" s="308"/>
      <c r="P51"/>
    </row>
    <row r="52" spans="1:16" s="29" customFormat="1" ht="12.6" customHeight="1" thickBot="1" x14ac:dyDescent="0.25">
      <c r="A52" s="56"/>
      <c r="B52" s="129">
        <v>42881</v>
      </c>
      <c r="C52" s="190" t="s">
        <v>647</v>
      </c>
      <c r="D52" s="132" t="s">
        <v>1146</v>
      </c>
      <c r="E52" s="136">
        <v>336.9</v>
      </c>
      <c r="F52" s="29" t="s">
        <v>89</v>
      </c>
      <c r="G52" s="29" t="s">
        <v>249</v>
      </c>
      <c r="I52"/>
      <c r="J52" s="161">
        <v>42880</v>
      </c>
      <c r="K52" s="133" t="s">
        <v>1320</v>
      </c>
      <c r="L52" s="200">
        <v>1706.48</v>
      </c>
      <c r="M52" s="308" t="s">
        <v>89</v>
      </c>
      <c r="N52" s="308" t="s">
        <v>89</v>
      </c>
      <c r="O52" s="308"/>
      <c r="P52"/>
    </row>
    <row r="53" spans="1:16" s="29" customFormat="1" ht="12.6" customHeight="1" thickBot="1" x14ac:dyDescent="0.25">
      <c r="A53" s="56"/>
      <c r="B53" s="129">
        <v>42883</v>
      </c>
      <c r="C53" s="190" t="s">
        <v>719</v>
      </c>
      <c r="D53" s="132" t="s">
        <v>1935</v>
      </c>
      <c r="E53" s="136">
        <v>946.05</v>
      </c>
      <c r="F53" s="29" t="s">
        <v>89</v>
      </c>
      <c r="G53" s="29" t="s">
        <v>249</v>
      </c>
      <c r="I53"/>
      <c r="J53" s="56"/>
      <c r="K53" s="194"/>
      <c r="L53" s="87">
        <f>SUM(L21:L52)</f>
        <v>15867.45</v>
      </c>
      <c r="M53" s="308"/>
      <c r="N53" s="308"/>
      <c r="O53" s="308"/>
      <c r="P53"/>
    </row>
    <row r="54" spans="1:16" s="29" customFormat="1" ht="12.6" customHeight="1" thickBot="1" x14ac:dyDescent="0.25">
      <c r="A54" s="56"/>
      <c r="B54" s="161">
        <v>42886</v>
      </c>
      <c r="C54" s="187" t="s">
        <v>1136</v>
      </c>
      <c r="D54" s="133" t="s">
        <v>861</v>
      </c>
      <c r="E54" s="137">
        <v>8010.8</v>
      </c>
      <c r="F54" s="29" t="s">
        <v>89</v>
      </c>
      <c r="G54" s="29" t="s">
        <v>249</v>
      </c>
      <c r="I54"/>
      <c r="J54" s="56"/>
      <c r="K54" s="194"/>
      <c r="L54" s="208"/>
      <c r="M54" s="308"/>
      <c r="N54" s="308"/>
      <c r="O54" s="308"/>
      <c r="P54"/>
    </row>
    <row r="55" spans="1:16" s="29" customFormat="1" ht="12.6" customHeight="1" thickBot="1" x14ac:dyDescent="0.25">
      <c r="A55"/>
      <c r="B55" s="56"/>
      <c r="C55" s="56"/>
      <c r="D55" s="194"/>
      <c r="E55" s="87">
        <f>SUM(E14:E54)</f>
        <v>91886.080000000002</v>
      </c>
      <c r="I55"/>
      <c r="J55" s="56"/>
      <c r="K55" s="194"/>
      <c r="L55" s="208"/>
      <c r="M55" s="308"/>
      <c r="N55" s="308"/>
      <c r="O55" s="308"/>
      <c r="P55"/>
    </row>
    <row r="56" spans="1:16" s="29" customFormat="1" ht="12.6" customHeight="1" x14ac:dyDescent="0.2">
      <c r="A56"/>
      <c r="B56" s="56"/>
      <c r="C56" s="56"/>
      <c r="D56" s="194"/>
      <c r="E56" s="208"/>
      <c r="I56"/>
      <c r="J56" s="56"/>
      <c r="K56" s="194"/>
      <c r="L56" s="208"/>
      <c r="M56" s="308"/>
      <c r="N56" s="308"/>
      <c r="O56" s="308"/>
      <c r="P56"/>
    </row>
    <row r="57" spans="1:16" ht="12.6" customHeight="1" thickBot="1" x14ac:dyDescent="0.25">
      <c r="A57" s="875" t="s">
        <v>1927</v>
      </c>
      <c r="B57" s="875"/>
      <c r="C57" s="875"/>
      <c r="D57" s="875"/>
      <c r="E57" s="288"/>
      <c r="F57" s="116"/>
      <c r="J57" s="56"/>
      <c r="K57" s="194"/>
      <c r="L57" s="208"/>
    </row>
    <row r="58" spans="1:16" ht="12.6" customHeight="1" thickBot="1" x14ac:dyDescent="0.25">
      <c r="A58" s="3"/>
      <c r="B58" s="10" t="s">
        <v>297</v>
      </c>
      <c r="C58" s="181" t="s">
        <v>296</v>
      </c>
      <c r="D58" s="11"/>
      <c r="E58" s="176" t="s">
        <v>299</v>
      </c>
      <c r="F58" s="27"/>
      <c r="J58" s="56"/>
      <c r="K58" s="194"/>
      <c r="L58" s="208"/>
    </row>
    <row r="59" spans="1:16" ht="12.6" customHeight="1" x14ac:dyDescent="0.2">
      <c r="A59" s="56"/>
      <c r="B59" s="129">
        <v>42868</v>
      </c>
      <c r="C59" s="190" t="s">
        <v>301</v>
      </c>
      <c r="D59" s="132" t="s">
        <v>1928</v>
      </c>
      <c r="E59" s="136">
        <v>45000</v>
      </c>
    </row>
    <row r="60" spans="1:16" ht="12.6" customHeight="1" thickBot="1" x14ac:dyDescent="0.25">
      <c r="A60" s="56"/>
      <c r="B60" s="161"/>
      <c r="C60" s="187"/>
      <c r="D60" s="133"/>
      <c r="E60" s="137"/>
    </row>
    <row r="61" spans="1:16" s="29" customFormat="1" ht="13.5" thickBot="1" x14ac:dyDescent="0.25">
      <c r="A61"/>
      <c r="B61" s="56"/>
      <c r="C61" s="56"/>
      <c r="D61" s="194"/>
      <c r="E61" s="87">
        <f>SUM(E59:E60)</f>
        <v>45000</v>
      </c>
      <c r="I61"/>
      <c r="J61"/>
      <c r="K61"/>
      <c r="L61"/>
      <c r="M61" s="308"/>
      <c r="N61" s="308"/>
      <c r="O61" s="308"/>
      <c r="P61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29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29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29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29"/>
      <c r="G82" s="29"/>
      <c r="H82" s="29"/>
      <c r="I82"/>
      <c r="J82"/>
      <c r="K82"/>
      <c r="L82"/>
      <c r="P82"/>
    </row>
  </sheetData>
  <mergeCells count="6">
    <mergeCell ref="A57:D57"/>
    <mergeCell ref="A1:L1"/>
    <mergeCell ref="A3:D3"/>
    <mergeCell ref="A12:D12"/>
    <mergeCell ref="K15:K16"/>
    <mergeCell ref="L15:L1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/>
  <dimension ref="A1:P79"/>
  <sheetViews>
    <sheetView zoomScaleNormal="100" workbookViewId="0">
      <selection activeCell="D47" sqref="D4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1938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81"/>
      <c r="G2" s="481"/>
      <c r="H2" s="481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288" t="s">
        <v>1500</v>
      </c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42887</v>
      </c>
      <c r="C5" s="190" t="s">
        <v>301</v>
      </c>
      <c r="D5" s="132" t="s">
        <v>227</v>
      </c>
      <c r="E5" s="136">
        <v>661.77</v>
      </c>
      <c r="F5" s="29" t="s">
        <v>89</v>
      </c>
      <c r="G5" s="29" t="s">
        <v>249</v>
      </c>
      <c r="H5" s="29"/>
      <c r="J5" s="101">
        <v>42916</v>
      </c>
      <c r="K5" s="205" t="s">
        <v>50</v>
      </c>
      <c r="L5" s="371">
        <v>2302.8000000000002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42887</v>
      </c>
      <c r="C6" s="190" t="s">
        <v>1136</v>
      </c>
      <c r="D6" s="132" t="s">
        <v>861</v>
      </c>
      <c r="E6" s="136">
        <v>10000</v>
      </c>
      <c r="F6" s="29" t="s">
        <v>89</v>
      </c>
      <c r="G6" s="29" t="s">
        <v>249</v>
      </c>
      <c r="H6" s="29"/>
      <c r="J6" s="164">
        <v>42916</v>
      </c>
      <c r="K6" s="131" t="s">
        <v>1247</v>
      </c>
      <c r="L6" s="136">
        <v>907.21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B7" s="129">
        <v>42891</v>
      </c>
      <c r="C7" s="190" t="s">
        <v>1939</v>
      </c>
      <c r="D7" s="132" t="s">
        <v>1940</v>
      </c>
      <c r="E7" s="136">
        <v>1500</v>
      </c>
      <c r="F7" s="29" t="s">
        <v>89</v>
      </c>
      <c r="G7" s="29" t="s">
        <v>249</v>
      </c>
      <c r="H7" s="29"/>
      <c r="J7" s="161">
        <v>42916</v>
      </c>
      <c r="K7" s="133" t="s">
        <v>1318</v>
      </c>
      <c r="L7" s="137">
        <v>634.13</v>
      </c>
      <c r="M7" s="308" t="s">
        <v>89</v>
      </c>
      <c r="N7" s="307" t="s">
        <v>249</v>
      </c>
      <c r="O7" s="308"/>
      <c r="P7" s="29"/>
    </row>
    <row r="8" spans="1:16" s="56" customFormat="1" ht="12.6" customHeight="1" thickBot="1" x14ac:dyDescent="0.25">
      <c r="B8" s="129">
        <v>42891</v>
      </c>
      <c r="C8" s="190" t="s">
        <v>469</v>
      </c>
      <c r="D8" s="132" t="s">
        <v>901</v>
      </c>
      <c r="E8" s="136">
        <v>512.44000000000005</v>
      </c>
      <c r="F8" s="29" t="s">
        <v>89</v>
      </c>
      <c r="G8" s="29" t="s">
        <v>249</v>
      </c>
      <c r="H8" s="29"/>
      <c r="K8" s="194"/>
      <c r="L8" s="87">
        <f>SUM(L5:L7)</f>
        <v>3844.1400000000003</v>
      </c>
      <c r="M8" s="307"/>
      <c r="N8" s="307"/>
      <c r="O8" s="308"/>
      <c r="P8" s="29"/>
    </row>
    <row r="9" spans="1:16" s="29" customFormat="1" ht="12.6" customHeight="1" thickBot="1" x14ac:dyDescent="0.25">
      <c r="A9" s="56"/>
      <c r="B9" s="129">
        <v>42891</v>
      </c>
      <c r="C9" s="190" t="s">
        <v>301</v>
      </c>
      <c r="D9" s="132" t="s">
        <v>928</v>
      </c>
      <c r="E9" s="136">
        <v>5148.6000000000004</v>
      </c>
      <c r="F9" s="29" t="s">
        <v>89</v>
      </c>
      <c r="G9" s="29" t="s">
        <v>249</v>
      </c>
      <c r="I9" s="56"/>
      <c r="J9" s="299"/>
      <c r="K9" s="155"/>
      <c r="L9" s="301"/>
      <c r="M9" s="307"/>
      <c r="N9" s="307"/>
      <c r="O9" s="308"/>
    </row>
    <row r="10" spans="1:16" s="29" customFormat="1" ht="12.6" customHeight="1" x14ac:dyDescent="0.2">
      <c r="A10" s="56"/>
      <c r="B10" s="129">
        <v>42892</v>
      </c>
      <c r="C10" s="190" t="s">
        <v>301</v>
      </c>
      <c r="D10" s="132" t="s">
        <v>928</v>
      </c>
      <c r="E10" s="136">
        <v>25341.63</v>
      </c>
      <c r="F10" s="29" t="s">
        <v>89</v>
      </c>
      <c r="G10" s="29" t="s">
        <v>249</v>
      </c>
      <c r="I10" s="56"/>
      <c r="J10" s="587">
        <f>SUM(E9:E10)</f>
        <v>30490.230000000003</v>
      </c>
      <c r="K10" s="885" t="s">
        <v>1087</v>
      </c>
      <c r="L10" s="881">
        <f>L8+E48+L30</f>
        <v>188165.06</v>
      </c>
      <c r="M10" s="307"/>
      <c r="N10" s="307"/>
      <c r="O10" s="308"/>
    </row>
    <row r="11" spans="1:16" s="29" customFormat="1" ht="12.6" customHeight="1" thickBot="1" x14ac:dyDescent="0.25">
      <c r="A11" s="56"/>
      <c r="B11" s="129">
        <v>42893</v>
      </c>
      <c r="C11" s="190" t="s">
        <v>301</v>
      </c>
      <c r="D11" s="132" t="s">
        <v>1884</v>
      </c>
      <c r="E11" s="136">
        <v>85558.85</v>
      </c>
      <c r="F11" s="29" t="s">
        <v>89</v>
      </c>
      <c r="G11" s="29" t="s">
        <v>249</v>
      </c>
      <c r="I11"/>
      <c r="J11" s="393"/>
      <c r="K11" s="885"/>
      <c r="L11" s="882"/>
      <c r="M11" s="307"/>
      <c r="N11" s="307"/>
      <c r="O11" s="306"/>
      <c r="P11" s="111"/>
    </row>
    <row r="12" spans="1:16" s="29" customFormat="1" ht="12.6" customHeight="1" x14ac:dyDescent="0.2">
      <c r="A12" s="56"/>
      <c r="B12" s="129">
        <v>42895</v>
      </c>
      <c r="C12" s="190" t="s">
        <v>719</v>
      </c>
      <c r="D12" s="132" t="s">
        <v>1051</v>
      </c>
      <c r="E12" s="136">
        <v>533.27</v>
      </c>
      <c r="F12" s="29" t="s">
        <v>89</v>
      </c>
      <c r="G12" s="29" t="s">
        <v>249</v>
      </c>
      <c r="I12"/>
      <c r="J12" s="393"/>
      <c r="K12" s="398"/>
      <c r="L12" s="336"/>
      <c r="M12" s="307"/>
      <c r="N12" s="307"/>
      <c r="O12" s="306"/>
      <c r="P12" s="111"/>
    </row>
    <row r="13" spans="1:16" s="29" customFormat="1" ht="12.6" customHeight="1" x14ac:dyDescent="0.2">
      <c r="A13" s="56"/>
      <c r="B13" s="129">
        <v>42895</v>
      </c>
      <c r="C13" s="190" t="s">
        <v>409</v>
      </c>
      <c r="D13" s="132" t="s">
        <v>1941</v>
      </c>
      <c r="E13" s="136">
        <v>971.28</v>
      </c>
      <c r="F13" s="29" t="s">
        <v>89</v>
      </c>
      <c r="G13" s="29" t="s">
        <v>249</v>
      </c>
      <c r="I13" s="294" t="s">
        <v>1570</v>
      </c>
      <c r="J13" s="56"/>
      <c r="K13" s="194"/>
      <c r="L13" s="208"/>
      <c r="M13" s="308"/>
      <c r="N13" s="307"/>
      <c r="O13" s="306"/>
      <c r="P13" s="111"/>
    </row>
    <row r="14" spans="1:16" s="29" customFormat="1" ht="12.6" customHeight="1" thickBot="1" x14ac:dyDescent="0.25">
      <c r="A14" s="56"/>
      <c r="B14" s="129">
        <v>42896</v>
      </c>
      <c r="C14" s="190" t="s">
        <v>719</v>
      </c>
      <c r="D14" s="132" t="s">
        <v>1051</v>
      </c>
      <c r="E14" s="136">
        <v>866.97</v>
      </c>
      <c r="F14" s="29" t="s">
        <v>89</v>
      </c>
      <c r="G14" s="29" t="s">
        <v>249</v>
      </c>
      <c r="I14" s="3"/>
      <c r="J14" s="294"/>
      <c r="K14" s="294"/>
      <c r="L14" s="288"/>
      <c r="M14" s="288" t="s">
        <v>1683</v>
      </c>
      <c r="N14" s="307"/>
      <c r="O14" s="306"/>
      <c r="P14" s="111"/>
    </row>
    <row r="15" spans="1:16" s="29" customFormat="1" ht="12.6" customHeight="1" thickBot="1" x14ac:dyDescent="0.25">
      <c r="A15" s="56"/>
      <c r="B15" s="129">
        <v>42899</v>
      </c>
      <c r="C15" s="190" t="s">
        <v>469</v>
      </c>
      <c r="D15" s="132" t="s">
        <v>424</v>
      </c>
      <c r="E15" s="136">
        <v>427.66</v>
      </c>
      <c r="F15" s="29" t="s">
        <v>89</v>
      </c>
      <c r="G15" s="29" t="s">
        <v>249</v>
      </c>
      <c r="I15" s="3"/>
      <c r="J15" s="10" t="s">
        <v>297</v>
      </c>
      <c r="K15" s="11" t="s">
        <v>298</v>
      </c>
      <c r="L15" s="176" t="s">
        <v>299</v>
      </c>
      <c r="M15" s="308"/>
      <c r="N15" s="307"/>
      <c r="O15" s="306"/>
      <c r="P15" s="111"/>
    </row>
    <row r="16" spans="1:16" s="29" customFormat="1" ht="12.6" customHeight="1" x14ac:dyDescent="0.2">
      <c r="A16" s="56"/>
      <c r="B16" s="129">
        <v>42900</v>
      </c>
      <c r="C16" s="190" t="s">
        <v>301</v>
      </c>
      <c r="D16" s="132" t="s">
        <v>383</v>
      </c>
      <c r="E16" s="136">
        <v>1596.97</v>
      </c>
      <c r="F16" s="29" t="s">
        <v>89</v>
      </c>
      <c r="G16" s="29" t="s">
        <v>249</v>
      </c>
      <c r="I16" s="3"/>
      <c r="J16" s="110">
        <v>42880</v>
      </c>
      <c r="K16" s="119" t="s">
        <v>1023</v>
      </c>
      <c r="L16" s="172">
        <v>91.4</v>
      </c>
      <c r="M16" s="308"/>
      <c r="N16" s="307" t="s">
        <v>249</v>
      </c>
      <c r="O16" s="306"/>
      <c r="P16" s="111"/>
    </row>
    <row r="17" spans="1:16" s="29" customFormat="1" ht="12.6" customHeight="1" x14ac:dyDescent="0.2">
      <c r="A17" s="56"/>
      <c r="B17" s="129">
        <v>42900</v>
      </c>
      <c r="C17" s="190" t="s">
        <v>301</v>
      </c>
      <c r="D17" s="132" t="s">
        <v>227</v>
      </c>
      <c r="E17" s="124">
        <v>1615.83</v>
      </c>
      <c r="F17" s="29" t="s">
        <v>89</v>
      </c>
      <c r="G17" s="29" t="s">
        <v>249</v>
      </c>
      <c r="I17" s="3"/>
      <c r="J17" s="110">
        <v>42887</v>
      </c>
      <c r="K17" s="119" t="s">
        <v>931</v>
      </c>
      <c r="L17" s="172">
        <v>713</v>
      </c>
      <c r="M17" s="308" t="s">
        <v>89</v>
      </c>
      <c r="N17" s="307" t="s">
        <v>249</v>
      </c>
      <c r="O17" s="306"/>
      <c r="P17" s="111"/>
    </row>
    <row r="18" spans="1:16" s="29" customFormat="1" ht="12.6" customHeight="1" x14ac:dyDescent="0.2">
      <c r="A18" s="56"/>
      <c r="B18" s="129">
        <v>42900</v>
      </c>
      <c r="C18" s="190" t="s">
        <v>1939</v>
      </c>
      <c r="D18" s="132" t="s">
        <v>1940</v>
      </c>
      <c r="E18" s="136">
        <v>1000</v>
      </c>
      <c r="F18" s="29" t="s">
        <v>89</v>
      </c>
      <c r="G18" s="29" t="s">
        <v>249</v>
      </c>
      <c r="I18" s="3"/>
      <c r="J18" s="110">
        <v>42887</v>
      </c>
      <c r="K18" s="119" t="s">
        <v>459</v>
      </c>
      <c r="L18" s="172">
        <v>134.5</v>
      </c>
      <c r="M18" s="308" t="s">
        <v>89</v>
      </c>
      <c r="N18" s="307" t="s">
        <v>249</v>
      </c>
      <c r="O18" s="307"/>
      <c r="P18" s="3"/>
    </row>
    <row r="19" spans="1:16" s="29" customFormat="1" ht="12.6" customHeight="1" x14ac:dyDescent="0.2">
      <c r="A19" s="56"/>
      <c r="B19" s="129">
        <v>42900</v>
      </c>
      <c r="C19" s="190" t="s">
        <v>1939</v>
      </c>
      <c r="D19" s="132" t="s">
        <v>1942</v>
      </c>
      <c r="E19" s="124">
        <v>200</v>
      </c>
      <c r="F19" s="29" t="s">
        <v>89</v>
      </c>
      <c r="G19" s="29" t="s">
        <v>249</v>
      </c>
      <c r="I19" s="3"/>
      <c r="J19" s="110">
        <v>42888</v>
      </c>
      <c r="K19" s="119" t="s">
        <v>1051</v>
      </c>
      <c r="L19" s="172">
        <v>405.31</v>
      </c>
      <c r="M19" s="308" t="s">
        <v>89</v>
      </c>
      <c r="N19" s="307" t="s">
        <v>249</v>
      </c>
      <c r="O19" s="307"/>
      <c r="P19" s="3"/>
    </row>
    <row r="20" spans="1:16" s="29" customFormat="1" ht="12.6" customHeight="1" x14ac:dyDescent="0.2">
      <c r="A20" s="56"/>
      <c r="B20" s="129">
        <v>42900</v>
      </c>
      <c r="C20" s="190" t="s">
        <v>719</v>
      </c>
      <c r="D20" s="132" t="s">
        <v>1051</v>
      </c>
      <c r="E20" s="124">
        <v>567.16999999999996</v>
      </c>
      <c r="F20" s="29" t="s">
        <v>89</v>
      </c>
      <c r="G20" s="29" t="s">
        <v>249</v>
      </c>
      <c r="I20" s="3"/>
      <c r="J20" s="110">
        <v>42898</v>
      </c>
      <c r="K20" s="119" t="s">
        <v>1355</v>
      </c>
      <c r="L20" s="172">
        <v>610.5</v>
      </c>
      <c r="M20" s="308"/>
      <c r="N20" s="307" t="s">
        <v>249</v>
      </c>
      <c r="O20" s="307"/>
      <c r="P20" s="3"/>
    </row>
    <row r="21" spans="1:16" s="29" customFormat="1" ht="12.6" customHeight="1" x14ac:dyDescent="0.2">
      <c r="A21" s="56"/>
      <c r="B21" s="129">
        <v>42905</v>
      </c>
      <c r="C21" s="190" t="s">
        <v>1136</v>
      </c>
      <c r="D21" s="132" t="s">
        <v>861</v>
      </c>
      <c r="E21" s="124">
        <v>2000</v>
      </c>
      <c r="F21" s="29" t="s">
        <v>89</v>
      </c>
      <c r="G21" s="29" t="s">
        <v>249</v>
      </c>
      <c r="I21" s="3"/>
      <c r="J21" s="110">
        <v>42900</v>
      </c>
      <c r="K21" s="119" t="s">
        <v>597</v>
      </c>
      <c r="L21" s="172">
        <v>1386.68</v>
      </c>
      <c r="M21" s="308" t="s">
        <v>89</v>
      </c>
      <c r="N21" s="307" t="s">
        <v>249</v>
      </c>
      <c r="O21" s="307"/>
      <c r="P21" s="3"/>
    </row>
    <row r="22" spans="1:16" s="29" customFormat="1" ht="12.6" customHeight="1" x14ac:dyDescent="0.2">
      <c r="A22" s="56"/>
      <c r="B22" s="129">
        <v>42907</v>
      </c>
      <c r="C22" s="190" t="s">
        <v>647</v>
      </c>
      <c r="D22" s="132" t="s">
        <v>1146</v>
      </c>
      <c r="E22" s="124">
        <v>652.6</v>
      </c>
      <c r="F22" s="29" t="s">
        <v>89</v>
      </c>
      <c r="G22" s="29" t="s">
        <v>249</v>
      </c>
      <c r="I22" s="3"/>
      <c r="J22" s="110">
        <v>42901</v>
      </c>
      <c r="K22" s="119" t="s">
        <v>901</v>
      </c>
      <c r="L22" s="172">
        <v>468.56</v>
      </c>
      <c r="M22" s="308" t="s">
        <v>89</v>
      </c>
      <c r="N22" s="307" t="s">
        <v>249</v>
      </c>
      <c r="O22" s="307"/>
      <c r="P22" s="474"/>
    </row>
    <row r="23" spans="1:16" s="29" customFormat="1" ht="12.6" customHeight="1" x14ac:dyDescent="0.2">
      <c r="A23" s="56"/>
      <c r="B23" s="129">
        <v>42908</v>
      </c>
      <c r="C23" s="190" t="s">
        <v>647</v>
      </c>
      <c r="D23" s="132" t="s">
        <v>1146</v>
      </c>
      <c r="E23" s="136">
        <v>45.96</v>
      </c>
      <c r="F23" s="29" t="s">
        <v>89</v>
      </c>
      <c r="G23" s="29" t="s">
        <v>249</v>
      </c>
      <c r="I23" s="3"/>
      <c r="J23" s="110">
        <v>42901</v>
      </c>
      <c r="K23" s="119" t="s">
        <v>1602</v>
      </c>
      <c r="L23" s="172">
        <v>260</v>
      </c>
      <c r="M23" s="308" t="s">
        <v>89</v>
      </c>
      <c r="N23" s="307" t="s">
        <v>249</v>
      </c>
      <c r="O23" s="307"/>
      <c r="P23" s="474"/>
    </row>
    <row r="24" spans="1:16" s="29" customFormat="1" ht="12.6" customHeight="1" x14ac:dyDescent="0.2">
      <c r="A24" s="56"/>
      <c r="B24" s="129">
        <v>42908</v>
      </c>
      <c r="C24" s="190" t="s">
        <v>647</v>
      </c>
      <c r="D24" s="132" t="s">
        <v>1279</v>
      </c>
      <c r="E24" s="136">
        <v>366</v>
      </c>
      <c r="F24" s="29" t="s">
        <v>89</v>
      </c>
      <c r="G24" s="29" t="s">
        <v>249</v>
      </c>
      <c r="I24" s="3"/>
      <c r="J24" s="110">
        <v>42902</v>
      </c>
      <c r="K24" s="119" t="s">
        <v>1433</v>
      </c>
      <c r="L24" s="172">
        <v>148.69999999999999</v>
      </c>
      <c r="M24" s="308" t="s">
        <v>89</v>
      </c>
      <c r="N24" s="307" t="s">
        <v>249</v>
      </c>
      <c r="O24" s="308"/>
    </row>
    <row r="25" spans="1:16" s="29" customFormat="1" ht="12.6" customHeight="1" x14ac:dyDescent="0.2">
      <c r="A25" s="56"/>
      <c r="B25" s="129">
        <v>42908</v>
      </c>
      <c r="C25" s="190" t="s">
        <v>1939</v>
      </c>
      <c r="D25" s="132" t="s">
        <v>1943</v>
      </c>
      <c r="E25" s="136">
        <v>1500</v>
      </c>
      <c r="F25" s="29" t="s">
        <v>89</v>
      </c>
      <c r="G25" s="27" t="s">
        <v>249</v>
      </c>
      <c r="I25" s="3"/>
      <c r="J25" s="110">
        <v>42903</v>
      </c>
      <c r="K25" s="119" t="s">
        <v>424</v>
      </c>
      <c r="L25" s="172">
        <v>284.58</v>
      </c>
      <c r="M25" s="308" t="s">
        <v>89</v>
      </c>
      <c r="N25" s="307" t="s">
        <v>249</v>
      </c>
      <c r="O25" s="308"/>
    </row>
    <row r="26" spans="1:16" s="29" customFormat="1" ht="12.6" customHeight="1" x14ac:dyDescent="0.2">
      <c r="A26" s="56"/>
      <c r="B26" s="129">
        <v>42908</v>
      </c>
      <c r="C26" s="190" t="s">
        <v>647</v>
      </c>
      <c r="D26" s="132" t="s">
        <v>1944</v>
      </c>
      <c r="E26" s="136">
        <v>680</v>
      </c>
      <c r="F26" s="29" t="s">
        <v>89</v>
      </c>
      <c r="G26" s="29" t="s">
        <v>249</v>
      </c>
      <c r="I26" s="3"/>
      <c r="J26" s="110">
        <v>42905</v>
      </c>
      <c r="K26" s="119" t="s">
        <v>1051</v>
      </c>
      <c r="L26" s="172">
        <v>848.99</v>
      </c>
      <c r="M26" s="308" t="s">
        <v>89</v>
      </c>
      <c r="N26" s="307" t="s">
        <v>249</v>
      </c>
      <c r="O26" s="308"/>
    </row>
    <row r="27" spans="1:16" s="29" customFormat="1" ht="12.6" customHeight="1" x14ac:dyDescent="0.2">
      <c r="A27" s="56"/>
      <c r="B27" s="129">
        <v>42909</v>
      </c>
      <c r="C27" s="190" t="s">
        <v>1945</v>
      </c>
      <c r="D27" s="132" t="s">
        <v>1946</v>
      </c>
      <c r="E27" s="136">
        <v>1711</v>
      </c>
      <c r="F27" s="29" t="s">
        <v>89</v>
      </c>
      <c r="G27" s="29" t="s">
        <v>249</v>
      </c>
      <c r="I27"/>
      <c r="J27" s="110">
        <v>42906</v>
      </c>
      <c r="K27" s="119" t="s">
        <v>931</v>
      </c>
      <c r="L27" s="172">
        <v>214.35</v>
      </c>
      <c r="M27" s="308" t="s">
        <v>89</v>
      </c>
      <c r="N27" s="308" t="s">
        <v>249</v>
      </c>
      <c r="O27" s="308"/>
    </row>
    <row r="28" spans="1:16" s="29" customFormat="1" ht="12.6" customHeight="1" x14ac:dyDescent="0.2">
      <c r="A28" s="56"/>
      <c r="B28" s="129">
        <v>42909</v>
      </c>
      <c r="C28" s="190" t="s">
        <v>469</v>
      </c>
      <c r="D28" s="132" t="s">
        <v>1627</v>
      </c>
      <c r="E28" s="136">
        <v>939</v>
      </c>
      <c r="F28" s="29" t="s">
        <v>89</v>
      </c>
      <c r="G28" s="29" t="s">
        <v>249</v>
      </c>
      <c r="I28"/>
      <c r="J28" s="110">
        <v>42907</v>
      </c>
      <c r="K28" s="119" t="s">
        <v>1952</v>
      </c>
      <c r="L28" s="172">
        <v>512.35</v>
      </c>
      <c r="M28" s="308" t="s">
        <v>89</v>
      </c>
      <c r="N28" s="308" t="s">
        <v>249</v>
      </c>
      <c r="O28" s="308"/>
    </row>
    <row r="29" spans="1:16" s="111" customFormat="1" ht="12.6" customHeight="1" thickBot="1" x14ac:dyDescent="0.25">
      <c r="A29" s="56"/>
      <c r="B29" s="129">
        <v>42909</v>
      </c>
      <c r="C29" s="190" t="s">
        <v>1939</v>
      </c>
      <c r="D29" s="132" t="s">
        <v>1947</v>
      </c>
      <c r="E29" s="136">
        <v>100</v>
      </c>
      <c r="F29" s="29" t="s">
        <v>89</v>
      </c>
      <c r="G29" s="29" t="s">
        <v>249</v>
      </c>
      <c r="H29" s="29"/>
      <c r="I29"/>
      <c r="J29" s="161">
        <v>42910</v>
      </c>
      <c r="K29" s="133" t="s">
        <v>640</v>
      </c>
      <c r="L29" s="200">
        <v>282.2</v>
      </c>
      <c r="M29" s="308" t="s">
        <v>89</v>
      </c>
      <c r="N29" s="308" t="s">
        <v>249</v>
      </c>
      <c r="O29" s="308"/>
      <c r="P29" s="29"/>
    </row>
    <row r="30" spans="1:16" s="111" customFormat="1" ht="12.6" customHeight="1" thickBot="1" x14ac:dyDescent="0.25">
      <c r="A30" s="56"/>
      <c r="B30" s="129">
        <v>42909</v>
      </c>
      <c r="C30" s="190" t="s">
        <v>719</v>
      </c>
      <c r="D30" s="132" t="s">
        <v>1051</v>
      </c>
      <c r="E30" s="136">
        <v>506.83</v>
      </c>
      <c r="F30" s="29" t="s">
        <v>89</v>
      </c>
      <c r="G30" s="29" t="s">
        <v>249</v>
      </c>
      <c r="H30" s="29"/>
      <c r="I30"/>
      <c r="J30" s="56"/>
      <c r="K30" s="194"/>
      <c r="L30" s="87">
        <f>SUM(L16:L29)</f>
        <v>6361.1200000000008</v>
      </c>
      <c r="M30" s="308"/>
      <c r="N30" s="308"/>
      <c r="O30" s="308"/>
      <c r="P30" s="29"/>
    </row>
    <row r="31" spans="1:16" s="111" customFormat="1" ht="12.6" customHeight="1" x14ac:dyDescent="0.2">
      <c r="A31" s="56"/>
      <c r="B31" s="129">
        <v>42912</v>
      </c>
      <c r="C31" s="190" t="s">
        <v>647</v>
      </c>
      <c r="D31" s="132" t="s">
        <v>1948</v>
      </c>
      <c r="E31" s="136">
        <v>200</v>
      </c>
      <c r="F31" s="29" t="s">
        <v>89</v>
      </c>
      <c r="G31" s="29" t="s">
        <v>249</v>
      </c>
      <c r="H31" s="29"/>
      <c r="I31"/>
      <c r="J31" s="56"/>
      <c r="K31" s="194"/>
      <c r="L31" s="208"/>
      <c r="M31" s="308"/>
      <c r="N31" s="308"/>
      <c r="O31" s="308"/>
      <c r="P31" s="29"/>
    </row>
    <row r="32" spans="1:16" s="111" customFormat="1" ht="12.6" customHeight="1" x14ac:dyDescent="0.2">
      <c r="A32" s="56"/>
      <c r="B32" s="129">
        <v>42912</v>
      </c>
      <c r="C32" s="190" t="s">
        <v>647</v>
      </c>
      <c r="D32" s="132" t="s">
        <v>132</v>
      </c>
      <c r="E32" s="136">
        <v>213</v>
      </c>
      <c r="F32" s="29"/>
      <c r="G32" s="29" t="s">
        <v>249</v>
      </c>
      <c r="H32" s="29"/>
      <c r="I32"/>
      <c r="J32" s="56"/>
      <c r="K32" s="194"/>
      <c r="L32" s="208"/>
      <c r="M32" s="308"/>
      <c r="N32" s="308"/>
      <c r="O32" s="308"/>
      <c r="P32" s="29"/>
    </row>
    <row r="33" spans="1:16" s="111" customFormat="1" ht="12.6" customHeight="1" x14ac:dyDescent="0.2">
      <c r="A33" s="56"/>
      <c r="B33" s="129">
        <v>42913</v>
      </c>
      <c r="C33" s="190" t="s">
        <v>301</v>
      </c>
      <c r="D33" s="132" t="s">
        <v>227</v>
      </c>
      <c r="E33" s="136">
        <v>1297.32</v>
      </c>
      <c r="F33" s="29" t="s">
        <v>89</v>
      </c>
      <c r="G33" s="29" t="s">
        <v>249</v>
      </c>
      <c r="H33" s="29"/>
      <c r="I33"/>
      <c r="J33" s="316"/>
      <c r="K33" s="194"/>
      <c r="L33" s="208"/>
      <c r="M33" s="308"/>
      <c r="N33" s="308"/>
      <c r="O33" s="308"/>
      <c r="P33" s="29"/>
    </row>
    <row r="34" spans="1:16" s="111" customFormat="1" ht="12.6" customHeight="1" x14ac:dyDescent="0.2">
      <c r="A34" s="56"/>
      <c r="B34" s="129">
        <v>42913</v>
      </c>
      <c r="C34" s="190" t="s">
        <v>301</v>
      </c>
      <c r="D34" s="132" t="s">
        <v>380</v>
      </c>
      <c r="E34" s="136">
        <v>404.7</v>
      </c>
      <c r="F34" s="29" t="s">
        <v>89</v>
      </c>
      <c r="G34" s="29" t="s">
        <v>249</v>
      </c>
      <c r="H34" s="29"/>
      <c r="I34"/>
      <c r="J34" s="316"/>
      <c r="K34" s="194"/>
      <c r="L34" s="208"/>
      <c r="M34" s="308"/>
      <c r="N34" s="308"/>
      <c r="O34" s="308"/>
      <c r="P34"/>
    </row>
    <row r="35" spans="1:16" s="29" customFormat="1" ht="12.6" customHeight="1" x14ac:dyDescent="0.2">
      <c r="A35" s="56"/>
      <c r="B35" s="129">
        <v>42913</v>
      </c>
      <c r="C35" s="190" t="s">
        <v>301</v>
      </c>
      <c r="D35" s="132" t="s">
        <v>380</v>
      </c>
      <c r="E35" s="136">
        <v>404.7</v>
      </c>
      <c r="G35" s="29" t="s">
        <v>249</v>
      </c>
      <c r="I35"/>
      <c r="J35" s="316"/>
      <c r="K35" s="194"/>
      <c r="L35" s="208"/>
      <c r="M35" s="308"/>
      <c r="N35" s="308"/>
      <c r="O35" s="308"/>
      <c r="P35"/>
    </row>
    <row r="36" spans="1:16" s="29" customFormat="1" ht="12.6" customHeight="1" x14ac:dyDescent="0.2">
      <c r="A36" s="56"/>
      <c r="B36" s="129">
        <v>42913</v>
      </c>
      <c r="C36" s="190" t="s">
        <v>301</v>
      </c>
      <c r="D36" s="132" t="s">
        <v>1949</v>
      </c>
      <c r="E36" s="136">
        <v>1091.2</v>
      </c>
      <c r="F36" s="29" t="s">
        <v>89</v>
      </c>
      <c r="G36" s="29" t="s">
        <v>249</v>
      </c>
      <c r="I36"/>
      <c r="J36" s="316"/>
      <c r="K36" s="194"/>
      <c r="L36" s="208"/>
      <c r="M36" s="308"/>
      <c r="N36" s="308"/>
      <c r="O36" s="308"/>
      <c r="P36"/>
    </row>
    <row r="37" spans="1:16" s="29" customFormat="1" ht="12.6" customHeight="1" x14ac:dyDescent="0.2">
      <c r="A37" s="56"/>
      <c r="B37" s="129">
        <v>42913</v>
      </c>
      <c r="C37" s="190" t="s">
        <v>469</v>
      </c>
      <c r="D37" s="132" t="s">
        <v>901</v>
      </c>
      <c r="E37" s="136">
        <v>1001.27</v>
      </c>
      <c r="F37" s="29" t="s">
        <v>89</v>
      </c>
      <c r="G37" s="29" t="s">
        <v>249</v>
      </c>
      <c r="I37"/>
      <c r="J37" s="316"/>
      <c r="K37" s="194"/>
      <c r="L37" s="208"/>
      <c r="M37" s="308"/>
      <c r="N37" s="308"/>
      <c r="O37" s="308"/>
      <c r="P37"/>
    </row>
    <row r="38" spans="1:16" s="29" customFormat="1" ht="12.6" customHeight="1" x14ac:dyDescent="0.2">
      <c r="A38" s="56"/>
      <c r="B38" s="129">
        <v>42914</v>
      </c>
      <c r="C38" s="190" t="s">
        <v>1945</v>
      </c>
      <c r="D38" s="132" t="s">
        <v>1946</v>
      </c>
      <c r="E38" s="136">
        <v>877</v>
      </c>
      <c r="F38" s="29" t="s">
        <v>89</v>
      </c>
      <c r="G38" s="29" t="s">
        <v>249</v>
      </c>
      <c r="I38"/>
      <c r="J38" s="316"/>
      <c r="K38" s="194"/>
      <c r="L38" s="208"/>
      <c r="M38" s="308"/>
      <c r="N38" s="308"/>
      <c r="O38" s="308"/>
      <c r="P38"/>
    </row>
    <row r="39" spans="1:16" s="29" customFormat="1" ht="12.6" customHeight="1" x14ac:dyDescent="0.2">
      <c r="A39" s="56"/>
      <c r="B39" s="129">
        <v>42914</v>
      </c>
      <c r="C39" s="190" t="s">
        <v>1136</v>
      </c>
      <c r="D39" s="132" t="s">
        <v>861</v>
      </c>
      <c r="E39" s="136">
        <v>17709.72</v>
      </c>
      <c r="F39" s="29" t="s">
        <v>89</v>
      </c>
      <c r="G39" s="29" t="s">
        <v>249</v>
      </c>
      <c r="I39"/>
      <c r="J39" s="31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 s="56"/>
      <c r="B40" s="129">
        <v>42914</v>
      </c>
      <c r="C40" s="190" t="s">
        <v>647</v>
      </c>
      <c r="D40" s="132" t="s">
        <v>1950</v>
      </c>
      <c r="E40" s="136">
        <v>1175.4000000000001</v>
      </c>
      <c r="F40" s="29" t="s">
        <v>89</v>
      </c>
      <c r="G40" s="29" t="s">
        <v>249</v>
      </c>
      <c r="I40"/>
      <c r="J40" s="316"/>
      <c r="K40" s="194"/>
      <c r="L40" s="208"/>
      <c r="M40" s="308"/>
      <c r="N40" s="308"/>
      <c r="O40" s="308"/>
      <c r="P40"/>
    </row>
    <row r="41" spans="1:16" s="29" customFormat="1" ht="12.6" customHeight="1" x14ac:dyDescent="0.2">
      <c r="A41" s="56"/>
      <c r="B41" s="129">
        <v>42915</v>
      </c>
      <c r="C41" s="190" t="s">
        <v>301</v>
      </c>
      <c r="D41" s="132" t="s">
        <v>1159</v>
      </c>
      <c r="E41" s="136">
        <v>3107.93</v>
      </c>
      <c r="F41" s="29" t="s">
        <v>89</v>
      </c>
      <c r="G41" s="29" t="s">
        <v>249</v>
      </c>
      <c r="I41"/>
      <c r="J41" s="316"/>
      <c r="K41" s="194"/>
      <c r="L41" s="208"/>
      <c r="M41" s="308"/>
      <c r="N41" s="308"/>
      <c r="O41" s="308"/>
      <c r="P41"/>
    </row>
    <row r="42" spans="1:16" s="29" customFormat="1" ht="12.6" customHeight="1" x14ac:dyDescent="0.2">
      <c r="A42" s="56"/>
      <c r="B42" s="129">
        <v>42915</v>
      </c>
      <c r="C42" s="190" t="s">
        <v>647</v>
      </c>
      <c r="D42" s="132" t="s">
        <v>1953</v>
      </c>
      <c r="E42" s="136">
        <v>650</v>
      </c>
      <c r="F42" s="29" t="s">
        <v>89</v>
      </c>
      <c r="G42" s="29" t="s">
        <v>249</v>
      </c>
      <c r="I42"/>
      <c r="J42" s="316"/>
      <c r="K42" s="194"/>
      <c r="L42" s="208"/>
      <c r="M42" s="308"/>
      <c r="N42" s="308"/>
      <c r="O42" s="308"/>
      <c r="P42"/>
    </row>
    <row r="43" spans="1:16" s="29" customFormat="1" ht="12.6" customHeight="1" x14ac:dyDescent="0.2">
      <c r="A43" s="56"/>
      <c r="B43" s="129">
        <v>42915</v>
      </c>
      <c r="C43" s="190" t="s">
        <v>719</v>
      </c>
      <c r="D43" s="132" t="s">
        <v>1957</v>
      </c>
      <c r="E43" s="136">
        <v>812.56</v>
      </c>
      <c r="F43" s="29" t="s">
        <v>89</v>
      </c>
      <c r="G43" s="29" t="s">
        <v>249</v>
      </c>
      <c r="I43"/>
      <c r="J43" s="56"/>
      <c r="K43" s="194"/>
      <c r="L43" s="208"/>
      <c r="M43" s="308"/>
      <c r="N43" s="308"/>
      <c r="O43" s="308"/>
      <c r="P43"/>
    </row>
    <row r="44" spans="1:16" s="29" customFormat="1" ht="12.6" customHeight="1" x14ac:dyDescent="0.2">
      <c r="A44" s="56"/>
      <c r="B44" s="129">
        <v>42916</v>
      </c>
      <c r="C44" s="190" t="s">
        <v>1939</v>
      </c>
      <c r="D44" s="132" t="s">
        <v>1947</v>
      </c>
      <c r="E44" s="136">
        <v>100</v>
      </c>
      <c r="F44" s="29" t="s">
        <v>89</v>
      </c>
      <c r="G44" s="29" t="s">
        <v>249</v>
      </c>
      <c r="I44"/>
      <c r="J44" s="56"/>
      <c r="K44" s="194"/>
      <c r="L44" s="208"/>
      <c r="M44" s="308"/>
      <c r="N44" s="308"/>
      <c r="O44" s="308"/>
      <c r="P44"/>
    </row>
    <row r="45" spans="1:16" s="29" customFormat="1" ht="12.6" customHeight="1" x14ac:dyDescent="0.2">
      <c r="A45" s="56"/>
      <c r="B45" s="129">
        <v>42916</v>
      </c>
      <c r="C45" s="190" t="s">
        <v>1939</v>
      </c>
      <c r="D45" s="132" t="s">
        <v>1951</v>
      </c>
      <c r="E45" s="136">
        <v>1000</v>
      </c>
      <c r="G45" s="29" t="s">
        <v>249</v>
      </c>
      <c r="I45"/>
      <c r="J45"/>
      <c r="K45"/>
      <c r="L45"/>
      <c r="M45" s="308"/>
      <c r="N45" s="308"/>
      <c r="O45" s="308"/>
      <c r="P45"/>
    </row>
    <row r="46" spans="1:16" s="29" customFormat="1" ht="12.6" customHeight="1" x14ac:dyDescent="0.2">
      <c r="A46" s="56"/>
      <c r="B46" s="129">
        <v>42916</v>
      </c>
      <c r="C46" s="190" t="s">
        <v>301</v>
      </c>
      <c r="D46" s="132" t="s">
        <v>1954</v>
      </c>
      <c r="E46" s="136">
        <v>1550.4</v>
      </c>
      <c r="F46" s="29" t="s">
        <v>89</v>
      </c>
      <c r="G46" s="29" t="s">
        <v>249</v>
      </c>
      <c r="I46"/>
      <c r="J46"/>
      <c r="K46"/>
      <c r="L46"/>
      <c r="M46" s="308"/>
      <c r="N46" s="308"/>
      <c r="O46" s="308"/>
      <c r="P46"/>
    </row>
    <row r="47" spans="1:16" s="29" customFormat="1" ht="12.6" customHeight="1" thickBot="1" x14ac:dyDescent="0.25">
      <c r="A47" s="56"/>
      <c r="B47" s="161">
        <v>42916</v>
      </c>
      <c r="C47" s="187" t="s">
        <v>301</v>
      </c>
      <c r="D47" s="133" t="s">
        <v>1197</v>
      </c>
      <c r="E47" s="137">
        <v>1360.77</v>
      </c>
      <c r="F47" s="29" t="s">
        <v>89</v>
      </c>
      <c r="G47" s="29" t="s">
        <v>249</v>
      </c>
      <c r="I47"/>
      <c r="J47"/>
      <c r="K47"/>
      <c r="L47"/>
      <c r="M47" s="308"/>
      <c r="N47" s="308"/>
      <c r="O47" s="308"/>
      <c r="P47"/>
    </row>
    <row r="48" spans="1:16" s="29" customFormat="1" ht="12.6" customHeight="1" thickBot="1" x14ac:dyDescent="0.25">
      <c r="A48"/>
      <c r="B48" s="56"/>
      <c r="C48" s="56"/>
      <c r="D48" s="194"/>
      <c r="E48" s="87">
        <f>SUM(E5:E47)</f>
        <v>177959.8</v>
      </c>
      <c r="I48"/>
      <c r="J48"/>
      <c r="K48"/>
      <c r="L48"/>
      <c r="M48" s="308"/>
      <c r="N48" s="308"/>
      <c r="O48" s="308"/>
      <c r="P48"/>
    </row>
    <row r="49" spans="1:16" s="29" customFormat="1" ht="12.6" customHeight="1" x14ac:dyDescent="0.2">
      <c r="A49"/>
      <c r="B49"/>
      <c r="C49"/>
      <c r="D49" s="195"/>
      <c r="E49" s="197"/>
      <c r="I49"/>
      <c r="J49"/>
      <c r="K49"/>
      <c r="L49"/>
      <c r="M49" s="308"/>
      <c r="N49" s="308"/>
      <c r="O49" s="308"/>
      <c r="P49"/>
    </row>
    <row r="50" spans="1:16" s="29" customFormat="1" ht="12.6" customHeight="1" x14ac:dyDescent="0.2">
      <c r="A50"/>
      <c r="B50"/>
      <c r="C50"/>
      <c r="D50" s="195"/>
      <c r="E50" s="197"/>
      <c r="I50"/>
      <c r="J50"/>
      <c r="K50"/>
      <c r="L50"/>
      <c r="M50" s="308"/>
      <c r="N50" s="308"/>
      <c r="O50" s="308"/>
      <c r="P50"/>
    </row>
    <row r="51" spans="1:16" s="29" customFormat="1" ht="12.6" customHeight="1" x14ac:dyDescent="0.2">
      <c r="A51"/>
      <c r="B51"/>
      <c r="C51"/>
      <c r="D51" s="195"/>
      <c r="E51" s="197"/>
      <c r="I51"/>
      <c r="J51"/>
      <c r="K51"/>
      <c r="L51"/>
      <c r="M51" s="308"/>
      <c r="N51" s="308"/>
      <c r="O51" s="308"/>
      <c r="P51"/>
    </row>
    <row r="52" spans="1:16" s="29" customFormat="1" ht="12.6" customHeight="1" x14ac:dyDescent="0.2">
      <c r="A52"/>
      <c r="B52"/>
      <c r="C52"/>
      <c r="D52" s="195"/>
      <c r="E52" s="197"/>
      <c r="I52"/>
      <c r="J52"/>
      <c r="K52"/>
      <c r="L52"/>
      <c r="M52" s="308"/>
      <c r="N52" s="308"/>
      <c r="O52" s="308"/>
      <c r="P52"/>
    </row>
    <row r="53" spans="1:16" s="29" customFormat="1" ht="12.6" customHeight="1" x14ac:dyDescent="0.2">
      <c r="A53"/>
      <c r="B53"/>
      <c r="C53"/>
      <c r="D53" s="195"/>
      <c r="E53" s="197"/>
      <c r="I53"/>
      <c r="J53"/>
      <c r="K53"/>
      <c r="L53"/>
      <c r="M53" s="308"/>
      <c r="N53" s="308"/>
      <c r="O53" s="308"/>
      <c r="P53"/>
    </row>
    <row r="54" spans="1:16" ht="12.6" customHeight="1" x14ac:dyDescent="0.2"/>
    <row r="55" spans="1:16" ht="12.6" customHeight="1" x14ac:dyDescent="0.2"/>
    <row r="56" spans="1:16" ht="12.6" customHeight="1" x14ac:dyDescent="0.2"/>
    <row r="57" spans="1:16" ht="12.6" customHeight="1" x14ac:dyDescent="0.2"/>
    <row r="58" spans="1:16" s="29" customFormat="1" x14ac:dyDescent="0.2">
      <c r="A58"/>
      <c r="B58"/>
      <c r="C58"/>
      <c r="D58" s="195"/>
      <c r="E58" s="197"/>
      <c r="I58"/>
      <c r="J58"/>
      <c r="K58"/>
      <c r="L58"/>
      <c r="M58" s="308"/>
      <c r="N58" s="308"/>
      <c r="O58" s="308"/>
      <c r="P58"/>
    </row>
    <row r="65" spans="1:16" s="308" customFormat="1" x14ac:dyDescent="0.2">
      <c r="A65"/>
      <c r="B65"/>
      <c r="C65"/>
      <c r="D65" s="195"/>
      <c r="E65" s="197"/>
      <c r="F65" s="29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29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2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29"/>
      <c r="G79" s="29"/>
      <c r="H79" s="29"/>
      <c r="I79"/>
      <c r="J79"/>
      <c r="K79"/>
      <c r="L79"/>
      <c r="P79"/>
    </row>
  </sheetData>
  <mergeCells count="4">
    <mergeCell ref="A1:L1"/>
    <mergeCell ref="A3:D3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8"/>
  <dimension ref="A1:P76"/>
  <sheetViews>
    <sheetView zoomScaleNormal="100" workbookViewId="0">
      <selection activeCell="D38" sqref="D3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1955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84"/>
      <c r="G2" s="484"/>
      <c r="H2" s="484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369">
        <v>42928</v>
      </c>
      <c r="C5" s="196" t="s">
        <v>598</v>
      </c>
      <c r="D5" s="370" t="s">
        <v>599</v>
      </c>
      <c r="E5" s="371">
        <v>433.5</v>
      </c>
      <c r="F5" s="29" t="s">
        <v>89</v>
      </c>
      <c r="G5" s="29" t="s">
        <v>249</v>
      </c>
      <c r="H5" s="29"/>
      <c r="J5" s="101">
        <v>42922</v>
      </c>
      <c r="K5" s="205" t="s">
        <v>6</v>
      </c>
      <c r="L5" s="482">
        <v>13578.54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42928</v>
      </c>
      <c r="C6" s="188" t="s">
        <v>691</v>
      </c>
      <c r="D6" s="123" t="s">
        <v>1852</v>
      </c>
      <c r="E6" s="124">
        <v>2688.39</v>
      </c>
      <c r="F6" s="29" t="s">
        <v>89</v>
      </c>
      <c r="G6" s="29" t="s">
        <v>249</v>
      </c>
      <c r="H6" s="29"/>
      <c r="J6" s="164">
        <v>42923</v>
      </c>
      <c r="K6" s="131" t="s">
        <v>1258</v>
      </c>
      <c r="L6" s="483">
        <v>11702.26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61">
        <v>42928</v>
      </c>
      <c r="C7" s="281" t="s">
        <v>691</v>
      </c>
      <c r="D7" s="423" t="s">
        <v>1853</v>
      </c>
      <c r="E7" s="432">
        <v>5935.95</v>
      </c>
      <c r="F7" s="27" t="s">
        <v>89</v>
      </c>
      <c r="G7" s="29" t="s">
        <v>249</v>
      </c>
      <c r="H7" s="29"/>
      <c r="J7" s="161">
        <v>42923</v>
      </c>
      <c r="K7" s="133" t="s">
        <v>1064</v>
      </c>
      <c r="L7" s="486">
        <v>4972.91</v>
      </c>
      <c r="M7" s="308" t="s">
        <v>89</v>
      </c>
      <c r="N7" s="307" t="s">
        <v>249</v>
      </c>
      <c r="O7" s="308"/>
      <c r="P7" s="29"/>
    </row>
    <row r="8" spans="1:16" s="56" customFormat="1" ht="12.6" customHeight="1" thickBot="1" x14ac:dyDescent="0.25">
      <c r="A8"/>
      <c r="D8" s="194"/>
      <c r="E8" s="87">
        <f>SUM(E5:E7)</f>
        <v>9057.84</v>
      </c>
      <c r="F8" s="29"/>
      <c r="G8" s="29"/>
      <c r="H8" s="29"/>
      <c r="K8" s="194"/>
      <c r="L8" s="87">
        <f>SUM(L5:L7)</f>
        <v>30253.710000000003</v>
      </c>
      <c r="M8" s="307"/>
      <c r="N8" s="307"/>
      <c r="O8" s="306"/>
      <c r="P8" s="29"/>
    </row>
    <row r="9" spans="1:16" s="29" customFormat="1" ht="12.6" customHeight="1" thickBot="1" x14ac:dyDescent="0.25">
      <c r="A9"/>
      <c r="B9" s="56"/>
      <c r="C9" s="56"/>
      <c r="D9" s="194"/>
      <c r="E9" s="208"/>
      <c r="I9" s="56"/>
      <c r="J9" s="299"/>
      <c r="K9" s="155"/>
      <c r="L9" s="301"/>
      <c r="M9" s="307"/>
      <c r="N9" s="307"/>
      <c r="O9" s="307"/>
    </row>
    <row r="10" spans="1:16" s="29" customFormat="1" ht="12.6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158"/>
      <c r="K10" s="885" t="s">
        <v>1087</v>
      </c>
      <c r="L10" s="881">
        <f>E8+L8+E55+L38</f>
        <v>157606.80000000002</v>
      </c>
      <c r="M10" s="307"/>
      <c r="N10" s="307"/>
      <c r="O10" s="307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/>
      <c r="J11" s="393"/>
      <c r="K11" s="885"/>
      <c r="L11" s="882"/>
      <c r="M11" s="307"/>
      <c r="N11" s="307"/>
      <c r="O11" s="307"/>
      <c r="P11" s="111"/>
    </row>
    <row r="12" spans="1:16" s="29" customFormat="1" ht="12.6" customHeight="1" x14ac:dyDescent="0.2">
      <c r="A12" s="56"/>
      <c r="B12" s="129">
        <v>42917</v>
      </c>
      <c r="C12" s="190" t="s">
        <v>719</v>
      </c>
      <c r="D12" s="132" t="s">
        <v>1863</v>
      </c>
      <c r="E12" s="136">
        <v>650</v>
      </c>
      <c r="F12" s="29" t="s">
        <v>89</v>
      </c>
      <c r="G12" s="29" t="s">
        <v>249</v>
      </c>
      <c r="I12"/>
      <c r="J12" s="393"/>
      <c r="K12" s="398"/>
      <c r="L12" s="336"/>
      <c r="M12" s="307"/>
      <c r="N12" s="307"/>
      <c r="O12" s="307"/>
      <c r="P12" s="111"/>
    </row>
    <row r="13" spans="1:16" s="29" customFormat="1" ht="12.6" customHeight="1" x14ac:dyDescent="0.2">
      <c r="A13" s="56"/>
      <c r="B13" s="129">
        <v>42920</v>
      </c>
      <c r="C13" s="190" t="s">
        <v>469</v>
      </c>
      <c r="D13" s="132" t="s">
        <v>1956</v>
      </c>
      <c r="E13" s="136">
        <v>1358.79</v>
      </c>
      <c r="F13" s="29" t="s">
        <v>89</v>
      </c>
      <c r="G13" s="29" t="s">
        <v>249</v>
      </c>
      <c r="I13" s="294" t="s">
        <v>1570</v>
      </c>
      <c r="J13" s="56"/>
      <c r="K13" s="194"/>
      <c r="L13" s="208"/>
      <c r="M13" s="308"/>
      <c r="N13" s="307"/>
      <c r="O13" s="307"/>
      <c r="P13" s="111"/>
    </row>
    <row r="14" spans="1:16" s="29" customFormat="1" ht="12.6" customHeight="1" thickBot="1" x14ac:dyDescent="0.25">
      <c r="A14" s="56"/>
      <c r="B14" s="129">
        <v>42921</v>
      </c>
      <c r="C14" s="190" t="s">
        <v>469</v>
      </c>
      <c r="D14" s="132" t="s">
        <v>901</v>
      </c>
      <c r="E14" s="136">
        <v>538.35</v>
      </c>
      <c r="F14" s="29" t="s">
        <v>89</v>
      </c>
      <c r="G14" s="29" t="s">
        <v>249</v>
      </c>
      <c r="I14" s="3"/>
      <c r="J14" s="294"/>
      <c r="K14" s="294"/>
      <c r="L14" s="288"/>
      <c r="M14" s="288" t="s">
        <v>1683</v>
      </c>
      <c r="N14" s="307"/>
      <c r="O14" s="307"/>
      <c r="P14" s="111"/>
    </row>
    <row r="15" spans="1:16" s="29" customFormat="1" ht="12.6" customHeight="1" thickBot="1" x14ac:dyDescent="0.25">
      <c r="A15" s="56"/>
      <c r="B15" s="129">
        <v>42921</v>
      </c>
      <c r="C15" s="190" t="s">
        <v>301</v>
      </c>
      <c r="D15" s="132" t="s">
        <v>227</v>
      </c>
      <c r="E15" s="136">
        <v>1055.6400000000001</v>
      </c>
      <c r="F15" s="29" t="s">
        <v>89</v>
      </c>
      <c r="G15" s="29" t="s">
        <v>249</v>
      </c>
      <c r="I15" s="3"/>
      <c r="J15" s="10" t="s">
        <v>297</v>
      </c>
      <c r="K15" s="11" t="s">
        <v>298</v>
      </c>
      <c r="L15" s="176" t="s">
        <v>299</v>
      </c>
      <c r="M15" s="308"/>
      <c r="N15" s="307"/>
      <c r="O15" s="308"/>
      <c r="P15" s="111"/>
    </row>
    <row r="16" spans="1:16" s="29" customFormat="1" ht="12.6" customHeight="1" x14ac:dyDescent="0.2">
      <c r="A16" s="56"/>
      <c r="B16" s="129">
        <v>42921</v>
      </c>
      <c r="C16" s="190" t="s">
        <v>647</v>
      </c>
      <c r="D16" s="132" t="s">
        <v>1958</v>
      </c>
      <c r="E16" s="136">
        <v>707.76</v>
      </c>
      <c r="F16" s="29" t="s">
        <v>89</v>
      </c>
      <c r="G16" s="29" t="s">
        <v>249</v>
      </c>
      <c r="I16" s="3"/>
      <c r="J16" s="110">
        <v>42912</v>
      </c>
      <c r="K16" s="119" t="s">
        <v>459</v>
      </c>
      <c r="L16" s="172">
        <v>395.5</v>
      </c>
      <c r="M16" s="308" t="s">
        <v>89</v>
      </c>
      <c r="N16" s="307" t="s">
        <v>249</v>
      </c>
      <c r="O16" s="308"/>
      <c r="P16" s="111"/>
    </row>
    <row r="17" spans="1:16" s="29" customFormat="1" ht="12.6" customHeight="1" x14ac:dyDescent="0.2">
      <c r="A17" s="56"/>
      <c r="B17" s="129">
        <v>42921</v>
      </c>
      <c r="C17" s="190" t="s">
        <v>301</v>
      </c>
      <c r="D17" s="132" t="s">
        <v>307</v>
      </c>
      <c r="E17" s="136">
        <v>364.8</v>
      </c>
      <c r="F17" s="29" t="s">
        <v>89</v>
      </c>
      <c r="G17" s="29" t="s">
        <v>249</v>
      </c>
      <c r="I17" s="3"/>
      <c r="J17" s="110">
        <v>42914</v>
      </c>
      <c r="K17" s="119" t="s">
        <v>459</v>
      </c>
      <c r="L17" s="172">
        <v>159</v>
      </c>
      <c r="M17" s="308" t="s">
        <v>89</v>
      </c>
      <c r="N17" s="307" t="s">
        <v>249</v>
      </c>
      <c r="O17" s="308"/>
      <c r="P17" s="111"/>
    </row>
    <row r="18" spans="1:16" s="29" customFormat="1" ht="12.6" customHeight="1" x14ac:dyDescent="0.2">
      <c r="A18" s="56"/>
      <c r="B18" s="129">
        <v>42921</v>
      </c>
      <c r="C18" s="190" t="s">
        <v>719</v>
      </c>
      <c r="D18" s="132" t="s">
        <v>1051</v>
      </c>
      <c r="E18" s="136">
        <v>659.54</v>
      </c>
      <c r="F18" s="29" t="s">
        <v>89</v>
      </c>
      <c r="G18" s="29" t="s">
        <v>249</v>
      </c>
      <c r="I18" s="3"/>
      <c r="J18" s="110">
        <v>42914</v>
      </c>
      <c r="K18" s="119" t="s">
        <v>1051</v>
      </c>
      <c r="L18" s="172">
        <v>890.21</v>
      </c>
      <c r="M18" s="308" t="s">
        <v>89</v>
      </c>
      <c r="N18" s="307" t="s">
        <v>249</v>
      </c>
      <c r="O18" s="308"/>
      <c r="P18" s="3"/>
    </row>
    <row r="19" spans="1:16" s="29" customFormat="1" ht="12.6" customHeight="1" x14ac:dyDescent="0.2">
      <c r="A19" s="56"/>
      <c r="B19" s="129">
        <v>42921</v>
      </c>
      <c r="C19" s="190" t="s">
        <v>719</v>
      </c>
      <c r="D19" s="132" t="s">
        <v>1959</v>
      </c>
      <c r="E19" s="136">
        <v>300</v>
      </c>
      <c r="F19" s="29" t="s">
        <v>89</v>
      </c>
      <c r="G19" s="29" t="s">
        <v>249</v>
      </c>
      <c r="I19" s="3"/>
      <c r="J19" s="110">
        <v>42915</v>
      </c>
      <c r="K19" s="119" t="s">
        <v>459</v>
      </c>
      <c r="L19" s="172">
        <v>166.5</v>
      </c>
      <c r="M19" s="308" t="s">
        <v>89</v>
      </c>
      <c r="N19" s="307" t="s">
        <v>249</v>
      </c>
      <c r="O19" s="308"/>
      <c r="P19" s="3"/>
    </row>
    <row r="20" spans="1:16" s="29" customFormat="1" ht="12.6" customHeight="1" x14ac:dyDescent="0.2">
      <c r="A20" s="56"/>
      <c r="B20" s="129">
        <v>42922</v>
      </c>
      <c r="C20" s="190" t="s">
        <v>1136</v>
      </c>
      <c r="D20" s="132" t="s">
        <v>861</v>
      </c>
      <c r="E20" s="136">
        <v>10000</v>
      </c>
      <c r="F20" s="29" t="s">
        <v>89</v>
      </c>
      <c r="G20" s="29" t="s">
        <v>249</v>
      </c>
      <c r="I20" s="3"/>
      <c r="J20" s="110">
        <v>42915</v>
      </c>
      <c r="K20" s="119" t="s">
        <v>1355</v>
      </c>
      <c r="L20" s="172">
        <v>69.05</v>
      </c>
      <c r="M20" s="308" t="s">
        <v>89</v>
      </c>
      <c r="N20" s="307" t="s">
        <v>249</v>
      </c>
      <c r="O20" s="308"/>
      <c r="P20" s="3"/>
    </row>
    <row r="21" spans="1:16" s="29" customFormat="1" ht="12.6" customHeight="1" x14ac:dyDescent="0.2">
      <c r="A21" s="56"/>
      <c r="B21" s="129">
        <v>42923</v>
      </c>
      <c r="C21" s="190" t="s">
        <v>719</v>
      </c>
      <c r="D21" s="132" t="s">
        <v>1051</v>
      </c>
      <c r="E21" s="136">
        <v>1865.05</v>
      </c>
      <c r="F21" s="29" t="s">
        <v>89</v>
      </c>
      <c r="G21" s="29" t="s">
        <v>249</v>
      </c>
      <c r="I21" s="3"/>
      <c r="J21" s="110">
        <v>42915</v>
      </c>
      <c r="K21" s="119" t="s">
        <v>931</v>
      </c>
      <c r="L21" s="172">
        <v>139.30000000000001</v>
      </c>
      <c r="M21" s="308" t="s">
        <v>89</v>
      </c>
      <c r="N21" s="307" t="s">
        <v>249</v>
      </c>
      <c r="O21" s="308"/>
      <c r="P21" s="3"/>
    </row>
    <row r="22" spans="1:16" s="29" customFormat="1" ht="12.6" customHeight="1" x14ac:dyDescent="0.2">
      <c r="A22" s="56"/>
      <c r="B22" s="129">
        <v>42923</v>
      </c>
      <c r="C22" s="190" t="s">
        <v>719</v>
      </c>
      <c r="D22" s="132" t="s">
        <v>1051</v>
      </c>
      <c r="E22" s="136">
        <v>2301.7800000000002</v>
      </c>
      <c r="F22" s="29" t="s">
        <v>89</v>
      </c>
      <c r="G22" s="29" t="s">
        <v>249</v>
      </c>
      <c r="I22" s="3"/>
      <c r="J22" s="110">
        <v>42919</v>
      </c>
      <c r="K22" s="119" t="s">
        <v>931</v>
      </c>
      <c r="L22" s="172">
        <v>399</v>
      </c>
      <c r="M22" s="308" t="s">
        <v>89</v>
      </c>
      <c r="N22" s="307" t="s">
        <v>249</v>
      </c>
      <c r="O22" s="308"/>
      <c r="P22" s="474"/>
    </row>
    <row r="23" spans="1:16" s="29" customFormat="1" ht="12.6" customHeight="1" x14ac:dyDescent="0.2">
      <c r="A23" s="56"/>
      <c r="B23" s="129">
        <v>42926</v>
      </c>
      <c r="C23" s="190" t="s">
        <v>1136</v>
      </c>
      <c r="D23" s="132" t="s">
        <v>861</v>
      </c>
      <c r="E23" s="136">
        <v>10000</v>
      </c>
      <c r="F23" s="29" t="s">
        <v>89</v>
      </c>
      <c r="G23" s="29" t="s">
        <v>249</v>
      </c>
      <c r="I23" s="3"/>
      <c r="J23" s="110">
        <v>42920</v>
      </c>
      <c r="K23" s="119" t="s">
        <v>1355</v>
      </c>
      <c r="L23" s="172">
        <v>72.349999999999994</v>
      </c>
      <c r="M23" s="308" t="s">
        <v>89</v>
      </c>
      <c r="N23" s="307" t="s">
        <v>249</v>
      </c>
      <c r="O23" s="308"/>
      <c r="P23" s="474"/>
    </row>
    <row r="24" spans="1:16" s="29" customFormat="1" ht="12.6" customHeight="1" x14ac:dyDescent="0.2">
      <c r="A24" s="56"/>
      <c r="B24" s="129">
        <v>42926</v>
      </c>
      <c r="C24" s="190" t="s">
        <v>301</v>
      </c>
      <c r="D24" s="132" t="s">
        <v>1487</v>
      </c>
      <c r="E24" s="124">
        <v>8796.92</v>
      </c>
      <c r="F24" s="29" t="s">
        <v>89</v>
      </c>
      <c r="G24" s="29" t="s">
        <v>249</v>
      </c>
      <c r="I24" s="3"/>
      <c r="J24" s="110">
        <v>42920</v>
      </c>
      <c r="K24" s="119" t="s">
        <v>1818</v>
      </c>
      <c r="L24" s="172">
        <v>987.3</v>
      </c>
      <c r="M24" s="308" t="s">
        <v>89</v>
      </c>
      <c r="N24" s="307" t="s">
        <v>249</v>
      </c>
      <c r="O24" s="308"/>
    </row>
    <row r="25" spans="1:16" s="29" customFormat="1" ht="12.6" customHeight="1" x14ac:dyDescent="0.2">
      <c r="A25" s="56"/>
      <c r="B25" s="129">
        <v>42926</v>
      </c>
      <c r="C25" s="190" t="s">
        <v>1939</v>
      </c>
      <c r="D25" s="132" t="s">
        <v>1962</v>
      </c>
      <c r="E25" s="136">
        <v>1001.1</v>
      </c>
      <c r="F25" s="29" t="s">
        <v>89</v>
      </c>
      <c r="G25" s="27" t="s">
        <v>249</v>
      </c>
      <c r="I25" s="3"/>
      <c r="J25" s="110">
        <v>42922</v>
      </c>
      <c r="K25" s="119" t="s">
        <v>931</v>
      </c>
      <c r="L25" s="172">
        <v>495</v>
      </c>
      <c r="M25" s="308" t="s">
        <v>89</v>
      </c>
      <c r="N25" s="307" t="s">
        <v>249</v>
      </c>
      <c r="O25" s="308"/>
    </row>
    <row r="26" spans="1:16" s="29" customFormat="1" ht="12.6" customHeight="1" x14ac:dyDescent="0.2">
      <c r="A26" s="56"/>
      <c r="B26" s="129">
        <v>42927</v>
      </c>
      <c r="C26" s="190" t="s">
        <v>647</v>
      </c>
      <c r="D26" s="132" t="s">
        <v>1868</v>
      </c>
      <c r="E26" s="136">
        <v>650</v>
      </c>
      <c r="G26" s="27" t="s">
        <v>249</v>
      </c>
      <c r="I26" s="3"/>
      <c r="J26" s="110">
        <v>42922</v>
      </c>
      <c r="K26" s="119" t="s">
        <v>1355</v>
      </c>
      <c r="L26" s="172">
        <v>417.31</v>
      </c>
      <c r="M26" s="308" t="s">
        <v>89</v>
      </c>
      <c r="N26" s="307" t="s">
        <v>249</v>
      </c>
      <c r="O26" s="308"/>
    </row>
    <row r="27" spans="1:16" s="29" customFormat="1" ht="12.6" customHeight="1" x14ac:dyDescent="0.2">
      <c r="A27" s="56"/>
      <c r="B27" s="129">
        <v>42927</v>
      </c>
      <c r="C27" s="190" t="s">
        <v>301</v>
      </c>
      <c r="D27" s="132" t="s">
        <v>227</v>
      </c>
      <c r="E27" s="124">
        <v>2775.9</v>
      </c>
      <c r="F27" s="29" t="s">
        <v>89</v>
      </c>
      <c r="G27" s="29" t="s">
        <v>249</v>
      </c>
      <c r="I27" s="3"/>
      <c r="J27" s="110">
        <v>42923</v>
      </c>
      <c r="K27" s="119" t="s">
        <v>1146</v>
      </c>
      <c r="L27" s="172">
        <v>265.60000000000002</v>
      </c>
      <c r="M27" s="308" t="s">
        <v>89</v>
      </c>
      <c r="N27" s="307" t="s">
        <v>249</v>
      </c>
      <c r="O27" s="308"/>
    </row>
    <row r="28" spans="1:16" s="29" customFormat="1" ht="12.6" customHeight="1" x14ac:dyDescent="0.2">
      <c r="A28" s="56"/>
      <c r="B28" s="129">
        <v>42927</v>
      </c>
      <c r="C28" s="190" t="s">
        <v>301</v>
      </c>
      <c r="D28" s="132" t="s">
        <v>103</v>
      </c>
      <c r="E28" s="124">
        <v>3876</v>
      </c>
      <c r="F28" s="29" t="s">
        <v>89</v>
      </c>
      <c r="G28" s="29" t="s">
        <v>249</v>
      </c>
      <c r="I28" s="3"/>
      <c r="J28" s="110">
        <v>42926</v>
      </c>
      <c r="K28" s="119" t="s">
        <v>1326</v>
      </c>
      <c r="L28" s="172">
        <v>826.4</v>
      </c>
      <c r="M28" s="308" t="s">
        <v>89</v>
      </c>
      <c r="N28" s="307" t="s">
        <v>249</v>
      </c>
      <c r="O28" s="308"/>
    </row>
    <row r="29" spans="1:16" s="29" customFormat="1" ht="12.6" customHeight="1" x14ac:dyDescent="0.2">
      <c r="A29" s="56"/>
      <c r="B29" s="129">
        <v>42927</v>
      </c>
      <c r="C29" s="190" t="s">
        <v>301</v>
      </c>
      <c r="D29" s="132" t="s">
        <v>1421</v>
      </c>
      <c r="E29" s="124">
        <v>1596</v>
      </c>
      <c r="F29" s="29" t="s">
        <v>89</v>
      </c>
      <c r="G29" s="29" t="s">
        <v>249</v>
      </c>
      <c r="I29" s="3"/>
      <c r="J29" s="110">
        <v>42926</v>
      </c>
      <c r="K29" s="119" t="s">
        <v>459</v>
      </c>
      <c r="L29" s="172">
        <v>104</v>
      </c>
      <c r="M29" s="308" t="s">
        <v>89</v>
      </c>
      <c r="N29" s="308" t="s">
        <v>249</v>
      </c>
      <c r="O29" s="308"/>
    </row>
    <row r="30" spans="1:16" s="111" customFormat="1" ht="12.6" customHeight="1" x14ac:dyDescent="0.2">
      <c r="A30" s="56"/>
      <c r="B30" s="129">
        <v>42927</v>
      </c>
      <c r="C30" s="190" t="s">
        <v>301</v>
      </c>
      <c r="D30" s="132" t="s">
        <v>1954</v>
      </c>
      <c r="E30" s="124">
        <v>1231.93</v>
      </c>
      <c r="F30" s="29" t="s">
        <v>89</v>
      </c>
      <c r="G30" s="29" t="s">
        <v>249</v>
      </c>
      <c r="H30" s="29"/>
      <c r="I30" s="3"/>
      <c r="J30" s="110">
        <v>42927</v>
      </c>
      <c r="K30" s="119" t="s">
        <v>931</v>
      </c>
      <c r="L30" s="172">
        <v>1450.6</v>
      </c>
      <c r="M30" s="308" t="s">
        <v>89</v>
      </c>
      <c r="N30" s="308" t="s">
        <v>249</v>
      </c>
      <c r="O30" s="308"/>
      <c r="P30" s="29"/>
    </row>
    <row r="31" spans="1:16" s="111" customFormat="1" ht="12.6" customHeight="1" x14ac:dyDescent="0.2">
      <c r="A31" s="56"/>
      <c r="B31" s="129">
        <v>42928</v>
      </c>
      <c r="C31" s="190" t="s">
        <v>301</v>
      </c>
      <c r="D31" s="132" t="s">
        <v>1494</v>
      </c>
      <c r="E31" s="124">
        <v>12242.46</v>
      </c>
      <c r="F31" s="29" t="s">
        <v>89</v>
      </c>
      <c r="G31" s="29" t="s">
        <v>249</v>
      </c>
      <c r="H31" s="29"/>
      <c r="I31"/>
      <c r="J31" s="110">
        <v>42927</v>
      </c>
      <c r="K31" s="119" t="s">
        <v>1355</v>
      </c>
      <c r="L31" s="172">
        <v>462.81</v>
      </c>
      <c r="M31" s="308"/>
      <c r="N31" s="308" t="s">
        <v>249</v>
      </c>
      <c r="O31" s="308"/>
      <c r="P31" s="29"/>
    </row>
    <row r="32" spans="1:16" s="111" customFormat="1" ht="12.6" customHeight="1" x14ac:dyDescent="0.2">
      <c r="A32" s="56"/>
      <c r="B32" s="129">
        <v>42928</v>
      </c>
      <c r="C32" s="190" t="s">
        <v>1136</v>
      </c>
      <c r="D32" s="132" t="s">
        <v>861</v>
      </c>
      <c r="E32" s="136">
        <v>9709.7199999999993</v>
      </c>
      <c r="F32" s="29" t="s">
        <v>89</v>
      </c>
      <c r="G32" s="29" t="s">
        <v>249</v>
      </c>
      <c r="H32" s="29"/>
      <c r="I32"/>
      <c r="J32" s="110">
        <v>42928</v>
      </c>
      <c r="K32" s="119" t="s">
        <v>1966</v>
      </c>
      <c r="L32" s="172">
        <v>190.9</v>
      </c>
      <c r="M32" s="308" t="s">
        <v>89</v>
      </c>
      <c r="N32" s="308" t="s">
        <v>249</v>
      </c>
      <c r="O32" s="308"/>
      <c r="P32" s="29"/>
    </row>
    <row r="33" spans="1:16" s="111" customFormat="1" ht="12" customHeight="1" x14ac:dyDescent="0.2">
      <c r="A33" s="56"/>
      <c r="B33" s="129">
        <v>42928</v>
      </c>
      <c r="C33" s="190" t="s">
        <v>719</v>
      </c>
      <c r="D33" s="132" t="s">
        <v>1051</v>
      </c>
      <c r="E33" s="136">
        <v>724.61</v>
      </c>
      <c r="F33" s="29" t="s">
        <v>89</v>
      </c>
      <c r="G33" s="29" t="s">
        <v>249</v>
      </c>
      <c r="H33" s="29"/>
      <c r="I33"/>
      <c r="J33" s="110">
        <v>42928</v>
      </c>
      <c r="K33" s="119" t="s">
        <v>597</v>
      </c>
      <c r="L33" s="172">
        <v>1477.13</v>
      </c>
      <c r="M33" s="308" t="s">
        <v>89</v>
      </c>
      <c r="N33" s="308" t="s">
        <v>249</v>
      </c>
      <c r="O33" s="308"/>
      <c r="P33" s="29"/>
    </row>
    <row r="34" spans="1:16" s="111" customFormat="1" ht="12.6" customHeight="1" x14ac:dyDescent="0.2">
      <c r="A34" s="56"/>
      <c r="B34" s="129">
        <v>42928</v>
      </c>
      <c r="C34" s="190" t="s">
        <v>469</v>
      </c>
      <c r="D34" s="132" t="s">
        <v>901</v>
      </c>
      <c r="E34" s="136">
        <v>268.39</v>
      </c>
      <c r="F34" s="29"/>
      <c r="G34" s="29" t="s">
        <v>249</v>
      </c>
      <c r="H34" s="29"/>
      <c r="I34"/>
      <c r="J34" s="110">
        <v>42928</v>
      </c>
      <c r="K34" s="119" t="s">
        <v>931</v>
      </c>
      <c r="L34" s="172">
        <v>337.6</v>
      </c>
      <c r="M34" s="308" t="s">
        <v>89</v>
      </c>
      <c r="N34" s="308" t="s">
        <v>249</v>
      </c>
      <c r="O34" s="308"/>
      <c r="P34" s="29"/>
    </row>
    <row r="35" spans="1:16" s="111" customFormat="1" ht="12.6" customHeight="1" x14ac:dyDescent="0.2">
      <c r="A35" s="56"/>
      <c r="B35" s="129">
        <v>42929</v>
      </c>
      <c r="C35" s="190" t="s">
        <v>719</v>
      </c>
      <c r="D35" s="132" t="s">
        <v>1963</v>
      </c>
      <c r="E35" s="136">
        <v>583.52</v>
      </c>
      <c r="F35" s="29" t="s">
        <v>89</v>
      </c>
      <c r="G35" s="29" t="s">
        <v>249</v>
      </c>
      <c r="H35" s="29"/>
      <c r="I35"/>
      <c r="J35" s="110">
        <v>42936</v>
      </c>
      <c r="K35" s="119" t="s">
        <v>931</v>
      </c>
      <c r="L35" s="172">
        <v>169.2</v>
      </c>
      <c r="M35" s="308" t="s">
        <v>89</v>
      </c>
      <c r="N35" s="308" t="s">
        <v>249</v>
      </c>
      <c r="O35" s="308"/>
      <c r="P35"/>
    </row>
    <row r="36" spans="1:16" s="29" customFormat="1" ht="12.6" customHeight="1" x14ac:dyDescent="0.2">
      <c r="A36" s="56"/>
      <c r="B36" s="129">
        <v>42929</v>
      </c>
      <c r="C36" s="190" t="s">
        <v>1540</v>
      </c>
      <c r="D36" s="132" t="s">
        <v>1964</v>
      </c>
      <c r="E36" s="136">
        <v>718</v>
      </c>
      <c r="F36" s="29" t="s">
        <v>89</v>
      </c>
      <c r="G36" s="29" t="s">
        <v>249</v>
      </c>
      <c r="I36"/>
      <c r="J36" s="110">
        <v>42936</v>
      </c>
      <c r="K36" s="119" t="s">
        <v>640</v>
      </c>
      <c r="L36" s="172">
        <v>517.75</v>
      </c>
      <c r="M36" s="308" t="s">
        <v>89</v>
      </c>
      <c r="N36" s="308" t="s">
        <v>249</v>
      </c>
      <c r="O36" s="308"/>
      <c r="P36"/>
    </row>
    <row r="37" spans="1:16" s="29" customFormat="1" ht="12.6" customHeight="1" thickBot="1" x14ac:dyDescent="0.25">
      <c r="A37" s="56"/>
      <c r="B37" s="129">
        <v>42929</v>
      </c>
      <c r="C37" s="190" t="s">
        <v>469</v>
      </c>
      <c r="D37" s="132" t="s">
        <v>1728</v>
      </c>
      <c r="E37" s="136">
        <v>621</v>
      </c>
      <c r="F37" s="29" t="s">
        <v>89</v>
      </c>
      <c r="G37" s="29" t="s">
        <v>249</v>
      </c>
      <c r="I37"/>
      <c r="J37" s="161">
        <v>42940</v>
      </c>
      <c r="K37" s="133" t="s">
        <v>1968</v>
      </c>
      <c r="L37" s="200">
        <v>151.74</v>
      </c>
      <c r="M37" s="308" t="s">
        <v>89</v>
      </c>
      <c r="N37" s="308" t="s">
        <v>249</v>
      </c>
      <c r="O37" s="308"/>
      <c r="P37"/>
    </row>
    <row r="38" spans="1:16" s="29" customFormat="1" ht="12.6" customHeight="1" thickBot="1" x14ac:dyDescent="0.25">
      <c r="A38" s="56"/>
      <c r="B38" s="129">
        <v>42929</v>
      </c>
      <c r="C38" s="190" t="s">
        <v>301</v>
      </c>
      <c r="D38" s="588" t="s">
        <v>1965</v>
      </c>
      <c r="E38" s="136">
        <v>2770.2</v>
      </c>
      <c r="F38" s="29" t="s">
        <v>89</v>
      </c>
      <c r="G38" s="29" t="s">
        <v>249</v>
      </c>
      <c r="I38"/>
      <c r="J38" s="56"/>
      <c r="K38" s="194"/>
      <c r="L38" s="87">
        <f>SUM(L16:L37)</f>
        <v>10144.250000000002</v>
      </c>
      <c r="M38" s="308"/>
      <c r="N38" s="308"/>
      <c r="O38" s="308"/>
      <c r="P38"/>
    </row>
    <row r="39" spans="1:16" s="29" customFormat="1" ht="12.6" customHeight="1" x14ac:dyDescent="0.2">
      <c r="A39" s="56"/>
      <c r="B39" s="129">
        <v>42934</v>
      </c>
      <c r="C39" s="190" t="s">
        <v>1939</v>
      </c>
      <c r="D39" s="132" t="s">
        <v>1962</v>
      </c>
      <c r="E39" s="136">
        <v>1501.1</v>
      </c>
      <c r="F39" s="29" t="s">
        <v>89</v>
      </c>
      <c r="G39" s="29" t="s">
        <v>249</v>
      </c>
      <c r="I39"/>
      <c r="J39" s="5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 s="56"/>
      <c r="B40" s="129">
        <v>42934</v>
      </c>
      <c r="C40" s="190" t="s">
        <v>719</v>
      </c>
      <c r="D40" s="132" t="s">
        <v>1051</v>
      </c>
      <c r="E40" s="136">
        <v>653.54999999999995</v>
      </c>
      <c r="F40" s="29" t="s">
        <v>89</v>
      </c>
      <c r="G40" s="29" t="s">
        <v>249</v>
      </c>
      <c r="I40"/>
      <c r="J40" s="56"/>
      <c r="K40" s="194"/>
      <c r="L40" s="208"/>
      <c r="M40" s="308"/>
      <c r="N40" s="308"/>
      <c r="O40" s="308"/>
      <c r="P40"/>
    </row>
    <row r="41" spans="1:16" s="29" customFormat="1" ht="12.6" customHeight="1" x14ac:dyDescent="0.2">
      <c r="A41" s="56"/>
      <c r="B41" s="129">
        <v>42934</v>
      </c>
      <c r="C41" s="190" t="s">
        <v>719</v>
      </c>
      <c r="D41" s="132" t="s">
        <v>1051</v>
      </c>
      <c r="E41" s="136">
        <v>459.35</v>
      </c>
      <c r="F41" s="29" t="s">
        <v>89</v>
      </c>
      <c r="G41" s="29" t="s">
        <v>249</v>
      </c>
      <c r="I41"/>
      <c r="J41" s="56"/>
      <c r="K41" s="194"/>
      <c r="L41" s="208"/>
      <c r="M41" s="308"/>
      <c r="N41" s="308"/>
      <c r="O41" s="308"/>
      <c r="P41"/>
    </row>
    <row r="42" spans="1:16" s="29" customFormat="1" ht="12.6" customHeight="1" x14ac:dyDescent="0.2">
      <c r="A42" s="56"/>
      <c r="B42" s="129">
        <v>42936</v>
      </c>
      <c r="C42" s="190" t="s">
        <v>301</v>
      </c>
      <c r="D42" s="588" t="s">
        <v>1817</v>
      </c>
      <c r="E42" s="136">
        <v>7092.96</v>
      </c>
      <c r="F42" s="29" t="s">
        <v>89</v>
      </c>
      <c r="G42" s="29" t="s">
        <v>249</v>
      </c>
      <c r="I42"/>
      <c r="J42" s="56"/>
      <c r="K42" s="194"/>
      <c r="L42" s="208"/>
      <c r="M42" s="308"/>
      <c r="N42" s="308"/>
      <c r="O42" s="308"/>
      <c r="P42"/>
    </row>
    <row r="43" spans="1:16" ht="12.6" customHeight="1" x14ac:dyDescent="0.2">
      <c r="A43" s="56"/>
      <c r="B43" s="129">
        <v>42937</v>
      </c>
      <c r="C43" s="190" t="s">
        <v>301</v>
      </c>
      <c r="D43" s="132" t="s">
        <v>380</v>
      </c>
      <c r="E43" s="136">
        <v>404.7</v>
      </c>
      <c r="F43" s="29" t="s">
        <v>89</v>
      </c>
      <c r="G43" s="29" t="s">
        <v>249</v>
      </c>
      <c r="J43" s="56"/>
      <c r="K43" s="194"/>
      <c r="L43" s="208"/>
    </row>
    <row r="44" spans="1:16" ht="12.6" customHeight="1" x14ac:dyDescent="0.2">
      <c r="A44" s="56"/>
      <c r="B44" s="129">
        <v>42940</v>
      </c>
      <c r="C44" s="190" t="s">
        <v>647</v>
      </c>
      <c r="D44" s="132" t="s">
        <v>1446</v>
      </c>
      <c r="E44" s="136">
        <v>1586</v>
      </c>
      <c r="F44" s="29" t="s">
        <v>89</v>
      </c>
      <c r="G44" s="29" t="s">
        <v>249</v>
      </c>
      <c r="J44" s="56"/>
      <c r="K44" s="194"/>
      <c r="L44" s="208"/>
    </row>
    <row r="45" spans="1:16" ht="12.6" customHeight="1" x14ac:dyDescent="0.2">
      <c r="A45" s="56"/>
      <c r="B45" s="129">
        <v>42940</v>
      </c>
      <c r="C45" s="190" t="s">
        <v>647</v>
      </c>
      <c r="D45" s="132" t="s">
        <v>1446</v>
      </c>
      <c r="E45" s="136">
        <v>492</v>
      </c>
      <c r="F45" s="29" t="s">
        <v>89</v>
      </c>
      <c r="G45" s="29" t="s">
        <v>249</v>
      </c>
      <c r="J45" s="56"/>
      <c r="K45" s="194"/>
      <c r="L45" s="208"/>
    </row>
    <row r="46" spans="1:16" ht="12.6" customHeight="1" x14ac:dyDescent="0.2">
      <c r="A46" s="56"/>
      <c r="B46" s="129">
        <v>42940</v>
      </c>
      <c r="C46" s="190" t="s">
        <v>397</v>
      </c>
      <c r="D46" s="132" t="s">
        <v>1967</v>
      </c>
      <c r="E46" s="136">
        <v>2649</v>
      </c>
      <c r="G46" s="29" t="s">
        <v>249</v>
      </c>
      <c r="J46" s="56"/>
      <c r="K46" s="194"/>
      <c r="L46" s="208"/>
    </row>
    <row r="47" spans="1:16" ht="12.6" customHeight="1" x14ac:dyDescent="0.2">
      <c r="A47" s="56"/>
      <c r="B47" s="129">
        <v>42940</v>
      </c>
      <c r="C47" s="190" t="s">
        <v>719</v>
      </c>
      <c r="D47" s="132" t="s">
        <v>1051</v>
      </c>
      <c r="E47" s="136">
        <v>857.8</v>
      </c>
      <c r="F47" s="29" t="s">
        <v>89</v>
      </c>
      <c r="G47" s="29" t="s">
        <v>249</v>
      </c>
      <c r="J47" s="56"/>
      <c r="K47" s="194"/>
      <c r="L47" s="208"/>
    </row>
    <row r="48" spans="1:16" ht="12.6" customHeight="1" x14ac:dyDescent="0.2">
      <c r="A48" s="56"/>
      <c r="B48" s="129">
        <v>42941</v>
      </c>
      <c r="C48" s="190" t="s">
        <v>1939</v>
      </c>
      <c r="D48" s="132" t="s">
        <v>1962</v>
      </c>
      <c r="E48" s="136">
        <v>1001.1</v>
      </c>
      <c r="F48" s="29" t="s">
        <v>89</v>
      </c>
      <c r="G48" s="29" t="s">
        <v>249</v>
      </c>
      <c r="J48" s="56"/>
      <c r="K48" s="194"/>
      <c r="L48" s="208"/>
    </row>
    <row r="49" spans="1:16" ht="12.6" customHeight="1" x14ac:dyDescent="0.2">
      <c r="A49" s="56"/>
      <c r="B49" s="129">
        <v>42941</v>
      </c>
      <c r="C49" s="190" t="s">
        <v>647</v>
      </c>
      <c r="D49" s="132" t="s">
        <v>1146</v>
      </c>
      <c r="E49" s="136">
        <v>434.86</v>
      </c>
      <c r="F49" s="29" t="s">
        <v>89</v>
      </c>
      <c r="G49" s="29" t="s">
        <v>249</v>
      </c>
      <c r="J49" s="56"/>
      <c r="K49" s="194"/>
      <c r="L49" s="208"/>
    </row>
    <row r="50" spans="1:16" ht="12.6" customHeight="1" x14ac:dyDescent="0.2">
      <c r="A50" s="56"/>
      <c r="B50" s="129">
        <v>42941</v>
      </c>
      <c r="C50" s="190" t="s">
        <v>719</v>
      </c>
      <c r="D50" s="132" t="s">
        <v>1051</v>
      </c>
      <c r="E50" s="136">
        <v>620.13</v>
      </c>
      <c r="F50" s="29" t="s">
        <v>89</v>
      </c>
      <c r="G50" s="29" t="s">
        <v>249</v>
      </c>
    </row>
    <row r="51" spans="1:16" ht="12.6" customHeight="1" x14ac:dyDescent="0.2">
      <c r="A51" s="56"/>
      <c r="B51" s="129">
        <v>42942</v>
      </c>
      <c r="C51" s="190" t="s">
        <v>719</v>
      </c>
      <c r="D51" s="132" t="s">
        <v>1051</v>
      </c>
      <c r="E51" s="136">
        <v>837.51</v>
      </c>
      <c r="F51" s="29" t="s">
        <v>89</v>
      </c>
      <c r="G51" s="29" t="s">
        <v>249</v>
      </c>
    </row>
    <row r="52" spans="1:16" ht="12.6" customHeight="1" x14ac:dyDescent="0.2">
      <c r="A52" s="56"/>
      <c r="B52" s="129">
        <v>42942</v>
      </c>
      <c r="C52" s="190" t="s">
        <v>469</v>
      </c>
      <c r="D52" s="132" t="s">
        <v>901</v>
      </c>
      <c r="E52" s="136">
        <v>421.92</v>
      </c>
      <c r="F52" s="29" t="s">
        <v>89</v>
      </c>
      <c r="G52" s="29" t="s">
        <v>249</v>
      </c>
    </row>
    <row r="53" spans="1:16" ht="12.6" customHeight="1" x14ac:dyDescent="0.2">
      <c r="A53" s="56"/>
      <c r="B53" s="129">
        <v>42943</v>
      </c>
      <c r="C53" s="190" t="s">
        <v>301</v>
      </c>
      <c r="D53" s="132" t="s">
        <v>1834</v>
      </c>
      <c r="E53" s="136">
        <v>1771.56</v>
      </c>
      <c r="G53" s="29" t="s">
        <v>249</v>
      </c>
    </row>
    <row r="54" spans="1:16" ht="12.6" customHeight="1" thickBot="1" x14ac:dyDescent="0.25">
      <c r="B54" s="161">
        <v>42947</v>
      </c>
      <c r="C54" s="187" t="s">
        <v>1136</v>
      </c>
      <c r="D54" s="133" t="s">
        <v>861</v>
      </c>
      <c r="E54" s="137">
        <v>10000</v>
      </c>
      <c r="F54" s="29" t="s">
        <v>89</v>
      </c>
      <c r="G54" s="29" t="s">
        <v>249</v>
      </c>
    </row>
    <row r="55" spans="1:16" s="29" customFormat="1" ht="13.5" thickBot="1" x14ac:dyDescent="0.25">
      <c r="A55"/>
      <c r="B55" s="56"/>
      <c r="C55" s="56"/>
      <c r="D55" s="194"/>
      <c r="E55" s="87">
        <f>SUM(E12:E54)</f>
        <v>108151.00000000001</v>
      </c>
      <c r="I55"/>
      <c r="J55"/>
      <c r="K55"/>
      <c r="L55"/>
      <c r="M55" s="308"/>
      <c r="N55" s="308"/>
      <c r="O55" s="308"/>
      <c r="P55"/>
    </row>
    <row r="62" spans="1:16" s="308" customFormat="1" x14ac:dyDescent="0.2">
      <c r="A62"/>
      <c r="B62"/>
      <c r="C62"/>
      <c r="D62" s="195"/>
      <c r="E62" s="197"/>
      <c r="F62" s="29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29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29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29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29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2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/>
      <c r="K76"/>
      <c r="L76"/>
      <c r="P76"/>
    </row>
  </sheetData>
  <mergeCells count="5">
    <mergeCell ref="A1:L1"/>
    <mergeCell ref="A3:D3"/>
    <mergeCell ref="A10:D10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/>
  <dimension ref="A1:P89"/>
  <sheetViews>
    <sheetView zoomScaleNormal="100" workbookViewId="0">
      <selection activeCell="C24" sqref="C2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1969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85"/>
      <c r="G2" s="485"/>
      <c r="H2" s="485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369">
        <v>42957</v>
      </c>
      <c r="C5" s="196" t="s">
        <v>598</v>
      </c>
      <c r="D5" s="370" t="s">
        <v>599</v>
      </c>
      <c r="E5" s="371">
        <v>648.9</v>
      </c>
      <c r="F5" s="29" t="s">
        <v>89</v>
      </c>
      <c r="G5" s="29" t="s">
        <v>249</v>
      </c>
      <c r="H5" s="29"/>
      <c r="J5" s="101">
        <v>42948</v>
      </c>
      <c r="K5" s="205" t="s">
        <v>346</v>
      </c>
      <c r="L5" s="371">
        <v>8408.64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42957</v>
      </c>
      <c r="C6" s="188" t="s">
        <v>691</v>
      </c>
      <c r="D6" s="123" t="s">
        <v>1852</v>
      </c>
      <c r="E6" s="124">
        <v>2609.2399999999998</v>
      </c>
      <c r="F6" s="29" t="s">
        <v>89</v>
      </c>
      <c r="G6" s="29" t="s">
        <v>249</v>
      </c>
      <c r="H6" s="29"/>
      <c r="J6" s="164">
        <v>42954</v>
      </c>
      <c r="K6" s="131" t="s">
        <v>1064</v>
      </c>
      <c r="L6" s="136">
        <v>2193.9299999999998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61">
        <v>42957</v>
      </c>
      <c r="C7" s="281" t="s">
        <v>691</v>
      </c>
      <c r="D7" s="423" t="s">
        <v>1853</v>
      </c>
      <c r="E7" s="432">
        <v>2153.1</v>
      </c>
      <c r="F7" s="27" t="s">
        <v>89</v>
      </c>
      <c r="G7" s="29" t="s">
        <v>249</v>
      </c>
      <c r="H7" s="29"/>
      <c r="J7" s="109">
        <v>42954</v>
      </c>
      <c r="K7" s="123" t="s">
        <v>1318</v>
      </c>
      <c r="L7" s="136">
        <v>11426.9</v>
      </c>
      <c r="M7" s="308" t="s">
        <v>89</v>
      </c>
      <c r="N7" s="307" t="s">
        <v>249</v>
      </c>
      <c r="O7" s="308"/>
      <c r="P7" s="29"/>
    </row>
    <row r="8" spans="1:16" s="56" customFormat="1" ht="12.6" customHeight="1" thickBot="1" x14ac:dyDescent="0.25">
      <c r="A8"/>
      <c r="D8" s="194"/>
      <c r="E8" s="87">
        <f>SUM(E5:E7)</f>
        <v>5411.24</v>
      </c>
      <c r="F8" s="29"/>
      <c r="G8" s="29"/>
      <c r="H8" s="29"/>
      <c r="J8" s="109">
        <v>42954</v>
      </c>
      <c r="K8" s="131" t="s">
        <v>932</v>
      </c>
      <c r="L8" s="136">
        <v>1905.8</v>
      </c>
      <c r="M8" s="308" t="s">
        <v>89</v>
      </c>
      <c r="N8" s="307" t="s">
        <v>249</v>
      </c>
      <c r="O8" s="308"/>
      <c r="P8" s="29"/>
    </row>
    <row r="9" spans="1:16" s="29" customFormat="1" ht="12.6" customHeight="1" x14ac:dyDescent="0.2">
      <c r="A9"/>
      <c r="B9" s="56"/>
      <c r="C9" s="56"/>
      <c r="D9" s="194"/>
      <c r="E9" s="208"/>
      <c r="I9" s="56"/>
      <c r="J9" s="129">
        <v>42957</v>
      </c>
      <c r="K9" s="123" t="s">
        <v>50</v>
      </c>
      <c r="L9" s="136">
        <v>1039.9100000000001</v>
      </c>
      <c r="M9" s="308" t="s">
        <v>89</v>
      </c>
      <c r="N9" s="307" t="s">
        <v>249</v>
      </c>
      <c r="O9" s="308"/>
    </row>
    <row r="10" spans="1:16" s="29" customFormat="1" ht="12.6" customHeight="1" thickBot="1" x14ac:dyDescent="0.25">
      <c r="A10" s="875" t="s">
        <v>1058</v>
      </c>
      <c r="B10" s="875"/>
      <c r="C10" s="875"/>
      <c r="D10" s="875"/>
      <c r="E10" s="288" t="s">
        <v>1500</v>
      </c>
      <c r="F10" s="116"/>
      <c r="I10" s="56"/>
      <c r="J10" s="129">
        <v>42963</v>
      </c>
      <c r="K10" s="131" t="s">
        <v>6</v>
      </c>
      <c r="L10" s="136">
        <v>13338</v>
      </c>
      <c r="M10" s="308" t="s">
        <v>89</v>
      </c>
      <c r="N10" s="307" t="s">
        <v>249</v>
      </c>
      <c r="O10" s="308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 s="56"/>
      <c r="J11" s="129">
        <v>42970</v>
      </c>
      <c r="K11" s="123" t="s">
        <v>1258</v>
      </c>
      <c r="L11" s="136">
        <v>35625.35</v>
      </c>
      <c r="M11" s="308" t="s">
        <v>89</v>
      </c>
      <c r="N11" s="307" t="s">
        <v>249</v>
      </c>
      <c r="O11" s="308"/>
    </row>
    <row r="12" spans="1:16" s="29" customFormat="1" ht="12.6" customHeight="1" x14ac:dyDescent="0.2">
      <c r="A12" s="56"/>
      <c r="B12" s="129">
        <v>42948</v>
      </c>
      <c r="C12" s="190" t="s">
        <v>691</v>
      </c>
      <c r="D12" s="132" t="s">
        <v>1970</v>
      </c>
      <c r="E12" s="136">
        <v>1001.1</v>
      </c>
      <c r="G12" s="29" t="s">
        <v>249</v>
      </c>
      <c r="I12" s="56"/>
      <c r="J12" s="129">
        <v>42971</v>
      </c>
      <c r="K12" s="131" t="s">
        <v>6</v>
      </c>
      <c r="L12" s="136">
        <v>33402</v>
      </c>
      <c r="M12" s="308" t="s">
        <v>89</v>
      </c>
      <c r="N12" s="307" t="s">
        <v>249</v>
      </c>
      <c r="O12" s="308"/>
    </row>
    <row r="13" spans="1:16" s="29" customFormat="1" ht="12.6" customHeight="1" x14ac:dyDescent="0.2">
      <c r="A13" s="56"/>
      <c r="B13" s="129">
        <v>42948</v>
      </c>
      <c r="C13" s="190" t="s">
        <v>719</v>
      </c>
      <c r="D13" s="132" t="s">
        <v>1051</v>
      </c>
      <c r="E13" s="136">
        <v>200</v>
      </c>
      <c r="F13" s="29" t="s">
        <v>89</v>
      </c>
      <c r="G13" s="29" t="s">
        <v>249</v>
      </c>
      <c r="I13" s="56"/>
      <c r="J13" s="129">
        <v>42972</v>
      </c>
      <c r="K13" s="123" t="s">
        <v>346</v>
      </c>
      <c r="L13" s="136">
        <v>19348.080000000002</v>
      </c>
      <c r="M13" s="308" t="s">
        <v>89</v>
      </c>
      <c r="N13" s="307" t="s">
        <v>249</v>
      </c>
      <c r="O13" s="308"/>
    </row>
    <row r="14" spans="1:16" s="29" customFormat="1" ht="12.6" customHeight="1" x14ac:dyDescent="0.2">
      <c r="A14" s="56"/>
      <c r="B14" s="129">
        <v>42948</v>
      </c>
      <c r="C14" s="190" t="s">
        <v>647</v>
      </c>
      <c r="D14" s="132" t="s">
        <v>597</v>
      </c>
      <c r="E14" s="136">
        <v>564.97</v>
      </c>
      <c r="F14" s="29" t="s">
        <v>89</v>
      </c>
      <c r="G14" s="29" t="s">
        <v>249</v>
      </c>
      <c r="I14" s="56"/>
      <c r="J14" s="129">
        <v>42972</v>
      </c>
      <c r="K14" s="119" t="s">
        <v>1982</v>
      </c>
      <c r="L14" s="136">
        <f>12+17.2+12.38+23.6+14.43</f>
        <v>79.610000000000014</v>
      </c>
      <c r="M14" s="308"/>
      <c r="N14" s="307"/>
      <c r="O14" s="308"/>
    </row>
    <row r="15" spans="1:16" s="29" customFormat="1" ht="12.6" customHeight="1" x14ac:dyDescent="0.2">
      <c r="A15" s="56"/>
      <c r="B15" s="129">
        <v>42948</v>
      </c>
      <c r="C15" s="190" t="s">
        <v>301</v>
      </c>
      <c r="D15" s="132" t="s">
        <v>227</v>
      </c>
      <c r="E15" s="136">
        <v>444.6</v>
      </c>
      <c r="F15" s="29" t="s">
        <v>89</v>
      </c>
      <c r="G15" s="29" t="s">
        <v>249</v>
      </c>
      <c r="I15" s="56"/>
      <c r="J15" s="129">
        <v>42972</v>
      </c>
      <c r="K15" s="119" t="s">
        <v>1907</v>
      </c>
      <c r="L15" s="136">
        <v>6209.8</v>
      </c>
      <c r="M15" s="308"/>
      <c r="N15" s="307"/>
      <c r="O15" s="308"/>
    </row>
    <row r="16" spans="1:16" s="29" customFormat="1" ht="12.6" customHeight="1" x14ac:dyDescent="0.2">
      <c r="A16" s="56"/>
      <c r="B16" s="129">
        <v>42948</v>
      </c>
      <c r="C16" s="190" t="s">
        <v>1136</v>
      </c>
      <c r="D16" s="132" t="s">
        <v>861</v>
      </c>
      <c r="E16" s="136">
        <v>10000</v>
      </c>
      <c r="F16" s="29" t="s">
        <v>89</v>
      </c>
      <c r="G16" s="29" t="s">
        <v>249</v>
      </c>
      <c r="I16" s="56"/>
      <c r="J16" s="129">
        <v>42972</v>
      </c>
      <c r="K16" s="119" t="s">
        <v>1920</v>
      </c>
      <c r="L16" s="136">
        <v>14495.77</v>
      </c>
      <c r="M16" s="308"/>
      <c r="N16" s="307"/>
      <c r="O16" s="308"/>
    </row>
    <row r="17" spans="1:16" s="29" customFormat="1" ht="12.6" customHeight="1" x14ac:dyDescent="0.2">
      <c r="A17" s="56"/>
      <c r="B17" s="129">
        <v>42948</v>
      </c>
      <c r="C17" s="190" t="s">
        <v>301</v>
      </c>
      <c r="D17" s="132" t="s">
        <v>1954</v>
      </c>
      <c r="E17" s="136">
        <v>364.8</v>
      </c>
      <c r="F17" s="29" t="s">
        <v>89</v>
      </c>
      <c r="G17" s="29" t="s">
        <v>249</v>
      </c>
      <c r="I17" s="56"/>
      <c r="J17" s="129">
        <v>42973</v>
      </c>
      <c r="K17" s="123" t="s">
        <v>1983</v>
      </c>
      <c r="L17" s="136">
        <v>35579.870000000003</v>
      </c>
      <c r="M17" s="308"/>
      <c r="N17" s="307"/>
      <c r="O17" s="308"/>
    </row>
    <row r="18" spans="1:16" s="29" customFormat="1" ht="12.6" customHeight="1" x14ac:dyDescent="0.2">
      <c r="A18" s="56"/>
      <c r="B18" s="129">
        <v>42949</v>
      </c>
      <c r="C18" s="190" t="s">
        <v>647</v>
      </c>
      <c r="D18" s="132" t="s">
        <v>1146</v>
      </c>
      <c r="E18" s="136">
        <v>677.14</v>
      </c>
      <c r="F18" s="29" t="s">
        <v>89</v>
      </c>
      <c r="G18" s="29" t="s">
        <v>249</v>
      </c>
      <c r="I18" s="56"/>
      <c r="J18" s="129">
        <v>42975</v>
      </c>
      <c r="K18" s="119" t="s">
        <v>1919</v>
      </c>
      <c r="L18" s="136">
        <v>6889.62</v>
      </c>
      <c r="M18" s="308"/>
      <c r="N18" s="307"/>
      <c r="O18" s="306"/>
      <c r="P18" s="487" t="s">
        <v>1989</v>
      </c>
    </row>
    <row r="19" spans="1:16" s="29" customFormat="1" ht="12.6" customHeight="1" x14ac:dyDescent="0.2">
      <c r="A19" s="56"/>
      <c r="B19" s="129">
        <v>42949</v>
      </c>
      <c r="C19" s="190" t="s">
        <v>514</v>
      </c>
      <c r="D19" s="132" t="s">
        <v>1971</v>
      </c>
      <c r="E19" s="136">
        <v>500</v>
      </c>
      <c r="G19" s="29" t="s">
        <v>249</v>
      </c>
      <c r="I19" s="56"/>
      <c r="J19" s="129">
        <v>42975</v>
      </c>
      <c r="K19" s="123" t="s">
        <v>1960</v>
      </c>
      <c r="L19" s="136">
        <v>6320.98</v>
      </c>
      <c r="M19" s="308"/>
      <c r="N19" s="307"/>
      <c r="O19" s="306"/>
      <c r="P19" s="488">
        <f>SUM(L14:L29)</f>
        <v>151345.68</v>
      </c>
    </row>
    <row r="20" spans="1:16" s="29" customFormat="1" ht="12.6" customHeight="1" x14ac:dyDescent="0.2">
      <c r="A20" s="56"/>
      <c r="B20" s="129">
        <v>42951</v>
      </c>
      <c r="C20" s="190" t="s">
        <v>719</v>
      </c>
      <c r="D20" s="132" t="s">
        <v>1051</v>
      </c>
      <c r="E20" s="136">
        <v>672.05</v>
      </c>
      <c r="F20" s="29" t="s">
        <v>89</v>
      </c>
      <c r="G20" s="29" t="s">
        <v>249</v>
      </c>
      <c r="I20" s="56"/>
      <c r="J20" s="129">
        <v>42975</v>
      </c>
      <c r="K20" s="123" t="s">
        <v>1961</v>
      </c>
      <c r="L20" s="136">
        <v>7473.47</v>
      </c>
      <c r="M20" s="308"/>
      <c r="N20" s="307"/>
      <c r="O20" s="306"/>
      <c r="P20" s="111"/>
    </row>
    <row r="21" spans="1:16" s="29" customFormat="1" ht="12.6" customHeight="1" x14ac:dyDescent="0.2">
      <c r="A21" s="56"/>
      <c r="B21" s="129">
        <v>42954</v>
      </c>
      <c r="C21" s="190" t="s">
        <v>301</v>
      </c>
      <c r="D21" s="132" t="s">
        <v>1163</v>
      </c>
      <c r="E21" s="136">
        <v>3670.8</v>
      </c>
      <c r="F21" s="29" t="s">
        <v>89</v>
      </c>
      <c r="G21" s="29" t="s">
        <v>249</v>
      </c>
      <c r="I21" s="56"/>
      <c r="J21" s="129">
        <v>42975</v>
      </c>
      <c r="K21" s="123" t="s">
        <v>1984</v>
      </c>
      <c r="L21" s="136">
        <v>6510.79</v>
      </c>
      <c r="M21" s="308"/>
      <c r="N21" s="307"/>
      <c r="O21" s="306"/>
      <c r="P21" s="111"/>
    </row>
    <row r="22" spans="1:16" s="29" customFormat="1" ht="12.6" customHeight="1" x14ac:dyDescent="0.2">
      <c r="A22" s="56"/>
      <c r="B22" s="129">
        <v>42954</v>
      </c>
      <c r="C22" s="190" t="s">
        <v>301</v>
      </c>
      <c r="D22" s="132" t="s">
        <v>928</v>
      </c>
      <c r="E22" s="136">
        <v>948.93</v>
      </c>
      <c r="F22" s="29" t="s">
        <v>89</v>
      </c>
      <c r="G22" s="29" t="s">
        <v>249</v>
      </c>
      <c r="I22" s="56"/>
      <c r="J22" s="129">
        <v>42975</v>
      </c>
      <c r="K22" s="123" t="s">
        <v>1985</v>
      </c>
      <c r="L22" s="136">
        <v>7155.26</v>
      </c>
      <c r="M22" s="308"/>
      <c r="N22" s="307"/>
      <c r="O22" s="306"/>
      <c r="P22" s="111"/>
    </row>
    <row r="23" spans="1:16" s="29" customFormat="1" ht="12.6" customHeight="1" x14ac:dyDescent="0.2">
      <c r="A23" s="56"/>
      <c r="B23" s="129">
        <v>42954</v>
      </c>
      <c r="C23" s="190" t="s">
        <v>301</v>
      </c>
      <c r="D23" s="132" t="s">
        <v>1487</v>
      </c>
      <c r="E23" s="136">
        <v>6500.28</v>
      </c>
      <c r="F23" s="29" t="s">
        <v>89</v>
      </c>
      <c r="G23" s="29" t="s">
        <v>249</v>
      </c>
      <c r="I23" s="56"/>
      <c r="J23" s="129">
        <v>42975</v>
      </c>
      <c r="K23" s="131" t="s">
        <v>1990</v>
      </c>
      <c r="L23" s="136">
        <f>18.54+25.32</f>
        <v>43.86</v>
      </c>
      <c r="M23" s="308"/>
      <c r="N23" s="307"/>
      <c r="O23" s="306"/>
      <c r="P23" s="111"/>
    </row>
    <row r="24" spans="1:16" s="29" customFormat="1" ht="12.6" customHeight="1" x14ac:dyDescent="0.2">
      <c r="A24" s="56"/>
      <c r="B24" s="129">
        <v>42954</v>
      </c>
      <c r="C24" s="190" t="s">
        <v>674</v>
      </c>
      <c r="D24" s="132" t="s">
        <v>730</v>
      </c>
      <c r="E24" s="124">
        <v>771.3</v>
      </c>
      <c r="F24" s="29" t="s">
        <v>89</v>
      </c>
      <c r="G24" s="116" t="s">
        <v>249</v>
      </c>
      <c r="I24" s="56"/>
      <c r="J24" s="129">
        <v>42975</v>
      </c>
      <c r="K24" s="123" t="s">
        <v>1991</v>
      </c>
      <c r="L24" s="136">
        <f>4.07+4.71+11.25+2.87+4.24</f>
        <v>27.14</v>
      </c>
      <c r="M24" s="308"/>
      <c r="N24" s="307"/>
      <c r="O24" s="306"/>
      <c r="P24" s="111"/>
    </row>
    <row r="25" spans="1:16" s="29" customFormat="1" ht="12.6" customHeight="1" x14ac:dyDescent="0.2">
      <c r="A25" s="56"/>
      <c r="B25" s="129">
        <v>42954</v>
      </c>
      <c r="C25" s="190" t="s">
        <v>647</v>
      </c>
      <c r="D25" s="132" t="s">
        <v>1146</v>
      </c>
      <c r="E25" s="136">
        <v>758.73</v>
      </c>
      <c r="F25" s="29" t="s">
        <v>89</v>
      </c>
      <c r="G25" s="27" t="s">
        <v>249</v>
      </c>
      <c r="I25" s="56"/>
      <c r="J25" s="129">
        <v>42975</v>
      </c>
      <c r="K25" s="123" t="s">
        <v>1992</v>
      </c>
      <c r="L25" s="136">
        <f>3.97+2.34+2.48+3.49+1.58</f>
        <v>13.860000000000001</v>
      </c>
      <c r="M25" s="308"/>
      <c r="N25" s="307"/>
      <c r="O25" s="307"/>
      <c r="P25" s="3"/>
    </row>
    <row r="26" spans="1:16" s="29" customFormat="1" ht="12.6" customHeight="1" x14ac:dyDescent="0.2">
      <c r="A26" s="56"/>
      <c r="B26" s="129">
        <v>42957</v>
      </c>
      <c r="C26" s="190" t="s">
        <v>301</v>
      </c>
      <c r="D26" s="132" t="s">
        <v>1954</v>
      </c>
      <c r="E26" s="124">
        <v>1433.39</v>
      </c>
      <c r="F26" s="29" t="s">
        <v>89</v>
      </c>
      <c r="G26" s="29" t="s">
        <v>249</v>
      </c>
      <c r="I26" s="56"/>
      <c r="J26" s="129">
        <v>42975</v>
      </c>
      <c r="K26" s="123" t="s">
        <v>1993</v>
      </c>
      <c r="L26" s="136">
        <f>1213.68+980.41+3567.69+3538.64+3517.51</f>
        <v>12817.93</v>
      </c>
      <c r="M26" s="308"/>
      <c r="N26" s="307"/>
      <c r="O26" s="307"/>
      <c r="P26" s="3"/>
    </row>
    <row r="27" spans="1:16" s="29" customFormat="1" ht="12.6" customHeight="1" x14ac:dyDescent="0.2">
      <c r="A27" s="56"/>
      <c r="B27" s="129">
        <v>42955</v>
      </c>
      <c r="C27" s="190" t="s">
        <v>1540</v>
      </c>
      <c r="D27" s="132" t="s">
        <v>1371</v>
      </c>
      <c r="E27" s="124">
        <v>100</v>
      </c>
      <c r="F27" s="29" t="s">
        <v>89</v>
      </c>
      <c r="G27" s="29" t="s">
        <v>249</v>
      </c>
      <c r="I27" s="56"/>
      <c r="J27" s="129">
        <v>42976</v>
      </c>
      <c r="K27" s="131" t="s">
        <v>1906</v>
      </c>
      <c r="L27" s="136">
        <v>6029.49</v>
      </c>
      <c r="M27" s="308"/>
      <c r="N27" s="307"/>
      <c r="O27" s="307"/>
      <c r="P27" s="474"/>
    </row>
    <row r="28" spans="1:16" s="29" customFormat="1" ht="12.6" customHeight="1" x14ac:dyDescent="0.2">
      <c r="A28" s="56"/>
      <c r="B28" s="129">
        <v>42955</v>
      </c>
      <c r="C28" s="190" t="s">
        <v>1939</v>
      </c>
      <c r="D28" s="132" t="s">
        <v>1970</v>
      </c>
      <c r="E28" s="124">
        <v>1001.1</v>
      </c>
      <c r="G28" s="29" t="s">
        <v>249</v>
      </c>
      <c r="I28" s="56"/>
      <c r="J28" s="109">
        <v>42976</v>
      </c>
      <c r="K28" s="123" t="s">
        <v>1913</v>
      </c>
      <c r="L28" s="136">
        <v>5783.2</v>
      </c>
      <c r="M28" s="308"/>
      <c r="N28" s="307"/>
      <c r="O28" s="307"/>
      <c r="P28" s="3"/>
    </row>
    <row r="29" spans="1:16" s="29" customFormat="1" ht="12.6" customHeight="1" thickBot="1" x14ac:dyDescent="0.25">
      <c r="A29" s="56"/>
      <c r="B29" s="129">
        <v>42957</v>
      </c>
      <c r="C29" s="190" t="s">
        <v>719</v>
      </c>
      <c r="D29" s="132" t="s">
        <v>1051</v>
      </c>
      <c r="E29" s="124">
        <v>400</v>
      </c>
      <c r="F29" s="29" t="s">
        <v>89</v>
      </c>
      <c r="I29" s="56"/>
      <c r="J29" s="280">
        <v>42976</v>
      </c>
      <c r="K29" s="423" t="s">
        <v>1988</v>
      </c>
      <c r="L29" s="137">
        <v>35915.03</v>
      </c>
      <c r="M29" s="308"/>
      <c r="N29" s="307"/>
      <c r="O29" s="307"/>
      <c r="P29" s="474"/>
    </row>
    <row r="30" spans="1:16" s="111" customFormat="1" ht="12.6" customHeight="1" thickBot="1" x14ac:dyDescent="0.25">
      <c r="A30" s="56"/>
      <c r="B30" s="129">
        <v>42957</v>
      </c>
      <c r="C30" s="190" t="s">
        <v>1939</v>
      </c>
      <c r="D30" s="132" t="s">
        <v>1973</v>
      </c>
      <c r="E30" s="124">
        <v>200</v>
      </c>
      <c r="F30" s="29" t="s">
        <v>89</v>
      </c>
      <c r="G30" s="29" t="s">
        <v>249</v>
      </c>
      <c r="H30" s="29"/>
      <c r="I30" s="56"/>
      <c r="J30" s="56"/>
      <c r="K30" s="194"/>
      <c r="L30" s="87">
        <f>SUM(L5:L29)</f>
        <v>278034.28999999998</v>
      </c>
      <c r="M30" s="307"/>
      <c r="N30" s="307"/>
      <c r="O30" s="307"/>
      <c r="P30" s="474"/>
    </row>
    <row r="31" spans="1:16" s="111" customFormat="1" ht="12.6" customHeight="1" thickBot="1" x14ac:dyDescent="0.25">
      <c r="A31" s="56"/>
      <c r="B31" s="129">
        <v>42957</v>
      </c>
      <c r="C31" s="190" t="s">
        <v>469</v>
      </c>
      <c r="D31" s="132" t="s">
        <v>1972</v>
      </c>
      <c r="E31" s="137">
        <v>476.46</v>
      </c>
      <c r="F31" s="29" t="s">
        <v>89</v>
      </c>
      <c r="G31" s="29" t="s">
        <v>249</v>
      </c>
      <c r="H31" s="29"/>
      <c r="I31" s="56"/>
      <c r="J31" s="299"/>
      <c r="K31" s="155"/>
      <c r="L31" s="301"/>
      <c r="M31" s="307"/>
      <c r="N31" s="307"/>
      <c r="O31" s="308"/>
      <c r="P31" s="29"/>
    </row>
    <row r="32" spans="1:16" s="111" customFormat="1" ht="12.6" customHeight="1" thickTop="1" x14ac:dyDescent="0.2">
      <c r="A32" s="56"/>
      <c r="B32" s="887"/>
      <c r="C32" s="888"/>
      <c r="D32" s="889"/>
      <c r="E32" s="135">
        <f>SUM(E29:E31)</f>
        <v>1076.46</v>
      </c>
      <c r="F32" s="29"/>
      <c r="G32" s="29"/>
      <c r="H32" s="29"/>
      <c r="I32" s="56"/>
      <c r="J32" s="158"/>
      <c r="K32" s="885" t="s">
        <v>1087</v>
      </c>
      <c r="L32" s="881">
        <f>E8+L30+E89+L68</f>
        <v>520567.86</v>
      </c>
      <c r="M32" s="307"/>
      <c r="N32" s="307"/>
      <c r="O32" s="308"/>
      <c r="P32" s="29"/>
    </row>
    <row r="33" spans="1:16" s="29" customFormat="1" ht="12.6" customHeight="1" thickBot="1" x14ac:dyDescent="0.25">
      <c r="A33" s="56"/>
      <c r="B33" s="129">
        <v>42957</v>
      </c>
      <c r="C33" s="190" t="s">
        <v>301</v>
      </c>
      <c r="D33" s="588" t="s">
        <v>1974</v>
      </c>
      <c r="E33" s="136">
        <v>2184.12</v>
      </c>
      <c r="F33" s="29" t="s">
        <v>89</v>
      </c>
      <c r="G33" s="29" t="s">
        <v>249</v>
      </c>
      <c r="I33"/>
      <c r="J33" s="393"/>
      <c r="K33" s="885"/>
      <c r="L33" s="882"/>
      <c r="M33" s="307"/>
      <c r="N33" s="307"/>
      <c r="O33" s="308"/>
    </row>
    <row r="34" spans="1:16" s="29" customFormat="1" ht="12.6" customHeight="1" x14ac:dyDescent="0.2">
      <c r="A34" s="56"/>
      <c r="B34" s="129">
        <v>42957</v>
      </c>
      <c r="C34" s="190" t="s">
        <v>301</v>
      </c>
      <c r="D34" s="132" t="s">
        <v>816</v>
      </c>
      <c r="E34" s="136">
        <v>158.96</v>
      </c>
      <c r="F34" s="29" t="s">
        <v>89</v>
      </c>
      <c r="G34" s="29" t="s">
        <v>249</v>
      </c>
      <c r="I34"/>
      <c r="J34" s="393"/>
      <c r="K34" s="398"/>
      <c r="L34" s="336"/>
      <c r="M34" s="307"/>
      <c r="N34" s="307"/>
      <c r="O34" s="308"/>
    </row>
    <row r="35" spans="1:16" s="29" customFormat="1" ht="12.6" customHeight="1" x14ac:dyDescent="0.2">
      <c r="A35" s="56"/>
      <c r="B35" s="129">
        <v>42957</v>
      </c>
      <c r="C35" s="190" t="s">
        <v>1136</v>
      </c>
      <c r="D35" s="132" t="s">
        <v>861</v>
      </c>
      <c r="E35" s="136">
        <v>9709.7199999999993</v>
      </c>
      <c r="F35" s="29" t="s">
        <v>89</v>
      </c>
      <c r="G35" s="29" t="s">
        <v>249</v>
      </c>
      <c r="I35" s="294" t="s">
        <v>1570</v>
      </c>
      <c r="J35" s="56"/>
      <c r="K35" s="194"/>
      <c r="L35" s="208"/>
      <c r="M35" s="308"/>
      <c r="N35" s="307"/>
      <c r="O35" s="308"/>
    </row>
    <row r="36" spans="1:16" s="29" customFormat="1" ht="12.6" customHeight="1" thickBot="1" x14ac:dyDescent="0.25">
      <c r="A36" s="56"/>
      <c r="B36" s="129">
        <v>42957</v>
      </c>
      <c r="C36" s="190" t="s">
        <v>469</v>
      </c>
      <c r="D36" s="132" t="s">
        <v>901</v>
      </c>
      <c r="E36" s="136">
        <v>560.41</v>
      </c>
      <c r="F36" s="29" t="s">
        <v>89</v>
      </c>
      <c r="G36" s="29" t="s">
        <v>249</v>
      </c>
      <c r="I36" s="3"/>
      <c r="J36" s="294"/>
      <c r="K36" s="294"/>
      <c r="L36" s="288"/>
      <c r="M36" s="288" t="s">
        <v>1683</v>
      </c>
      <c r="N36" s="307"/>
      <c r="O36" s="308"/>
    </row>
    <row r="37" spans="1:16" ht="12.6" customHeight="1" thickBot="1" x14ac:dyDescent="0.25">
      <c r="A37" s="56"/>
      <c r="B37" s="129">
        <v>42958</v>
      </c>
      <c r="C37" s="190" t="s">
        <v>514</v>
      </c>
      <c r="D37" s="132" t="s">
        <v>1976</v>
      </c>
      <c r="E37" s="136">
        <v>700</v>
      </c>
      <c r="F37" s="29" t="s">
        <v>89</v>
      </c>
      <c r="G37" s="29" t="s">
        <v>249</v>
      </c>
      <c r="I37" s="3"/>
      <c r="J37" s="10" t="s">
        <v>297</v>
      </c>
      <c r="K37" s="11" t="s">
        <v>298</v>
      </c>
      <c r="L37" s="176" t="s">
        <v>299</v>
      </c>
      <c r="N37" s="307"/>
      <c r="P37" s="29"/>
    </row>
    <row r="38" spans="1:16" ht="12.6" customHeight="1" x14ac:dyDescent="0.2">
      <c r="A38" s="56"/>
      <c r="B38" s="129">
        <v>42958</v>
      </c>
      <c r="C38" s="190" t="s">
        <v>301</v>
      </c>
      <c r="D38" s="132" t="s">
        <v>293</v>
      </c>
      <c r="E38" s="136">
        <v>570</v>
      </c>
      <c r="F38" s="29" t="s">
        <v>89</v>
      </c>
      <c r="G38" s="29" t="s">
        <v>249</v>
      </c>
      <c r="I38" s="3"/>
      <c r="J38" s="101">
        <v>42978</v>
      </c>
      <c r="K38" s="205" t="s">
        <v>901</v>
      </c>
      <c r="L38" s="206">
        <v>196.05</v>
      </c>
      <c r="M38" s="308" t="s">
        <v>89</v>
      </c>
      <c r="N38" s="307" t="s">
        <v>249</v>
      </c>
      <c r="P38" s="29"/>
    </row>
    <row r="39" spans="1:16" ht="12.6" customHeight="1" x14ac:dyDescent="0.2">
      <c r="A39" s="56"/>
      <c r="B39" s="129">
        <v>42958</v>
      </c>
      <c r="C39" s="190" t="s">
        <v>301</v>
      </c>
      <c r="D39" s="132" t="s">
        <v>1916</v>
      </c>
      <c r="E39" s="136">
        <v>3651.88</v>
      </c>
      <c r="F39" s="29" t="s">
        <v>89</v>
      </c>
      <c r="G39" s="29" t="s">
        <v>249</v>
      </c>
      <c r="I39" s="3"/>
      <c r="J39" s="110">
        <v>42948</v>
      </c>
      <c r="K39" s="591" t="s">
        <v>1975</v>
      </c>
      <c r="L39" s="172">
        <v>940</v>
      </c>
      <c r="M39" s="308" t="s">
        <v>89</v>
      </c>
      <c r="N39" s="307" t="s">
        <v>249</v>
      </c>
      <c r="P39" s="29"/>
    </row>
    <row r="40" spans="1:16" ht="12.6" customHeight="1" x14ac:dyDescent="0.2">
      <c r="A40" s="56"/>
      <c r="B40" s="129">
        <v>42958</v>
      </c>
      <c r="C40" s="190" t="s">
        <v>301</v>
      </c>
      <c r="D40" s="132" t="s">
        <v>380</v>
      </c>
      <c r="E40" s="136">
        <v>404.7</v>
      </c>
      <c r="F40" s="29" t="s">
        <v>89</v>
      </c>
      <c r="G40" s="29" t="s">
        <v>249</v>
      </c>
      <c r="I40" s="3"/>
      <c r="J40" s="110">
        <v>42949</v>
      </c>
      <c r="K40" s="119" t="s">
        <v>901</v>
      </c>
      <c r="L40" s="172">
        <v>510.21</v>
      </c>
      <c r="M40" s="308" t="s">
        <v>89</v>
      </c>
      <c r="N40" s="307" t="s">
        <v>249</v>
      </c>
      <c r="P40" s="29"/>
    </row>
    <row r="41" spans="1:16" ht="12.6" customHeight="1" x14ac:dyDescent="0.2">
      <c r="A41" s="56"/>
      <c r="B41" s="129">
        <v>42961</v>
      </c>
      <c r="C41" s="190" t="s">
        <v>301</v>
      </c>
      <c r="D41" s="132" t="s">
        <v>1159</v>
      </c>
      <c r="E41" s="136">
        <v>12424.34</v>
      </c>
      <c r="F41" s="29" t="s">
        <v>89</v>
      </c>
      <c r="G41" s="29" t="s">
        <v>249</v>
      </c>
      <c r="I41" s="3"/>
      <c r="J41" s="110">
        <v>42950</v>
      </c>
      <c r="K41" s="119" t="s">
        <v>1355</v>
      </c>
      <c r="L41" s="172">
        <v>544</v>
      </c>
      <c r="M41" s="308" t="s">
        <v>89</v>
      </c>
      <c r="N41" s="307" t="s">
        <v>249</v>
      </c>
    </row>
    <row r="42" spans="1:16" ht="12.6" customHeight="1" x14ac:dyDescent="0.2">
      <c r="A42" s="56"/>
      <c r="B42" s="129">
        <v>42961</v>
      </c>
      <c r="C42" s="190" t="s">
        <v>1939</v>
      </c>
      <c r="D42" s="132" t="s">
        <v>1977</v>
      </c>
      <c r="E42" s="136">
        <v>1001.1</v>
      </c>
      <c r="F42" s="29" t="s">
        <v>89</v>
      </c>
      <c r="G42" s="29" t="s">
        <v>249</v>
      </c>
      <c r="I42" s="3"/>
      <c r="J42" s="110">
        <v>42950</v>
      </c>
      <c r="K42" s="119" t="s">
        <v>424</v>
      </c>
      <c r="L42" s="172">
        <v>161.35</v>
      </c>
      <c r="M42" s="308" t="s">
        <v>89</v>
      </c>
      <c r="N42" s="307" t="s">
        <v>249</v>
      </c>
    </row>
    <row r="43" spans="1:16" ht="12.6" customHeight="1" x14ac:dyDescent="0.2">
      <c r="A43" s="56"/>
      <c r="B43" s="129">
        <v>42961</v>
      </c>
      <c r="C43" s="190" t="s">
        <v>719</v>
      </c>
      <c r="D43" s="132" t="s">
        <v>1051</v>
      </c>
      <c r="E43" s="136">
        <v>669.85</v>
      </c>
      <c r="F43" s="29" t="s">
        <v>89</v>
      </c>
      <c r="G43" s="29" t="s">
        <v>249</v>
      </c>
      <c r="I43" s="3"/>
      <c r="J43" s="110">
        <v>42951</v>
      </c>
      <c r="K43" s="119" t="s">
        <v>1583</v>
      </c>
      <c r="L43" s="172">
        <v>266.10000000000002</v>
      </c>
      <c r="M43" s="308" t="s">
        <v>89</v>
      </c>
      <c r="N43" s="307" t="s">
        <v>249</v>
      </c>
    </row>
    <row r="44" spans="1:16" ht="12.6" customHeight="1" x14ac:dyDescent="0.2">
      <c r="A44" s="56"/>
      <c r="B44" s="129">
        <v>42962</v>
      </c>
      <c r="C44" s="190" t="s">
        <v>469</v>
      </c>
      <c r="D44" s="132" t="s">
        <v>1978</v>
      </c>
      <c r="E44" s="136">
        <v>13200</v>
      </c>
      <c r="F44" s="29" t="s">
        <v>89</v>
      </c>
      <c r="G44" s="29" t="s">
        <v>249</v>
      </c>
      <c r="I44" s="3"/>
      <c r="J44" s="110">
        <v>42953</v>
      </c>
      <c r="K44" s="119" t="s">
        <v>901</v>
      </c>
      <c r="L44" s="172">
        <v>420.54</v>
      </c>
      <c r="M44" s="308" t="s">
        <v>89</v>
      </c>
      <c r="N44" s="307" t="s">
        <v>249</v>
      </c>
    </row>
    <row r="45" spans="1:16" s="29" customFormat="1" x14ac:dyDescent="0.2">
      <c r="A45" s="56"/>
      <c r="B45" s="129">
        <v>42962</v>
      </c>
      <c r="C45" s="190" t="s">
        <v>719</v>
      </c>
      <c r="D45" s="132" t="s">
        <v>1051</v>
      </c>
      <c r="E45" s="136">
        <v>2918.87</v>
      </c>
      <c r="F45" s="29" t="s">
        <v>89</v>
      </c>
      <c r="G45" s="29" t="s">
        <v>249</v>
      </c>
      <c r="I45" s="3"/>
      <c r="J45" s="110">
        <v>42953</v>
      </c>
      <c r="K45" s="119" t="s">
        <v>1338</v>
      </c>
      <c r="L45" s="172">
        <v>219.98</v>
      </c>
      <c r="M45" s="308" t="s">
        <v>89</v>
      </c>
      <c r="N45" s="307" t="s">
        <v>249</v>
      </c>
      <c r="O45" s="308"/>
      <c r="P45"/>
    </row>
    <row r="46" spans="1:16" x14ac:dyDescent="0.2">
      <c r="A46" s="56"/>
      <c r="B46" s="129">
        <v>42962</v>
      </c>
      <c r="C46" s="190" t="s">
        <v>1979</v>
      </c>
      <c r="D46" s="132" t="s">
        <v>1980</v>
      </c>
      <c r="E46" s="136">
        <v>1500</v>
      </c>
      <c r="F46" s="29" t="s">
        <v>89</v>
      </c>
      <c r="G46" s="29" t="s">
        <v>249</v>
      </c>
      <c r="I46" s="3"/>
      <c r="J46" s="110">
        <v>42954</v>
      </c>
      <c r="K46" s="119" t="s">
        <v>1051</v>
      </c>
      <c r="L46" s="172">
        <v>896.23</v>
      </c>
      <c r="N46" s="307" t="s">
        <v>249</v>
      </c>
    </row>
    <row r="47" spans="1:16" x14ac:dyDescent="0.2">
      <c r="A47" s="56"/>
      <c r="B47" s="129">
        <v>42964</v>
      </c>
      <c r="C47" s="190" t="s">
        <v>719</v>
      </c>
      <c r="D47" s="132" t="s">
        <v>1981</v>
      </c>
      <c r="E47" s="136">
        <v>531.65</v>
      </c>
      <c r="F47" s="29" t="s">
        <v>89</v>
      </c>
      <c r="G47" s="29" t="s">
        <v>249</v>
      </c>
      <c r="I47" s="3"/>
      <c r="J47" s="110">
        <v>42954</v>
      </c>
      <c r="K47" s="119" t="s">
        <v>1925</v>
      </c>
      <c r="L47" s="172">
        <v>335.12</v>
      </c>
      <c r="N47" s="307" t="s">
        <v>249</v>
      </c>
    </row>
    <row r="48" spans="1:16" x14ac:dyDescent="0.2">
      <c r="A48" s="56"/>
      <c r="B48" s="129">
        <v>42964</v>
      </c>
      <c r="C48" s="190" t="s">
        <v>647</v>
      </c>
      <c r="D48" s="132" t="s">
        <v>1566</v>
      </c>
      <c r="E48" s="136">
        <v>1350</v>
      </c>
      <c r="F48" s="29" t="s">
        <v>89</v>
      </c>
      <c r="G48" s="29" t="s">
        <v>249</v>
      </c>
      <c r="I48" s="3"/>
      <c r="J48" s="110">
        <v>42954</v>
      </c>
      <c r="K48" s="119" t="s">
        <v>665</v>
      </c>
      <c r="L48" s="172">
        <v>360</v>
      </c>
      <c r="N48" s="307" t="s">
        <v>249</v>
      </c>
    </row>
    <row r="49" spans="1:16" x14ac:dyDescent="0.2">
      <c r="A49" s="56"/>
      <c r="B49" s="129">
        <v>42964</v>
      </c>
      <c r="C49" s="190" t="s">
        <v>1939</v>
      </c>
      <c r="D49" s="132" t="s">
        <v>1977</v>
      </c>
      <c r="E49" s="136">
        <v>2000</v>
      </c>
      <c r="F49" s="29" t="s">
        <v>89</v>
      </c>
      <c r="G49" s="29" t="s">
        <v>249</v>
      </c>
      <c r="I49" s="3"/>
      <c r="J49" s="110">
        <v>42954</v>
      </c>
      <c r="K49" s="119" t="s">
        <v>849</v>
      </c>
      <c r="L49" s="172">
        <v>532</v>
      </c>
      <c r="N49" s="307" t="s">
        <v>249</v>
      </c>
    </row>
    <row r="50" spans="1:16" x14ac:dyDescent="0.2">
      <c r="A50" s="56"/>
      <c r="B50" s="129">
        <v>42966</v>
      </c>
      <c r="C50" s="190" t="s">
        <v>469</v>
      </c>
      <c r="D50" s="132" t="s">
        <v>424</v>
      </c>
      <c r="E50" s="136">
        <v>348.38</v>
      </c>
      <c r="F50" s="29" t="s">
        <v>89</v>
      </c>
      <c r="G50" s="29" t="s">
        <v>249</v>
      </c>
      <c r="I50" s="3"/>
      <c r="J50" s="110">
        <v>42958</v>
      </c>
      <c r="K50" s="119" t="s">
        <v>1355</v>
      </c>
      <c r="L50" s="172">
        <v>978.37</v>
      </c>
      <c r="M50" s="308" t="s">
        <v>89</v>
      </c>
      <c r="N50" s="307" t="s">
        <v>249</v>
      </c>
    </row>
    <row r="51" spans="1:16" x14ac:dyDescent="0.2">
      <c r="A51" s="56"/>
      <c r="B51" s="129">
        <v>42968</v>
      </c>
      <c r="C51" s="190" t="s">
        <v>301</v>
      </c>
      <c r="D51" s="132" t="s">
        <v>459</v>
      </c>
      <c r="E51" s="136">
        <v>377</v>
      </c>
      <c r="F51" s="29" t="s">
        <v>89</v>
      </c>
      <c r="G51" s="29" t="s">
        <v>249</v>
      </c>
      <c r="I51" s="3"/>
      <c r="J51" s="110">
        <v>42958</v>
      </c>
      <c r="K51" s="119" t="s">
        <v>640</v>
      </c>
      <c r="L51" s="172">
        <v>188.89</v>
      </c>
      <c r="M51" s="308" t="s">
        <v>89</v>
      </c>
      <c r="N51" s="307" t="s">
        <v>249</v>
      </c>
    </row>
    <row r="52" spans="1:16" x14ac:dyDescent="0.2">
      <c r="A52" s="56"/>
      <c r="B52" s="129">
        <v>42968</v>
      </c>
      <c r="C52" s="190" t="s">
        <v>719</v>
      </c>
      <c r="D52" s="132" t="s">
        <v>1051</v>
      </c>
      <c r="E52" s="136">
        <v>877.49</v>
      </c>
      <c r="F52" s="29" t="s">
        <v>89</v>
      </c>
      <c r="G52" s="29" t="s">
        <v>249</v>
      </c>
      <c r="I52" s="3"/>
      <c r="J52" s="110">
        <v>42958</v>
      </c>
      <c r="K52" s="119" t="s">
        <v>9</v>
      </c>
      <c r="L52" s="172">
        <v>218</v>
      </c>
      <c r="M52" s="308" t="s">
        <v>89</v>
      </c>
      <c r="N52" s="307" t="s">
        <v>249</v>
      </c>
    </row>
    <row r="53" spans="1:16" x14ac:dyDescent="0.2">
      <c r="A53" s="56"/>
      <c r="B53" s="129">
        <v>42969</v>
      </c>
      <c r="C53" s="190" t="s">
        <v>301</v>
      </c>
      <c r="D53" s="132" t="s">
        <v>9</v>
      </c>
      <c r="E53" s="136">
        <v>182</v>
      </c>
      <c r="F53" s="29" t="s">
        <v>89</v>
      </c>
      <c r="G53" s="29" t="s">
        <v>249</v>
      </c>
      <c r="J53" s="110">
        <v>42958</v>
      </c>
      <c r="K53" s="119" t="s">
        <v>459</v>
      </c>
      <c r="L53" s="172">
        <v>140</v>
      </c>
      <c r="M53" s="308" t="s">
        <v>89</v>
      </c>
      <c r="N53" s="307" t="s">
        <v>249</v>
      </c>
    </row>
    <row r="54" spans="1:16" x14ac:dyDescent="0.2">
      <c r="A54" s="56"/>
      <c r="B54" s="129">
        <v>42969</v>
      </c>
      <c r="C54" s="190" t="s">
        <v>301</v>
      </c>
      <c r="D54" s="132" t="s">
        <v>1355</v>
      </c>
      <c r="E54" s="136">
        <v>337.58</v>
      </c>
      <c r="F54" s="29" t="s">
        <v>89</v>
      </c>
      <c r="G54" s="29" t="s">
        <v>249</v>
      </c>
      <c r="J54" s="110">
        <v>42958</v>
      </c>
      <c r="K54" s="119" t="s">
        <v>335</v>
      </c>
      <c r="L54" s="172">
        <v>946</v>
      </c>
      <c r="M54" s="308" t="s">
        <v>89</v>
      </c>
      <c r="N54" s="307" t="s">
        <v>249</v>
      </c>
    </row>
    <row r="55" spans="1:16" x14ac:dyDescent="0.2">
      <c r="A55" s="56"/>
      <c r="B55" s="129">
        <v>42969</v>
      </c>
      <c r="C55" s="190" t="s">
        <v>397</v>
      </c>
      <c r="D55" s="132" t="s">
        <v>1997</v>
      </c>
      <c r="E55" s="136">
        <v>1220</v>
      </c>
      <c r="F55" s="29" t="s">
        <v>89</v>
      </c>
      <c r="G55" s="29" t="s">
        <v>249</v>
      </c>
      <c r="J55" s="110">
        <v>42959</v>
      </c>
      <c r="K55" s="119" t="s">
        <v>597</v>
      </c>
      <c r="L55" s="172">
        <v>1473.1</v>
      </c>
      <c r="M55" s="308" t="s">
        <v>89</v>
      </c>
      <c r="N55" s="307" t="s">
        <v>249</v>
      </c>
    </row>
    <row r="56" spans="1:16" s="308" customFormat="1" x14ac:dyDescent="0.2">
      <c r="A56" s="56"/>
      <c r="B56" s="129">
        <v>42969</v>
      </c>
      <c r="C56" s="190" t="s">
        <v>301</v>
      </c>
      <c r="D56" s="132" t="s">
        <v>2004</v>
      </c>
      <c r="E56" s="136">
        <v>911.3</v>
      </c>
      <c r="F56" s="29" t="s">
        <v>89</v>
      </c>
      <c r="G56" s="29" t="s">
        <v>249</v>
      </c>
      <c r="H56" s="29"/>
      <c r="I56"/>
      <c r="J56" s="110">
        <v>42959</v>
      </c>
      <c r="K56" s="119" t="s">
        <v>901</v>
      </c>
      <c r="L56" s="172">
        <v>146.76</v>
      </c>
      <c r="M56" s="308" t="s">
        <v>89</v>
      </c>
      <c r="N56" s="307" t="s">
        <v>249</v>
      </c>
      <c r="P56"/>
    </row>
    <row r="57" spans="1:16" s="308" customFormat="1" x14ac:dyDescent="0.2">
      <c r="A57" s="56"/>
      <c r="B57" s="129">
        <v>42969</v>
      </c>
      <c r="C57" s="190" t="s">
        <v>719</v>
      </c>
      <c r="D57" s="132" t="s">
        <v>1051</v>
      </c>
      <c r="E57" s="136">
        <v>785.42</v>
      </c>
      <c r="F57" s="29" t="s">
        <v>89</v>
      </c>
      <c r="G57" s="29" t="s">
        <v>249</v>
      </c>
      <c r="H57" s="29"/>
      <c r="I57"/>
      <c r="J57" s="110">
        <v>42961</v>
      </c>
      <c r="K57" s="119" t="s">
        <v>459</v>
      </c>
      <c r="L57" s="172">
        <v>154</v>
      </c>
      <c r="M57" s="308" t="s">
        <v>89</v>
      </c>
      <c r="N57" s="307" t="s">
        <v>249</v>
      </c>
      <c r="P57"/>
    </row>
    <row r="58" spans="1:16" s="308" customFormat="1" x14ac:dyDescent="0.2">
      <c r="A58" s="56"/>
      <c r="B58" s="129">
        <v>42970</v>
      </c>
      <c r="C58" s="190" t="s">
        <v>301</v>
      </c>
      <c r="D58" s="132" t="s">
        <v>1350</v>
      </c>
      <c r="E58" s="136">
        <v>6669</v>
      </c>
      <c r="F58" s="29" t="s">
        <v>89</v>
      </c>
      <c r="G58" s="29" t="s">
        <v>249</v>
      </c>
      <c r="H58" s="29"/>
      <c r="I58"/>
      <c r="J58" s="110">
        <v>42961</v>
      </c>
      <c r="K58" s="119" t="s">
        <v>901</v>
      </c>
      <c r="L58" s="172">
        <v>155.24</v>
      </c>
      <c r="M58" s="308" t="s">
        <v>89</v>
      </c>
      <c r="N58" s="307" t="s">
        <v>249</v>
      </c>
      <c r="P58"/>
    </row>
    <row r="59" spans="1:16" s="308" customFormat="1" x14ac:dyDescent="0.2">
      <c r="A59"/>
      <c r="B59" s="129">
        <v>42970</v>
      </c>
      <c r="C59" s="190" t="s">
        <v>301</v>
      </c>
      <c r="D59" s="132" t="s">
        <v>1834</v>
      </c>
      <c r="E59" s="136">
        <v>1012.32</v>
      </c>
      <c r="F59" s="29" t="s">
        <v>89</v>
      </c>
      <c r="G59" s="29" t="s">
        <v>249</v>
      </c>
      <c r="H59" s="29"/>
      <c r="I59"/>
      <c r="J59" s="110">
        <v>42961</v>
      </c>
      <c r="K59" s="119" t="s">
        <v>931</v>
      </c>
      <c r="L59" s="172">
        <v>465.15</v>
      </c>
      <c r="M59" s="308" t="s">
        <v>89</v>
      </c>
      <c r="N59" s="308" t="s">
        <v>249</v>
      </c>
      <c r="P59"/>
    </row>
    <row r="60" spans="1:16" s="308" customFormat="1" x14ac:dyDescent="0.2">
      <c r="A60"/>
      <c r="B60" s="129">
        <v>42970</v>
      </c>
      <c r="C60" s="190" t="s">
        <v>301</v>
      </c>
      <c r="D60" s="132" t="s">
        <v>1159</v>
      </c>
      <c r="E60" s="136">
        <v>144.66999999999999</v>
      </c>
      <c r="F60" s="29" t="s">
        <v>89</v>
      </c>
      <c r="G60" s="29" t="s">
        <v>249</v>
      </c>
      <c r="H60" s="29"/>
      <c r="I60"/>
      <c r="J60" s="110">
        <v>42961</v>
      </c>
      <c r="K60" s="119" t="s">
        <v>1355</v>
      </c>
      <c r="L60" s="172">
        <v>579.49</v>
      </c>
      <c r="M60" s="308" t="s">
        <v>89</v>
      </c>
      <c r="N60" s="308" t="s">
        <v>249</v>
      </c>
      <c r="P60"/>
    </row>
    <row r="61" spans="1:16" s="308" customFormat="1" x14ac:dyDescent="0.2">
      <c r="A61"/>
      <c r="B61" s="129">
        <v>42970</v>
      </c>
      <c r="C61" s="190" t="s">
        <v>469</v>
      </c>
      <c r="D61" s="132" t="s">
        <v>424</v>
      </c>
      <c r="E61" s="136">
        <v>674.3</v>
      </c>
      <c r="F61" s="29" t="s">
        <v>89</v>
      </c>
      <c r="G61" s="29" t="s">
        <v>249</v>
      </c>
      <c r="H61" s="29"/>
      <c r="I61"/>
      <c r="J61" s="110">
        <v>42962</v>
      </c>
      <c r="K61" s="119" t="s">
        <v>1051</v>
      </c>
      <c r="L61" s="172">
        <v>529.87</v>
      </c>
      <c r="M61" s="308" t="s">
        <v>89</v>
      </c>
      <c r="N61" s="308" t="s">
        <v>249</v>
      </c>
      <c r="P61"/>
    </row>
    <row r="62" spans="1:16" s="308" customFormat="1" x14ac:dyDescent="0.2">
      <c r="A62"/>
      <c r="B62" s="129">
        <v>42970</v>
      </c>
      <c r="C62" s="190" t="s">
        <v>719</v>
      </c>
      <c r="D62" s="132" t="s">
        <v>1051</v>
      </c>
      <c r="E62" s="136">
        <v>841.92</v>
      </c>
      <c r="F62" s="29"/>
      <c r="G62" s="29" t="s">
        <v>249</v>
      </c>
      <c r="H62" s="29"/>
      <c r="I62"/>
      <c r="J62" s="110">
        <v>42964</v>
      </c>
      <c r="K62" s="119" t="s">
        <v>459</v>
      </c>
      <c r="L62" s="172">
        <v>182</v>
      </c>
      <c r="M62" s="308" t="s">
        <v>89</v>
      </c>
      <c r="N62" s="308" t="s">
        <v>249</v>
      </c>
      <c r="P62"/>
    </row>
    <row r="63" spans="1:16" s="308" customFormat="1" x14ac:dyDescent="0.2">
      <c r="A63"/>
      <c r="B63" s="129">
        <v>42971</v>
      </c>
      <c r="C63" s="190" t="s">
        <v>674</v>
      </c>
      <c r="D63" s="132" t="s">
        <v>673</v>
      </c>
      <c r="E63" s="136">
        <v>1768.11</v>
      </c>
      <c r="F63" s="29" t="s">
        <v>89</v>
      </c>
      <c r="G63" s="29" t="s">
        <v>249</v>
      </c>
      <c r="H63" s="29"/>
      <c r="I63"/>
      <c r="J63" s="110">
        <v>42964</v>
      </c>
      <c r="K63" s="119" t="s">
        <v>901</v>
      </c>
      <c r="L63" s="172">
        <v>275.54000000000002</v>
      </c>
      <c r="M63" s="308" t="s">
        <v>89</v>
      </c>
      <c r="N63" s="308" t="s">
        <v>249</v>
      </c>
      <c r="P63"/>
    </row>
    <row r="64" spans="1:16" s="308" customFormat="1" x14ac:dyDescent="0.2">
      <c r="A64"/>
      <c r="B64" s="129">
        <v>42971</v>
      </c>
      <c r="C64" s="190" t="s">
        <v>719</v>
      </c>
      <c r="D64" s="132" t="s">
        <v>1051</v>
      </c>
      <c r="E64" s="136">
        <v>200</v>
      </c>
      <c r="F64" s="29" t="s">
        <v>89</v>
      </c>
      <c r="G64" s="29" t="s">
        <v>249</v>
      </c>
      <c r="H64" s="29"/>
      <c r="I64"/>
      <c r="J64" s="110">
        <v>42964</v>
      </c>
      <c r="K64" s="119" t="s">
        <v>1355</v>
      </c>
      <c r="L64" s="172">
        <v>709.4</v>
      </c>
      <c r="M64" s="308" t="s">
        <v>89</v>
      </c>
      <c r="N64" s="308" t="s">
        <v>249</v>
      </c>
      <c r="P64"/>
    </row>
    <row r="65" spans="1:16" s="308" customFormat="1" x14ac:dyDescent="0.2">
      <c r="A65"/>
      <c r="B65" s="129">
        <v>42972</v>
      </c>
      <c r="C65" s="190" t="s">
        <v>301</v>
      </c>
      <c r="D65" s="132" t="s">
        <v>294</v>
      </c>
      <c r="E65" s="136">
        <v>1143.42</v>
      </c>
      <c r="F65" s="29"/>
      <c r="G65" s="29" t="s">
        <v>249</v>
      </c>
      <c r="H65" s="29"/>
      <c r="I65"/>
      <c r="J65" s="110">
        <v>42964</v>
      </c>
      <c r="K65" s="119" t="s">
        <v>931</v>
      </c>
      <c r="L65" s="172">
        <v>247.25</v>
      </c>
      <c r="M65" s="308" t="s">
        <v>89</v>
      </c>
      <c r="N65" s="308" t="s">
        <v>249</v>
      </c>
      <c r="P65"/>
    </row>
    <row r="66" spans="1:16" s="308" customFormat="1" x14ac:dyDescent="0.2">
      <c r="A66"/>
      <c r="B66" s="129">
        <v>42972</v>
      </c>
      <c r="C66" s="190" t="s">
        <v>301</v>
      </c>
      <c r="D66" s="132" t="s">
        <v>293</v>
      </c>
      <c r="E66" s="136">
        <v>4993.2</v>
      </c>
      <c r="F66" s="29" t="s">
        <v>89</v>
      </c>
      <c r="G66" s="29" t="s">
        <v>249</v>
      </c>
      <c r="H66" s="29"/>
      <c r="I66"/>
      <c r="J66" s="110">
        <v>42965</v>
      </c>
      <c r="K66" s="119" t="s">
        <v>901</v>
      </c>
      <c r="L66" s="172">
        <v>82.19</v>
      </c>
      <c r="M66" s="308" t="s">
        <v>89</v>
      </c>
      <c r="N66" s="308" t="s">
        <v>249</v>
      </c>
      <c r="P66"/>
    </row>
    <row r="67" spans="1:16" s="308" customFormat="1" ht="13.5" thickBot="1" x14ac:dyDescent="0.25">
      <c r="A67"/>
      <c r="B67" s="129">
        <v>42972</v>
      </c>
      <c r="C67" s="190" t="s">
        <v>301</v>
      </c>
      <c r="D67" s="132" t="s">
        <v>931</v>
      </c>
      <c r="E67" s="136">
        <v>180.2</v>
      </c>
      <c r="F67" s="29" t="s">
        <v>89</v>
      </c>
      <c r="G67" s="29" t="s">
        <v>249</v>
      </c>
      <c r="H67" s="29"/>
      <c r="I67"/>
      <c r="J67" s="280">
        <v>42966</v>
      </c>
      <c r="K67" s="423" t="s">
        <v>901</v>
      </c>
      <c r="L67" s="200">
        <v>552.54999999999995</v>
      </c>
      <c r="M67" s="308" t="s">
        <v>89</v>
      </c>
      <c r="N67" s="308" t="s">
        <v>249</v>
      </c>
      <c r="P67"/>
    </row>
    <row r="68" spans="1:16" s="308" customFormat="1" ht="13.5" thickBot="1" x14ac:dyDescent="0.25">
      <c r="A68"/>
      <c r="B68" s="129">
        <v>42973</v>
      </c>
      <c r="C68" s="190" t="s">
        <v>409</v>
      </c>
      <c r="D68" s="132" t="s">
        <v>1001</v>
      </c>
      <c r="E68" s="136">
        <v>6580</v>
      </c>
      <c r="F68" s="29" t="s">
        <v>89</v>
      </c>
      <c r="G68" s="29" t="s">
        <v>249</v>
      </c>
      <c r="H68" s="29"/>
      <c r="I68"/>
      <c r="J68" s="56"/>
      <c r="K68" s="194"/>
      <c r="L68" s="87">
        <f>SUM(L38:L67)</f>
        <v>13405.380000000001</v>
      </c>
      <c r="P68"/>
    </row>
    <row r="69" spans="1:16" s="308" customFormat="1" x14ac:dyDescent="0.2">
      <c r="A69"/>
      <c r="B69" s="129">
        <v>42973</v>
      </c>
      <c r="C69" s="190" t="s">
        <v>1136</v>
      </c>
      <c r="D69" s="132" t="s">
        <v>1373</v>
      </c>
      <c r="E69" s="136">
        <v>5716.68</v>
      </c>
      <c r="F69" s="29" t="s">
        <v>89</v>
      </c>
      <c r="G69" s="29" t="s">
        <v>249</v>
      </c>
      <c r="H69" s="29"/>
      <c r="I69"/>
      <c r="J69" s="56"/>
      <c r="K69" s="194"/>
      <c r="L69" s="208"/>
      <c r="P69"/>
    </row>
    <row r="70" spans="1:16" s="308" customFormat="1" x14ac:dyDescent="0.2">
      <c r="A70"/>
      <c r="B70" s="129">
        <v>42973</v>
      </c>
      <c r="C70" s="190" t="s">
        <v>301</v>
      </c>
      <c r="D70" s="132" t="s">
        <v>227</v>
      </c>
      <c r="E70" s="136">
        <v>1710</v>
      </c>
      <c r="F70" s="29" t="s">
        <v>89</v>
      </c>
      <c r="G70" s="29" t="s">
        <v>249</v>
      </c>
      <c r="H70" s="29"/>
      <c r="I70"/>
      <c r="J70" s="43">
        <f>SUM(E77:E78)</f>
        <v>46795.56</v>
      </c>
      <c r="K70" s="194"/>
      <c r="L70" s="208"/>
      <c r="P70"/>
    </row>
    <row r="71" spans="1:16" s="308" customFormat="1" x14ac:dyDescent="0.2">
      <c r="A71"/>
      <c r="B71" s="129">
        <v>42973</v>
      </c>
      <c r="C71" s="190" t="s">
        <v>719</v>
      </c>
      <c r="D71" s="132" t="s">
        <v>1051</v>
      </c>
      <c r="E71" s="136">
        <v>554.08000000000004</v>
      </c>
      <c r="F71" s="29" t="s">
        <v>89</v>
      </c>
      <c r="G71" s="29" t="s">
        <v>249</v>
      </c>
      <c r="H71" s="29"/>
      <c r="I71"/>
      <c r="J71" s="43"/>
      <c r="K71" s="194"/>
      <c r="L71" s="208"/>
      <c r="P71"/>
    </row>
    <row r="72" spans="1:16" s="308" customFormat="1" x14ac:dyDescent="0.2">
      <c r="A72"/>
      <c r="B72" s="129">
        <v>42975</v>
      </c>
      <c r="C72" s="190" t="s">
        <v>301</v>
      </c>
      <c r="D72" s="132" t="s">
        <v>227</v>
      </c>
      <c r="E72" s="136">
        <v>666.9</v>
      </c>
      <c r="F72" s="29" t="s">
        <v>89</v>
      </c>
      <c r="G72" s="29" t="s">
        <v>249</v>
      </c>
      <c r="H72" s="29"/>
      <c r="I72"/>
      <c r="J72" s="43"/>
      <c r="K72" s="194"/>
      <c r="L72" s="208"/>
      <c r="P72"/>
    </row>
    <row r="73" spans="1:16" s="308" customFormat="1" x14ac:dyDescent="0.2">
      <c r="A73"/>
      <c r="B73" s="129">
        <v>42975</v>
      </c>
      <c r="C73" s="190" t="s">
        <v>647</v>
      </c>
      <c r="D73" s="132" t="s">
        <v>1994</v>
      </c>
      <c r="E73" s="136">
        <v>1259.31</v>
      </c>
      <c r="F73" s="29" t="s">
        <v>89</v>
      </c>
      <c r="G73" s="29" t="s">
        <v>249</v>
      </c>
      <c r="H73" s="29"/>
      <c r="I73"/>
      <c r="J73" s="43"/>
      <c r="K73" s="194"/>
      <c r="L73" s="208"/>
      <c r="P73"/>
    </row>
    <row r="74" spans="1:16" s="308" customFormat="1" x14ac:dyDescent="0.2">
      <c r="A74"/>
      <c r="B74" s="129">
        <v>42975</v>
      </c>
      <c r="C74" s="190" t="s">
        <v>647</v>
      </c>
      <c r="D74" s="132" t="s">
        <v>1995</v>
      </c>
      <c r="E74" s="136">
        <v>803.7</v>
      </c>
      <c r="F74" s="29" t="s">
        <v>89</v>
      </c>
      <c r="G74" s="29" t="s">
        <v>249</v>
      </c>
      <c r="H74" s="29"/>
      <c r="I74"/>
      <c r="J74" s="43"/>
      <c r="K74" s="194"/>
      <c r="L74" s="208"/>
      <c r="P74"/>
    </row>
    <row r="75" spans="1:16" s="308" customFormat="1" x14ac:dyDescent="0.2">
      <c r="A75"/>
      <c r="B75" s="129">
        <v>42975</v>
      </c>
      <c r="C75" s="190" t="s">
        <v>719</v>
      </c>
      <c r="D75" s="132" t="s">
        <v>1051</v>
      </c>
      <c r="E75" s="136">
        <v>859.12</v>
      </c>
      <c r="F75" s="29"/>
      <c r="G75" s="29" t="s">
        <v>249</v>
      </c>
      <c r="H75" s="29"/>
      <c r="I75"/>
      <c r="J75" s="43"/>
      <c r="K75" s="194"/>
      <c r="L75" s="208"/>
      <c r="P75"/>
    </row>
    <row r="76" spans="1:16" x14ac:dyDescent="0.2">
      <c r="B76" s="129">
        <v>42975</v>
      </c>
      <c r="C76" s="190" t="s">
        <v>469</v>
      </c>
      <c r="D76" s="132" t="s">
        <v>901</v>
      </c>
      <c r="E76" s="136">
        <v>131.19999999999999</v>
      </c>
      <c r="G76" s="29" t="s">
        <v>249</v>
      </c>
      <c r="J76" s="56"/>
      <c r="K76" s="194"/>
      <c r="L76" s="208"/>
    </row>
    <row r="77" spans="1:16" x14ac:dyDescent="0.2">
      <c r="B77" s="129">
        <v>42976</v>
      </c>
      <c r="C77" s="190" t="s">
        <v>301</v>
      </c>
      <c r="D77" s="588" t="s">
        <v>1986</v>
      </c>
      <c r="E77" s="272">
        <v>10560.23</v>
      </c>
      <c r="F77" s="29" t="s">
        <v>89</v>
      </c>
      <c r="G77" s="29" t="s">
        <v>249</v>
      </c>
      <c r="J77" s="56"/>
      <c r="K77" s="194"/>
      <c r="L77" s="208"/>
    </row>
    <row r="78" spans="1:16" x14ac:dyDescent="0.2">
      <c r="B78" s="129">
        <v>42976</v>
      </c>
      <c r="C78" s="190" t="s">
        <v>301</v>
      </c>
      <c r="D78" s="588" t="s">
        <v>1987</v>
      </c>
      <c r="E78" s="272">
        <v>36235.33</v>
      </c>
      <c r="F78" s="29" t="s">
        <v>89</v>
      </c>
      <c r="G78" s="29" t="s">
        <v>249</v>
      </c>
      <c r="J78" s="56"/>
      <c r="K78" s="194"/>
      <c r="L78" s="208"/>
    </row>
    <row r="79" spans="1:16" x14ac:dyDescent="0.2">
      <c r="B79" s="129">
        <v>42976</v>
      </c>
      <c r="C79" s="190" t="s">
        <v>647</v>
      </c>
      <c r="D79" s="132" t="s">
        <v>1995</v>
      </c>
      <c r="E79" s="136">
        <v>885.2</v>
      </c>
      <c r="F79" s="29" t="s">
        <v>89</v>
      </c>
      <c r="G79" s="29" t="s">
        <v>249</v>
      </c>
      <c r="J79" s="56"/>
      <c r="K79" s="194"/>
      <c r="L79" s="208"/>
    </row>
    <row r="80" spans="1:16" x14ac:dyDescent="0.2">
      <c r="B80" s="129">
        <v>42976</v>
      </c>
      <c r="C80" s="190" t="s">
        <v>469</v>
      </c>
      <c r="D80" s="132" t="s">
        <v>1996</v>
      </c>
      <c r="E80" s="136">
        <v>2467.6999999999998</v>
      </c>
      <c r="F80" s="29" t="s">
        <v>89</v>
      </c>
      <c r="G80" s="29" t="s">
        <v>249</v>
      </c>
      <c r="J80" s="56"/>
      <c r="K80" s="194"/>
      <c r="L80" s="208"/>
    </row>
    <row r="81" spans="2:12" x14ac:dyDescent="0.2">
      <c r="B81" s="129">
        <v>42976</v>
      </c>
      <c r="C81" s="190" t="s">
        <v>719</v>
      </c>
      <c r="D81" s="132" t="s">
        <v>1051</v>
      </c>
      <c r="E81" s="136">
        <v>721.64</v>
      </c>
      <c r="F81" s="29" t="s">
        <v>89</v>
      </c>
      <c r="G81" s="29" t="s">
        <v>249</v>
      </c>
      <c r="J81" s="56"/>
      <c r="K81" s="194"/>
      <c r="L81" s="208"/>
    </row>
    <row r="82" spans="2:12" x14ac:dyDescent="0.2">
      <c r="B82" s="129">
        <v>42976</v>
      </c>
      <c r="C82" s="190" t="s">
        <v>719</v>
      </c>
      <c r="D82" s="132" t="s">
        <v>1051</v>
      </c>
      <c r="E82" s="136">
        <v>487.53</v>
      </c>
      <c r="G82" s="29" t="s">
        <v>249</v>
      </c>
      <c r="J82" s="56"/>
      <c r="K82" s="194"/>
      <c r="L82" s="208"/>
    </row>
    <row r="83" spans="2:12" x14ac:dyDescent="0.2">
      <c r="B83" s="129">
        <v>42977</v>
      </c>
      <c r="C83" s="190" t="s">
        <v>719</v>
      </c>
      <c r="D83" s="132" t="s">
        <v>1051</v>
      </c>
      <c r="E83" s="136">
        <v>607.08000000000004</v>
      </c>
      <c r="F83" s="29" t="s">
        <v>89</v>
      </c>
      <c r="G83" s="29" t="s">
        <v>249</v>
      </c>
      <c r="J83" s="56"/>
      <c r="K83" s="194"/>
      <c r="L83" s="208"/>
    </row>
    <row r="84" spans="2:12" x14ac:dyDescent="0.2">
      <c r="B84" s="129">
        <v>42977</v>
      </c>
      <c r="C84" s="190" t="s">
        <v>1136</v>
      </c>
      <c r="D84" s="132" t="s">
        <v>861</v>
      </c>
      <c r="E84" s="136">
        <v>29709.72</v>
      </c>
      <c r="F84" s="29" t="s">
        <v>89</v>
      </c>
      <c r="G84" s="29" t="s">
        <v>249</v>
      </c>
    </row>
    <row r="85" spans="2:12" x14ac:dyDescent="0.2">
      <c r="B85" s="129">
        <v>42977</v>
      </c>
      <c r="C85" s="190" t="s">
        <v>647</v>
      </c>
      <c r="D85" s="132" t="s">
        <v>1343</v>
      </c>
      <c r="E85" s="136">
        <v>441</v>
      </c>
      <c r="F85" s="29" t="s">
        <v>89</v>
      </c>
      <c r="G85" s="29" t="s">
        <v>249</v>
      </c>
    </row>
    <row r="86" spans="2:12" x14ac:dyDescent="0.2">
      <c r="B86" s="129">
        <v>42978</v>
      </c>
      <c r="C86" s="190" t="s">
        <v>301</v>
      </c>
      <c r="D86" s="132" t="s">
        <v>928</v>
      </c>
      <c r="E86" s="136">
        <v>15611.51</v>
      </c>
      <c r="F86" s="29" t="s">
        <v>89</v>
      </c>
      <c r="G86" s="29" t="s">
        <v>249</v>
      </c>
    </row>
    <row r="87" spans="2:12" x14ac:dyDescent="0.2">
      <c r="B87" s="129">
        <v>42978</v>
      </c>
      <c r="C87" s="190" t="s">
        <v>719</v>
      </c>
      <c r="D87" s="132" t="s">
        <v>1051</v>
      </c>
      <c r="E87" s="136">
        <v>621.46</v>
      </c>
      <c r="F87" s="29" t="s">
        <v>89</v>
      </c>
      <c r="G87" s="29" t="s">
        <v>249</v>
      </c>
    </row>
    <row r="88" spans="2:12" ht="13.5" thickBot="1" x14ac:dyDescent="0.25">
      <c r="B88" s="161">
        <v>42978</v>
      </c>
      <c r="C88" s="187" t="s">
        <v>719</v>
      </c>
      <c r="D88" s="133" t="s">
        <v>1051</v>
      </c>
      <c r="E88" s="137">
        <v>200</v>
      </c>
      <c r="F88" s="29" t="s">
        <v>89</v>
      </c>
      <c r="G88" s="29" t="s">
        <v>249</v>
      </c>
    </row>
    <row r="89" spans="2:12" ht="13.5" thickBot="1" x14ac:dyDescent="0.25">
      <c r="B89" s="56"/>
      <c r="C89" s="56"/>
      <c r="D89" s="194"/>
      <c r="E89" s="87">
        <f>SUM(E12:E31,E33:E88)</f>
        <v>223716.95</v>
      </c>
    </row>
  </sheetData>
  <mergeCells count="6">
    <mergeCell ref="B32:D32"/>
    <mergeCell ref="A1:L1"/>
    <mergeCell ref="A3:D3"/>
    <mergeCell ref="A10:D10"/>
    <mergeCell ref="K32:K33"/>
    <mergeCell ref="L32:L3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workbookViewId="0">
      <selection activeCell="B25" sqref="B25"/>
    </sheetView>
  </sheetViews>
  <sheetFormatPr defaultRowHeight="12.75" x14ac:dyDescent="0.2"/>
  <cols>
    <col min="1" max="1" width="10.140625" bestFit="1" customWidth="1"/>
    <col min="2" max="2" width="21.140625" customWidth="1"/>
    <col min="3" max="3" width="11.140625" customWidth="1"/>
    <col min="4" max="4" width="2.7109375" style="29" customWidth="1"/>
    <col min="5" max="5" width="2.28515625" customWidth="1"/>
    <col min="6" max="6" width="10.140625" bestFit="1" customWidth="1"/>
    <col min="7" max="7" width="12.7109375" customWidth="1"/>
    <col min="8" max="8" width="11" bestFit="1" customWidth="1"/>
    <col min="9" max="9" width="3" style="143" customWidth="1"/>
  </cols>
  <sheetData>
    <row r="1" spans="1:9" s="1" customFormat="1" ht="17.45" customHeight="1" x14ac:dyDescent="0.2">
      <c r="A1" s="2" t="s">
        <v>219</v>
      </c>
      <c r="D1" s="28"/>
      <c r="I1" s="139"/>
    </row>
    <row r="2" spans="1:9" s="1" customFormat="1" x14ac:dyDescent="0.2">
      <c r="D2" s="28"/>
      <c r="I2" s="139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40"/>
    </row>
    <row r="4" spans="1:9" s="1" customFormat="1" ht="9" customHeight="1" thickBot="1" x14ac:dyDescent="0.25">
      <c r="D4" s="28"/>
      <c r="I4" s="139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2" t="s">
        <v>3</v>
      </c>
      <c r="I5" s="27"/>
    </row>
    <row r="6" spans="1:9" s="3" customFormat="1" ht="12" customHeight="1" x14ac:dyDescent="0.2">
      <c r="A6" s="120">
        <v>38778</v>
      </c>
      <c r="B6" s="121" t="s">
        <v>223</v>
      </c>
      <c r="C6" s="125">
        <v>683.7</v>
      </c>
      <c r="D6" s="27" t="s">
        <v>89</v>
      </c>
      <c r="F6" s="117"/>
      <c r="G6" s="118"/>
      <c r="H6" s="134"/>
      <c r="I6" s="27"/>
    </row>
    <row r="7" spans="1:9" s="3" customFormat="1" ht="12" customHeight="1" x14ac:dyDescent="0.2">
      <c r="A7" s="126">
        <v>38778</v>
      </c>
      <c r="B7" s="127" t="s">
        <v>224</v>
      </c>
      <c r="C7" s="128">
        <v>780</v>
      </c>
      <c r="D7" s="27" t="s">
        <v>89</v>
      </c>
      <c r="F7" s="109">
        <v>38807</v>
      </c>
      <c r="G7" s="123" t="s">
        <v>9</v>
      </c>
      <c r="H7" s="124">
        <v>1850</v>
      </c>
      <c r="I7" s="27" t="s">
        <v>89</v>
      </c>
    </row>
    <row r="8" spans="1:9" s="78" customFormat="1" ht="11.45" customHeight="1" x14ac:dyDescent="0.2">
      <c r="A8" s="110">
        <v>38779</v>
      </c>
      <c r="B8" s="119" t="s">
        <v>222</v>
      </c>
      <c r="C8" s="122">
        <v>1111.5</v>
      </c>
      <c r="D8" s="27" t="s">
        <v>89</v>
      </c>
      <c r="F8" s="117"/>
      <c r="G8" s="131"/>
      <c r="H8" s="135"/>
      <c r="I8" s="150"/>
    </row>
    <row r="9" spans="1:9" s="56" customFormat="1" ht="12" x14ac:dyDescent="0.2">
      <c r="A9" s="109">
        <v>38785</v>
      </c>
      <c r="B9" s="123" t="s">
        <v>181</v>
      </c>
      <c r="C9" s="124">
        <v>643.46</v>
      </c>
      <c r="D9" s="27" t="s">
        <v>89</v>
      </c>
      <c r="F9" s="60"/>
      <c r="G9" s="123"/>
      <c r="H9" s="124"/>
      <c r="I9" s="141"/>
    </row>
    <row r="10" spans="1:9" s="56" customFormat="1" ht="12" x14ac:dyDescent="0.2">
      <c r="A10" s="109">
        <v>38785</v>
      </c>
      <c r="B10" s="123" t="s">
        <v>24</v>
      </c>
      <c r="C10" s="124">
        <v>211.58</v>
      </c>
      <c r="D10" s="27" t="s">
        <v>89</v>
      </c>
      <c r="F10" s="60"/>
      <c r="G10" s="123"/>
      <c r="H10" s="124"/>
      <c r="I10" s="141"/>
    </row>
    <row r="11" spans="1:9" s="56" customFormat="1" ht="12" x14ac:dyDescent="0.2">
      <c r="A11" s="109">
        <v>38786</v>
      </c>
      <c r="B11" s="123" t="s">
        <v>178</v>
      </c>
      <c r="C11" s="124">
        <v>312.35000000000002</v>
      </c>
      <c r="D11" s="27" t="s">
        <v>89</v>
      </c>
      <c r="F11" s="60"/>
      <c r="G11" s="123"/>
      <c r="H11" s="124"/>
      <c r="I11" s="141"/>
    </row>
    <row r="12" spans="1:9" s="56" customFormat="1" ht="12" x14ac:dyDescent="0.2">
      <c r="A12" s="109">
        <v>38791</v>
      </c>
      <c r="B12" s="123" t="s">
        <v>255</v>
      </c>
      <c r="C12" s="124">
        <v>183.18</v>
      </c>
      <c r="D12" s="27" t="s">
        <v>89</v>
      </c>
      <c r="F12" s="60"/>
      <c r="G12" s="123"/>
      <c r="H12" s="124"/>
      <c r="I12" s="141"/>
    </row>
    <row r="13" spans="1:9" s="56" customFormat="1" ht="12" x14ac:dyDescent="0.2">
      <c r="A13" s="109">
        <v>38796</v>
      </c>
      <c r="B13" s="123" t="s">
        <v>222</v>
      </c>
      <c r="C13" s="124">
        <v>1111.5</v>
      </c>
      <c r="D13" s="27" t="s">
        <v>89</v>
      </c>
      <c r="F13" s="60"/>
      <c r="G13" s="123"/>
      <c r="H13" s="124"/>
      <c r="I13" s="141"/>
    </row>
    <row r="14" spans="1:9" s="56" customFormat="1" ht="12" x14ac:dyDescent="0.2">
      <c r="A14" s="109">
        <v>38796</v>
      </c>
      <c r="B14" s="61" t="s">
        <v>13</v>
      </c>
      <c r="C14" s="92">
        <v>1108.72</v>
      </c>
      <c r="D14" s="27" t="s">
        <v>89</v>
      </c>
      <c r="F14" s="60"/>
      <c r="G14" s="123"/>
      <c r="H14" s="124"/>
      <c r="I14" s="141"/>
    </row>
    <row r="15" spans="1:9" s="56" customFormat="1" ht="12" x14ac:dyDescent="0.2">
      <c r="A15" s="109">
        <v>38796</v>
      </c>
      <c r="B15" s="61" t="s">
        <v>22</v>
      </c>
      <c r="C15" s="92">
        <v>175</v>
      </c>
      <c r="D15" s="27" t="s">
        <v>89</v>
      </c>
      <c r="F15" s="60"/>
      <c r="G15" s="123"/>
      <c r="H15" s="124"/>
      <c r="I15" s="141"/>
    </row>
    <row r="16" spans="1:9" s="56" customFormat="1" ht="12" x14ac:dyDescent="0.2">
      <c r="A16" s="109">
        <v>38796</v>
      </c>
      <c r="B16" s="61" t="s">
        <v>84</v>
      </c>
      <c r="C16" s="92">
        <v>616.98</v>
      </c>
      <c r="D16" s="27" t="s">
        <v>89</v>
      </c>
      <c r="F16" s="60"/>
      <c r="G16" s="123"/>
      <c r="H16" s="124"/>
      <c r="I16" s="141"/>
    </row>
    <row r="17" spans="1:9" s="56" customFormat="1" ht="12" x14ac:dyDescent="0.2">
      <c r="A17" s="109">
        <v>38830</v>
      </c>
      <c r="B17" s="61" t="s">
        <v>145</v>
      </c>
      <c r="C17" s="92">
        <v>420.66</v>
      </c>
      <c r="D17" s="27" t="s">
        <v>89</v>
      </c>
      <c r="F17" s="60"/>
      <c r="G17" s="123"/>
      <c r="H17" s="124"/>
      <c r="I17" s="141"/>
    </row>
    <row r="18" spans="1:9" s="56" customFormat="1" ht="12" x14ac:dyDescent="0.2">
      <c r="A18" s="109">
        <v>38800</v>
      </c>
      <c r="B18" s="61" t="s">
        <v>145</v>
      </c>
      <c r="C18" s="92">
        <v>774.06</v>
      </c>
      <c r="D18" s="27" t="s">
        <v>89</v>
      </c>
      <c r="F18" s="60"/>
      <c r="G18" s="123"/>
      <c r="H18" s="124"/>
      <c r="I18" s="141"/>
    </row>
    <row r="19" spans="1:9" s="56" customFormat="1" ht="12" x14ac:dyDescent="0.2">
      <c r="A19" s="109">
        <v>38800</v>
      </c>
      <c r="B19" s="61" t="s">
        <v>150</v>
      </c>
      <c r="C19" s="92">
        <v>99.75</v>
      </c>
      <c r="D19" s="27" t="s">
        <v>89</v>
      </c>
      <c r="F19" s="60"/>
      <c r="G19" s="123"/>
      <c r="H19" s="124"/>
      <c r="I19" s="141"/>
    </row>
    <row r="20" spans="1:9" s="56" customFormat="1" ht="12" x14ac:dyDescent="0.2">
      <c r="A20" s="109">
        <v>38800</v>
      </c>
      <c r="B20" s="61" t="s">
        <v>223</v>
      </c>
      <c r="C20" s="92">
        <v>901.4</v>
      </c>
      <c r="D20" s="27" t="s">
        <v>89</v>
      </c>
      <c r="F20" s="60"/>
      <c r="G20" s="123"/>
      <c r="H20" s="124"/>
      <c r="I20" s="141"/>
    </row>
    <row r="21" spans="1:9" s="56" customFormat="1" ht="12" x14ac:dyDescent="0.2">
      <c r="A21" s="109">
        <v>38800</v>
      </c>
      <c r="B21" s="61" t="s">
        <v>171</v>
      </c>
      <c r="C21" s="92">
        <v>474.79</v>
      </c>
      <c r="D21" s="27" t="s">
        <v>89</v>
      </c>
      <c r="F21" s="60"/>
      <c r="G21" s="123"/>
      <c r="H21" s="124"/>
      <c r="I21" s="141"/>
    </row>
    <row r="22" spans="1:9" s="56" customFormat="1" ht="12" x14ac:dyDescent="0.2">
      <c r="A22" s="109">
        <v>38800</v>
      </c>
      <c r="B22" s="61" t="s">
        <v>171</v>
      </c>
      <c r="C22" s="92">
        <v>39.090000000000003</v>
      </c>
      <c r="D22" s="27" t="s">
        <v>89</v>
      </c>
      <c r="F22" s="60"/>
      <c r="G22" s="123"/>
      <c r="H22" s="124"/>
      <c r="I22" s="141"/>
    </row>
    <row r="23" spans="1:9" s="56" customFormat="1" ht="12" x14ac:dyDescent="0.2">
      <c r="A23" s="109">
        <v>38800</v>
      </c>
      <c r="B23" s="61" t="s">
        <v>215</v>
      </c>
      <c r="C23" s="92">
        <v>842.7</v>
      </c>
      <c r="D23" s="27" t="s">
        <v>89</v>
      </c>
      <c r="F23" s="60"/>
      <c r="G23" s="123"/>
      <c r="H23" s="124"/>
      <c r="I23" s="141"/>
    </row>
    <row r="24" spans="1:9" s="56" customFormat="1" ht="12" x14ac:dyDescent="0.2">
      <c r="A24" s="109">
        <v>38804</v>
      </c>
      <c r="B24" s="61" t="s">
        <v>84</v>
      </c>
      <c r="C24" s="92">
        <v>307.87</v>
      </c>
      <c r="D24" s="27" t="s">
        <v>89</v>
      </c>
      <c r="F24" s="60"/>
      <c r="G24" s="123"/>
      <c r="H24" s="124"/>
      <c r="I24" s="141"/>
    </row>
    <row r="25" spans="1:9" s="56" customFormat="1" ht="12" x14ac:dyDescent="0.2">
      <c r="A25" s="129">
        <v>38806</v>
      </c>
      <c r="B25" s="105" t="s">
        <v>68</v>
      </c>
      <c r="C25" s="130">
        <v>1657</v>
      </c>
      <c r="D25" s="27" t="s">
        <v>89</v>
      </c>
      <c r="F25" s="104"/>
      <c r="G25" s="132"/>
      <c r="H25" s="136"/>
      <c r="I25" s="141"/>
    </row>
    <row r="26" spans="1:9" s="56" customFormat="1" ht="12" x14ac:dyDescent="0.2">
      <c r="A26" s="129"/>
      <c r="B26" s="105"/>
      <c r="C26" s="130"/>
      <c r="D26" s="27"/>
      <c r="F26" s="104"/>
      <c r="G26" s="132"/>
      <c r="H26" s="136"/>
      <c r="I26" s="141"/>
    </row>
    <row r="27" spans="1:9" s="70" customFormat="1" thickBot="1" x14ac:dyDescent="0.25">
      <c r="A27" s="96"/>
      <c r="B27" s="67"/>
      <c r="C27" s="72"/>
      <c r="D27" s="71"/>
      <c r="F27" s="66"/>
      <c r="G27" s="133"/>
      <c r="H27" s="137"/>
      <c r="I27" s="142"/>
    </row>
    <row r="28" spans="1:9" s="70" customFormat="1" thickBot="1" x14ac:dyDescent="0.25">
      <c r="A28" s="56"/>
      <c r="B28" s="56"/>
      <c r="C28" s="69">
        <f>SUM(C6:C27)</f>
        <v>12455.29</v>
      </c>
      <c r="D28" s="71"/>
      <c r="F28" s="56"/>
      <c r="G28" s="56"/>
      <c r="H28" s="69">
        <f>SUM(H6:H27)</f>
        <v>1850</v>
      </c>
      <c r="I28" s="142"/>
    </row>
    <row r="29" spans="1:9" s="70" customFormat="1" x14ac:dyDescent="0.2">
      <c r="D29" s="71"/>
      <c r="F29"/>
      <c r="G29"/>
      <c r="H29"/>
      <c r="I29" s="142"/>
    </row>
  </sheetData>
  <mergeCells count="2">
    <mergeCell ref="A3:C3"/>
    <mergeCell ref="F3:H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0"/>
  <dimension ref="A1:P86"/>
  <sheetViews>
    <sheetView topLeftCell="A7" zoomScaleNormal="100" workbookViewId="0">
      <selection activeCell="C49" sqref="C4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1998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89"/>
      <c r="G2" s="489"/>
      <c r="H2" s="489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9">
        <v>42993</v>
      </c>
      <c r="C5" s="188" t="s">
        <v>691</v>
      </c>
      <c r="D5" s="123" t="s">
        <v>1852</v>
      </c>
      <c r="E5" s="124">
        <v>5000</v>
      </c>
      <c r="F5" s="29" t="s">
        <v>89</v>
      </c>
      <c r="G5" s="29" t="s">
        <v>249</v>
      </c>
      <c r="H5" s="29"/>
      <c r="J5" s="101">
        <v>42982</v>
      </c>
      <c r="K5" s="205" t="s">
        <v>1247</v>
      </c>
      <c r="L5" s="371">
        <v>356.8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61">
        <v>42993</v>
      </c>
      <c r="C6" s="281" t="s">
        <v>691</v>
      </c>
      <c r="D6" s="423" t="s">
        <v>1853</v>
      </c>
      <c r="E6" s="432">
        <v>3000</v>
      </c>
      <c r="F6" s="27" t="s">
        <v>89</v>
      </c>
      <c r="G6" s="29" t="s">
        <v>249</v>
      </c>
      <c r="H6" s="29"/>
      <c r="J6" s="110">
        <v>42982</v>
      </c>
      <c r="K6" s="131" t="s">
        <v>50</v>
      </c>
      <c r="L6" s="136">
        <v>1755.6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SUM(E5:E6)</f>
        <v>8000</v>
      </c>
      <c r="F7" s="29"/>
      <c r="G7" s="29"/>
      <c r="H7" s="29"/>
      <c r="J7" s="110">
        <v>42982</v>
      </c>
      <c r="K7" s="123" t="s">
        <v>816</v>
      </c>
      <c r="L7" s="136">
        <v>362.54</v>
      </c>
      <c r="M7" s="308" t="s">
        <v>89</v>
      </c>
      <c r="N7" s="307" t="s">
        <v>249</v>
      </c>
      <c r="O7" s="308"/>
      <c r="P7" s="29"/>
    </row>
    <row r="8" spans="1:16" s="56" customFormat="1" ht="12.6" customHeight="1" x14ac:dyDescent="0.2">
      <c r="A8"/>
      <c r="D8" s="194"/>
      <c r="E8" s="208"/>
      <c r="F8" s="29"/>
      <c r="G8" s="29"/>
      <c r="H8" s="29"/>
      <c r="J8" s="109">
        <v>43007</v>
      </c>
      <c r="K8" s="132" t="s">
        <v>927</v>
      </c>
      <c r="L8" s="136">
        <v>5725.35</v>
      </c>
      <c r="M8" s="308" t="s">
        <v>89</v>
      </c>
      <c r="N8" s="307" t="s">
        <v>249</v>
      </c>
      <c r="O8" s="308"/>
      <c r="P8" s="29"/>
    </row>
    <row r="9" spans="1:16" s="29" customFormat="1" ht="12.6" customHeight="1" thickBot="1" x14ac:dyDescent="0.25">
      <c r="A9" s="875" t="s">
        <v>1058</v>
      </c>
      <c r="B9" s="875"/>
      <c r="C9" s="875"/>
      <c r="D9" s="875"/>
      <c r="E9" s="288" t="s">
        <v>1500</v>
      </c>
      <c r="F9" s="116"/>
      <c r="I9" s="56"/>
      <c r="J9" s="161">
        <v>43007</v>
      </c>
      <c r="K9" s="133" t="s">
        <v>1247</v>
      </c>
      <c r="L9" s="137">
        <v>2667.37</v>
      </c>
      <c r="M9" s="308" t="s">
        <v>89</v>
      </c>
      <c r="N9" s="307" t="s">
        <v>249</v>
      </c>
      <c r="O9" s="308"/>
    </row>
    <row r="10" spans="1:16" s="29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I10" s="56"/>
      <c r="J10" s="56"/>
      <c r="K10" s="194"/>
      <c r="L10" s="87">
        <f>SUM(L5:L9)</f>
        <v>10867.66</v>
      </c>
      <c r="M10" s="307"/>
      <c r="N10" s="307"/>
      <c r="O10" s="308"/>
    </row>
    <row r="11" spans="1:16" s="29" customFormat="1" ht="12.6" customHeight="1" thickBot="1" x14ac:dyDescent="0.25">
      <c r="A11" s="56"/>
      <c r="B11" s="129">
        <v>42979</v>
      </c>
      <c r="C11" s="190" t="s">
        <v>647</v>
      </c>
      <c r="D11" s="132" t="s">
        <v>597</v>
      </c>
      <c r="E11" s="136">
        <v>534.97</v>
      </c>
      <c r="F11" s="29" t="s">
        <v>89</v>
      </c>
      <c r="G11" s="29" t="s">
        <v>249</v>
      </c>
      <c r="I11" s="56"/>
      <c r="J11" s="299"/>
      <c r="K11" s="155"/>
      <c r="L11" s="301"/>
      <c r="M11" s="307"/>
      <c r="N11" s="307"/>
      <c r="O11" s="308"/>
    </row>
    <row r="12" spans="1:16" s="29" customFormat="1" ht="12.6" customHeight="1" x14ac:dyDescent="0.2">
      <c r="A12" s="56"/>
      <c r="B12" s="129">
        <v>42979</v>
      </c>
      <c r="C12" s="190" t="s">
        <v>397</v>
      </c>
      <c r="D12" s="132" t="s">
        <v>434</v>
      </c>
      <c r="E12" s="136">
        <f>6270+80</f>
        <v>6350</v>
      </c>
      <c r="F12" s="29" t="s">
        <v>89</v>
      </c>
      <c r="G12" s="29" t="s">
        <v>249</v>
      </c>
      <c r="I12" s="56"/>
      <c r="J12" s="158"/>
      <c r="K12" s="885" t="s">
        <v>1087</v>
      </c>
      <c r="L12" s="881">
        <f>E7+L10+E67+L43</f>
        <v>230352.94</v>
      </c>
      <c r="M12" s="307"/>
      <c r="N12" s="307"/>
      <c r="O12" s="308"/>
    </row>
    <row r="13" spans="1:16" s="29" customFormat="1" ht="12.6" customHeight="1" thickBot="1" x14ac:dyDescent="0.25">
      <c r="A13" s="56"/>
      <c r="B13" s="129">
        <v>42981</v>
      </c>
      <c r="C13" s="190" t="s">
        <v>647</v>
      </c>
      <c r="D13" s="132" t="s">
        <v>528</v>
      </c>
      <c r="E13" s="136">
        <v>405.4</v>
      </c>
      <c r="F13" s="29" t="s">
        <v>89</v>
      </c>
      <c r="G13" s="29" t="s">
        <v>249</v>
      </c>
      <c r="I13"/>
      <c r="J13" s="393"/>
      <c r="K13" s="885"/>
      <c r="L13" s="882"/>
      <c r="M13" s="307"/>
      <c r="N13" s="307"/>
      <c r="O13" s="308"/>
    </row>
    <row r="14" spans="1:16" s="29" customFormat="1" ht="12.6" customHeight="1" x14ac:dyDescent="0.2">
      <c r="A14" s="56"/>
      <c r="B14" s="129">
        <v>42982</v>
      </c>
      <c r="C14" s="190" t="s">
        <v>301</v>
      </c>
      <c r="D14" s="132" t="s">
        <v>1487</v>
      </c>
      <c r="E14" s="136">
        <v>3530.58</v>
      </c>
      <c r="F14" s="29" t="s">
        <v>89</v>
      </c>
      <c r="G14" s="29" t="s">
        <v>249</v>
      </c>
      <c r="I14"/>
      <c r="J14" s="393"/>
      <c r="K14" s="398"/>
      <c r="L14" s="336"/>
      <c r="M14" s="307"/>
      <c r="N14" s="307"/>
      <c r="O14" s="308"/>
    </row>
    <row r="15" spans="1:16" s="29" customFormat="1" ht="12.6" customHeight="1" x14ac:dyDescent="0.2">
      <c r="A15" s="56"/>
      <c r="B15" s="129">
        <v>42982</v>
      </c>
      <c r="C15" s="190" t="s">
        <v>674</v>
      </c>
      <c r="D15" s="132" t="s">
        <v>730</v>
      </c>
      <c r="E15" s="136">
        <v>335.4</v>
      </c>
      <c r="F15" s="29" t="s">
        <v>89</v>
      </c>
      <c r="G15" s="29" t="s">
        <v>249</v>
      </c>
      <c r="I15" s="294" t="s">
        <v>1570</v>
      </c>
      <c r="J15" s="56"/>
      <c r="K15" s="194"/>
      <c r="L15" s="208"/>
      <c r="M15" s="308"/>
      <c r="N15" s="307"/>
      <c r="O15" s="308"/>
    </row>
    <row r="16" spans="1:16" s="29" customFormat="1" ht="12.6" customHeight="1" thickBot="1" x14ac:dyDescent="0.25">
      <c r="A16" s="56"/>
      <c r="B16" s="129">
        <v>42982</v>
      </c>
      <c r="C16" s="190" t="s">
        <v>301</v>
      </c>
      <c r="D16" s="132" t="s">
        <v>1197</v>
      </c>
      <c r="E16" s="136">
        <v>4757.55</v>
      </c>
      <c r="F16" s="29" t="s">
        <v>89</v>
      </c>
      <c r="G16" s="29" t="s">
        <v>249</v>
      </c>
      <c r="I16" s="3"/>
      <c r="J16" s="294"/>
      <c r="K16" s="294"/>
      <c r="L16" s="288"/>
      <c r="M16" s="288" t="s">
        <v>1683</v>
      </c>
      <c r="N16" s="307"/>
      <c r="O16" s="308"/>
    </row>
    <row r="17" spans="1:16" s="29" customFormat="1" ht="12.6" customHeight="1" thickBot="1" x14ac:dyDescent="0.25">
      <c r="A17" s="56"/>
      <c r="B17" s="129">
        <v>42982</v>
      </c>
      <c r="C17" s="190" t="s">
        <v>301</v>
      </c>
      <c r="D17" s="132" t="s">
        <v>1867</v>
      </c>
      <c r="E17" s="136">
        <v>1495.68</v>
      </c>
      <c r="F17" s="29" t="s">
        <v>89</v>
      </c>
      <c r="G17" s="29" t="s">
        <v>249</v>
      </c>
      <c r="I17" s="3"/>
      <c r="J17" s="10" t="s">
        <v>297</v>
      </c>
      <c r="K17" s="11" t="s">
        <v>298</v>
      </c>
      <c r="L17" s="176" t="s">
        <v>299</v>
      </c>
      <c r="M17" s="308"/>
      <c r="N17" s="307"/>
      <c r="O17" s="308"/>
    </row>
    <row r="18" spans="1:16" s="29" customFormat="1" ht="12.6" customHeight="1" x14ac:dyDescent="0.2">
      <c r="A18" s="56"/>
      <c r="B18" s="129">
        <v>42982</v>
      </c>
      <c r="C18" s="190" t="s">
        <v>647</v>
      </c>
      <c r="D18" s="132" t="s">
        <v>1139</v>
      </c>
      <c r="E18" s="136">
        <v>7490.46</v>
      </c>
      <c r="F18" s="29" t="s">
        <v>89</v>
      </c>
      <c r="G18" s="29" t="s">
        <v>249</v>
      </c>
      <c r="I18" s="3"/>
      <c r="J18" s="110">
        <v>42979</v>
      </c>
      <c r="K18" s="119" t="s">
        <v>665</v>
      </c>
      <c r="L18" s="172">
        <v>245</v>
      </c>
      <c r="M18" s="308"/>
      <c r="N18" s="307" t="s">
        <v>249</v>
      </c>
      <c r="O18" s="306"/>
      <c r="P18" s="487"/>
    </row>
    <row r="19" spans="1:16" s="29" customFormat="1" ht="12.6" customHeight="1" x14ac:dyDescent="0.2">
      <c r="A19" s="56"/>
      <c r="B19" s="129">
        <v>42982</v>
      </c>
      <c r="C19" s="190" t="s">
        <v>1113</v>
      </c>
      <c r="D19" s="132" t="s">
        <v>906</v>
      </c>
      <c r="E19" s="136">
        <v>866.4</v>
      </c>
      <c r="F19" s="29" t="s">
        <v>89</v>
      </c>
      <c r="G19" s="29" t="s">
        <v>249</v>
      </c>
      <c r="I19" s="3"/>
      <c r="J19" s="110">
        <v>42980</v>
      </c>
      <c r="K19" s="119" t="s">
        <v>1051</v>
      </c>
      <c r="L19" s="172">
        <v>784</v>
      </c>
      <c r="M19" s="308"/>
      <c r="N19" s="307" t="s">
        <v>249</v>
      </c>
      <c r="O19" s="306"/>
      <c r="P19" s="488"/>
    </row>
    <row r="20" spans="1:16" s="29" customFormat="1" ht="12.6" customHeight="1" x14ac:dyDescent="0.2">
      <c r="A20" s="56"/>
      <c r="B20" s="129">
        <v>42982</v>
      </c>
      <c r="C20" s="190" t="s">
        <v>1113</v>
      </c>
      <c r="D20" s="132" t="s">
        <v>906</v>
      </c>
      <c r="E20" s="136">
        <v>866.4</v>
      </c>
      <c r="F20" s="29" t="s">
        <v>89</v>
      </c>
      <c r="G20" s="29" t="s">
        <v>249</v>
      </c>
      <c r="I20" s="3"/>
      <c r="J20" s="110">
        <v>42981</v>
      </c>
      <c r="K20" s="119" t="s">
        <v>1146</v>
      </c>
      <c r="L20" s="172">
        <v>525.25</v>
      </c>
      <c r="M20" s="308"/>
      <c r="N20" s="307" t="s">
        <v>249</v>
      </c>
      <c r="O20" s="306"/>
      <c r="P20" s="111"/>
    </row>
    <row r="21" spans="1:16" s="29" customFormat="1" ht="12.6" customHeight="1" x14ac:dyDescent="0.2">
      <c r="A21" s="56"/>
      <c r="B21" s="129">
        <v>42982</v>
      </c>
      <c r="C21" s="190" t="s">
        <v>1113</v>
      </c>
      <c r="D21" s="132" t="s">
        <v>906</v>
      </c>
      <c r="E21" s="136">
        <v>353.4</v>
      </c>
      <c r="F21" s="29" t="s">
        <v>89</v>
      </c>
      <c r="G21" s="29" t="s">
        <v>249</v>
      </c>
      <c r="I21" s="3"/>
      <c r="J21" s="110">
        <v>42982</v>
      </c>
      <c r="K21" s="119" t="s">
        <v>424</v>
      </c>
      <c r="L21" s="172">
        <v>99.47</v>
      </c>
      <c r="M21" s="308" t="s">
        <v>89</v>
      </c>
      <c r="N21" s="307" t="s">
        <v>249</v>
      </c>
      <c r="O21" s="306"/>
      <c r="P21" s="111"/>
    </row>
    <row r="22" spans="1:16" s="29" customFormat="1" ht="12.6" customHeight="1" x14ac:dyDescent="0.2">
      <c r="A22" s="56"/>
      <c r="B22" s="129">
        <v>42982</v>
      </c>
      <c r="C22" s="190" t="s">
        <v>301</v>
      </c>
      <c r="D22" s="132" t="s">
        <v>402</v>
      </c>
      <c r="E22" s="136">
        <v>974.7</v>
      </c>
      <c r="F22" s="29" t="s">
        <v>89</v>
      </c>
      <c r="G22" s="29" t="s">
        <v>249</v>
      </c>
      <c r="I22" s="3"/>
      <c r="J22" s="110">
        <v>42982</v>
      </c>
      <c r="K22" s="119" t="s">
        <v>1051</v>
      </c>
      <c r="L22" s="172">
        <v>735.86</v>
      </c>
      <c r="M22" s="308"/>
      <c r="N22" s="307" t="s">
        <v>249</v>
      </c>
      <c r="O22" s="306"/>
      <c r="P22" s="111"/>
    </row>
    <row r="23" spans="1:16" s="29" customFormat="1" ht="12.6" customHeight="1" x14ac:dyDescent="0.2">
      <c r="A23" s="56"/>
      <c r="B23" s="129">
        <v>42983</v>
      </c>
      <c r="C23" s="190" t="s">
        <v>301</v>
      </c>
      <c r="D23" s="132" t="s">
        <v>1430</v>
      </c>
      <c r="E23" s="136">
        <v>28270.29</v>
      </c>
      <c r="F23" s="29" t="s">
        <v>89</v>
      </c>
      <c r="G23" s="116" t="s">
        <v>249</v>
      </c>
      <c r="I23"/>
      <c r="J23" s="110">
        <v>42984</v>
      </c>
      <c r="K23" s="119" t="s">
        <v>1355</v>
      </c>
      <c r="L23" s="172">
        <v>948.18</v>
      </c>
      <c r="M23" s="308" t="s">
        <v>89</v>
      </c>
      <c r="N23" s="307" t="s">
        <v>249</v>
      </c>
      <c r="O23" s="306"/>
      <c r="P23" s="111"/>
    </row>
    <row r="24" spans="1:16" s="29" customFormat="1" ht="12.6" customHeight="1" x14ac:dyDescent="0.2">
      <c r="A24" s="56"/>
      <c r="B24" s="129">
        <v>42983</v>
      </c>
      <c r="C24" s="190" t="s">
        <v>301</v>
      </c>
      <c r="D24" s="588" t="s">
        <v>1246</v>
      </c>
      <c r="E24" s="136">
        <v>1635.9</v>
      </c>
      <c r="F24" s="29" t="s">
        <v>89</v>
      </c>
      <c r="G24" s="27" t="s">
        <v>249</v>
      </c>
      <c r="I24"/>
      <c r="J24" s="110">
        <v>42984</v>
      </c>
      <c r="K24" s="119" t="s">
        <v>424</v>
      </c>
      <c r="L24" s="172">
        <v>288.86</v>
      </c>
      <c r="M24" s="308" t="s">
        <v>89</v>
      </c>
      <c r="N24" s="308" t="s">
        <v>249</v>
      </c>
      <c r="O24" s="306"/>
      <c r="P24" s="111"/>
    </row>
    <row r="25" spans="1:16" s="29" customFormat="1" ht="12.6" customHeight="1" x14ac:dyDescent="0.2">
      <c r="A25" s="56"/>
      <c r="B25" s="129">
        <v>42984</v>
      </c>
      <c r="C25" s="190" t="s">
        <v>301</v>
      </c>
      <c r="D25" s="132" t="s">
        <v>1999</v>
      </c>
      <c r="E25" s="136">
        <v>562</v>
      </c>
      <c r="F25" s="29" t="s">
        <v>89</v>
      </c>
      <c r="G25" s="29" t="s">
        <v>249</v>
      </c>
      <c r="I25"/>
      <c r="J25" s="110">
        <v>42984</v>
      </c>
      <c r="K25" s="119" t="s">
        <v>931</v>
      </c>
      <c r="L25" s="172">
        <v>433.3</v>
      </c>
      <c r="M25" s="308" t="s">
        <v>89</v>
      </c>
      <c r="N25" s="308" t="s">
        <v>249</v>
      </c>
      <c r="O25" s="307"/>
      <c r="P25" s="3"/>
    </row>
    <row r="26" spans="1:16" s="29" customFormat="1" ht="12.6" customHeight="1" x14ac:dyDescent="0.2">
      <c r="A26" s="56"/>
      <c r="B26" s="129">
        <v>42984</v>
      </c>
      <c r="C26" s="190" t="s">
        <v>719</v>
      </c>
      <c r="D26" s="132" t="s">
        <v>1051</v>
      </c>
      <c r="E26" s="136">
        <v>638.08000000000004</v>
      </c>
      <c r="F26" s="29" t="s">
        <v>89</v>
      </c>
      <c r="G26" s="29" t="s">
        <v>249</v>
      </c>
      <c r="I26"/>
      <c r="J26" s="110">
        <v>42984</v>
      </c>
      <c r="K26" s="119" t="s">
        <v>1051</v>
      </c>
      <c r="L26" s="172">
        <v>930.85</v>
      </c>
      <c r="M26" s="308"/>
      <c r="N26" s="308" t="s">
        <v>249</v>
      </c>
      <c r="O26" s="307"/>
      <c r="P26" s="3"/>
    </row>
    <row r="27" spans="1:16" s="29" customFormat="1" ht="12.6" customHeight="1" x14ac:dyDescent="0.2">
      <c r="A27" s="56"/>
      <c r="B27" s="129">
        <v>42984</v>
      </c>
      <c r="C27" s="190" t="s">
        <v>469</v>
      </c>
      <c r="D27" s="132" t="s">
        <v>1446</v>
      </c>
      <c r="E27" s="136">
        <v>824</v>
      </c>
      <c r="F27" s="29" t="s">
        <v>89</v>
      </c>
      <c r="G27" s="29" t="s">
        <v>249</v>
      </c>
      <c r="I27"/>
      <c r="J27" s="110">
        <v>42986</v>
      </c>
      <c r="K27" s="119" t="s">
        <v>1146</v>
      </c>
      <c r="L27" s="172">
        <v>155.88</v>
      </c>
      <c r="M27" s="308" t="s">
        <v>89</v>
      </c>
      <c r="N27" s="308" t="s">
        <v>249</v>
      </c>
      <c r="O27" s="307"/>
      <c r="P27" s="3"/>
    </row>
    <row r="28" spans="1:16" s="29" customFormat="1" ht="12.6" customHeight="1" x14ac:dyDescent="0.2">
      <c r="A28" s="56"/>
      <c r="B28" s="129">
        <v>42984</v>
      </c>
      <c r="C28" s="190" t="s">
        <v>469</v>
      </c>
      <c r="D28" s="132" t="s">
        <v>2001</v>
      </c>
      <c r="E28" s="136">
        <v>864.2</v>
      </c>
      <c r="F28" s="29" t="s">
        <v>89</v>
      </c>
      <c r="G28" s="29" t="s">
        <v>249</v>
      </c>
      <c r="I28"/>
      <c r="J28" s="110">
        <v>42989</v>
      </c>
      <c r="K28" s="119" t="s">
        <v>424</v>
      </c>
      <c r="L28" s="172">
        <v>599.87</v>
      </c>
      <c r="M28" s="308" t="s">
        <v>89</v>
      </c>
      <c r="N28" s="308" t="s">
        <v>249</v>
      </c>
      <c r="O28" s="307"/>
      <c r="P28" s="3"/>
    </row>
    <row r="29" spans="1:16" s="29" customFormat="1" ht="12.6" customHeight="1" x14ac:dyDescent="0.2">
      <c r="A29" s="56"/>
      <c r="B29" s="129">
        <v>42984</v>
      </c>
      <c r="C29" s="190" t="s">
        <v>301</v>
      </c>
      <c r="D29" s="588" t="s">
        <v>2000</v>
      </c>
      <c r="E29" s="136">
        <v>1899.9</v>
      </c>
      <c r="F29" s="29" t="s">
        <v>89</v>
      </c>
      <c r="G29" s="29" t="s">
        <v>249</v>
      </c>
      <c r="I29"/>
      <c r="J29" s="110">
        <v>42990</v>
      </c>
      <c r="K29" s="119" t="s">
        <v>1355</v>
      </c>
      <c r="L29" s="172">
        <v>383.8</v>
      </c>
      <c r="M29" s="308" t="s">
        <v>89</v>
      </c>
      <c r="N29" s="308" t="s">
        <v>249</v>
      </c>
      <c r="O29" s="307"/>
      <c r="P29" s="3"/>
    </row>
    <row r="30" spans="1:16" s="29" customFormat="1" ht="12.6" customHeight="1" x14ac:dyDescent="0.2">
      <c r="A30" s="56"/>
      <c r="B30" s="129">
        <v>42990</v>
      </c>
      <c r="C30" s="190" t="s">
        <v>719</v>
      </c>
      <c r="D30" s="132" t="s">
        <v>1051</v>
      </c>
      <c r="E30" s="136">
        <v>400</v>
      </c>
      <c r="F30" s="29" t="s">
        <v>89</v>
      </c>
      <c r="G30" s="29" t="s">
        <v>249</v>
      </c>
      <c r="I30"/>
      <c r="J30" s="110">
        <v>42990</v>
      </c>
      <c r="K30" s="119" t="s">
        <v>931</v>
      </c>
      <c r="L30" s="172">
        <v>865.85</v>
      </c>
      <c r="M30" s="308" t="s">
        <v>89</v>
      </c>
      <c r="N30" s="308" t="s">
        <v>249</v>
      </c>
      <c r="O30" s="307"/>
      <c r="P30" s="474"/>
    </row>
    <row r="31" spans="1:16" s="29" customFormat="1" ht="12.6" customHeight="1" x14ac:dyDescent="0.2">
      <c r="A31" s="56"/>
      <c r="B31" s="129">
        <v>42990</v>
      </c>
      <c r="C31" s="190" t="s">
        <v>469</v>
      </c>
      <c r="D31" s="132" t="s">
        <v>2002</v>
      </c>
      <c r="E31" s="136">
        <v>13000</v>
      </c>
      <c r="F31" s="29" t="s">
        <v>89</v>
      </c>
      <c r="G31" s="29" t="s">
        <v>249</v>
      </c>
      <c r="I31"/>
      <c r="J31" s="110">
        <v>42992</v>
      </c>
      <c r="K31" s="119" t="s">
        <v>459</v>
      </c>
      <c r="L31" s="172">
        <v>227.5</v>
      </c>
      <c r="M31" s="308" t="s">
        <v>89</v>
      </c>
      <c r="N31" s="308" t="s">
        <v>249</v>
      </c>
      <c r="O31" s="307"/>
      <c r="P31" s="3"/>
    </row>
    <row r="32" spans="1:16" s="29" customFormat="1" ht="12.6" customHeight="1" x14ac:dyDescent="0.2">
      <c r="A32" s="56"/>
      <c r="B32" s="129">
        <v>42990</v>
      </c>
      <c r="C32" s="190" t="s">
        <v>455</v>
      </c>
      <c r="D32" s="132" t="s">
        <v>2003</v>
      </c>
      <c r="E32" s="136">
        <v>2544</v>
      </c>
      <c r="F32" s="29" t="s">
        <v>89</v>
      </c>
      <c r="G32" s="29" t="s">
        <v>249</v>
      </c>
      <c r="I32"/>
      <c r="J32" s="110">
        <v>42992</v>
      </c>
      <c r="K32" s="119" t="s">
        <v>424</v>
      </c>
      <c r="L32" s="172">
        <v>147.44999999999999</v>
      </c>
      <c r="M32" s="308" t="s">
        <v>89</v>
      </c>
      <c r="N32" s="308" t="s">
        <v>249</v>
      </c>
      <c r="O32" s="307"/>
      <c r="P32" s="474"/>
    </row>
    <row r="33" spans="1:16" s="111" customFormat="1" ht="12.6" customHeight="1" x14ac:dyDescent="0.2">
      <c r="A33"/>
      <c r="B33" s="129">
        <v>42991</v>
      </c>
      <c r="C33" s="190" t="s">
        <v>674</v>
      </c>
      <c r="D33" s="132" t="s">
        <v>1252</v>
      </c>
      <c r="E33" s="136">
        <v>2744.42</v>
      </c>
      <c r="F33" s="29" t="s">
        <v>89</v>
      </c>
      <c r="G33" s="29" t="s">
        <v>249</v>
      </c>
      <c r="H33" s="29"/>
      <c r="I33"/>
      <c r="J33" s="110">
        <v>42992</v>
      </c>
      <c r="K33" s="119" t="s">
        <v>597</v>
      </c>
      <c r="L33" s="172">
        <v>1147.1600000000001</v>
      </c>
      <c r="M33" s="308"/>
      <c r="N33" s="308" t="s">
        <v>249</v>
      </c>
      <c r="O33" s="307"/>
      <c r="P33" s="474"/>
    </row>
    <row r="34" spans="1:16" s="111" customFormat="1" ht="12.6" customHeight="1" x14ac:dyDescent="0.2">
      <c r="A34"/>
      <c r="B34" s="129">
        <v>42992</v>
      </c>
      <c r="C34" s="190" t="s">
        <v>301</v>
      </c>
      <c r="D34" s="132" t="s">
        <v>293</v>
      </c>
      <c r="E34" s="136">
        <v>788.43</v>
      </c>
      <c r="F34" s="29" t="s">
        <v>89</v>
      </c>
      <c r="G34" s="29" t="s">
        <v>249</v>
      </c>
      <c r="H34" s="29"/>
      <c r="I34"/>
      <c r="J34" s="110">
        <v>42996</v>
      </c>
      <c r="K34" s="119" t="s">
        <v>1999</v>
      </c>
      <c r="L34" s="172">
        <v>580.29999999999995</v>
      </c>
      <c r="M34" s="308" t="s">
        <v>89</v>
      </c>
      <c r="N34" s="308" t="s">
        <v>249</v>
      </c>
      <c r="O34" s="308"/>
      <c r="P34" s="29"/>
    </row>
    <row r="35" spans="1:16" s="111" customFormat="1" ht="12.6" customHeight="1" x14ac:dyDescent="0.2">
      <c r="A35"/>
      <c r="B35" s="129">
        <v>42992</v>
      </c>
      <c r="C35" s="190" t="s">
        <v>301</v>
      </c>
      <c r="D35" s="132" t="s">
        <v>227</v>
      </c>
      <c r="E35" s="136">
        <v>2201.91</v>
      </c>
      <c r="F35" s="29" t="s">
        <v>89</v>
      </c>
      <c r="G35" s="29" t="s">
        <v>249</v>
      </c>
      <c r="H35" s="29"/>
      <c r="I35"/>
      <c r="J35" s="110">
        <v>42996</v>
      </c>
      <c r="K35" s="119" t="s">
        <v>601</v>
      </c>
      <c r="L35" s="172">
        <v>282.5</v>
      </c>
      <c r="M35" s="308" t="s">
        <v>89</v>
      </c>
      <c r="N35" s="308" t="s">
        <v>249</v>
      </c>
      <c r="O35" s="308"/>
      <c r="P35" s="29"/>
    </row>
    <row r="36" spans="1:16" s="29" customFormat="1" ht="12.6" customHeight="1" x14ac:dyDescent="0.2">
      <c r="A36"/>
      <c r="B36" s="129">
        <v>42992</v>
      </c>
      <c r="C36" s="190" t="s">
        <v>719</v>
      </c>
      <c r="D36" s="132" t="s">
        <v>1051</v>
      </c>
      <c r="E36" s="136">
        <v>1459.27</v>
      </c>
      <c r="F36" s="29" t="s">
        <v>89</v>
      </c>
      <c r="G36" s="29" t="s">
        <v>249</v>
      </c>
      <c r="I36"/>
      <c r="J36" s="110">
        <v>42996</v>
      </c>
      <c r="K36" s="119" t="s">
        <v>1051</v>
      </c>
      <c r="L36" s="172">
        <v>859.38</v>
      </c>
      <c r="M36" s="308"/>
      <c r="N36" s="308" t="s">
        <v>249</v>
      </c>
      <c r="O36" s="308"/>
    </row>
    <row r="37" spans="1:16" s="29" customFormat="1" ht="12.6" customHeight="1" x14ac:dyDescent="0.2">
      <c r="A37"/>
      <c r="B37" s="129">
        <v>42992</v>
      </c>
      <c r="C37" s="190" t="s">
        <v>647</v>
      </c>
      <c r="D37" s="132" t="s">
        <v>1146</v>
      </c>
      <c r="E37" s="136">
        <v>902.57</v>
      </c>
      <c r="F37" s="29" t="s">
        <v>89</v>
      </c>
      <c r="G37" s="29" t="s">
        <v>249</v>
      </c>
      <c r="I37"/>
      <c r="J37" s="109">
        <v>42997</v>
      </c>
      <c r="K37" s="123" t="s">
        <v>1355</v>
      </c>
      <c r="L37" s="169">
        <v>653.62</v>
      </c>
      <c r="M37" s="308" t="s">
        <v>89</v>
      </c>
      <c r="N37" s="308" t="s">
        <v>249</v>
      </c>
      <c r="O37" s="308"/>
    </row>
    <row r="38" spans="1:16" s="29" customFormat="1" ht="12.6" customHeight="1" x14ac:dyDescent="0.2">
      <c r="A38"/>
      <c r="B38" s="129">
        <v>42993</v>
      </c>
      <c r="C38" s="190" t="s">
        <v>674</v>
      </c>
      <c r="D38" s="132" t="s">
        <v>1252</v>
      </c>
      <c r="E38" s="136">
        <v>774.9</v>
      </c>
      <c r="F38" s="29" t="s">
        <v>89</v>
      </c>
      <c r="G38" s="29" t="s">
        <v>249</v>
      </c>
      <c r="I38"/>
      <c r="J38" s="109">
        <v>42997</v>
      </c>
      <c r="K38" s="131" t="s">
        <v>665</v>
      </c>
      <c r="L38" s="134">
        <v>1940</v>
      </c>
      <c r="M38" s="308" t="s">
        <v>89</v>
      </c>
      <c r="N38" s="308" t="s">
        <v>249</v>
      </c>
      <c r="O38" s="308"/>
    </row>
    <row r="39" spans="1:16" s="29" customFormat="1" ht="12.6" customHeight="1" x14ac:dyDescent="0.2">
      <c r="A39"/>
      <c r="B39" s="129">
        <v>42993</v>
      </c>
      <c r="C39" s="190" t="s">
        <v>301</v>
      </c>
      <c r="D39" s="132" t="s">
        <v>1160</v>
      </c>
      <c r="E39" s="136">
        <v>2344.98</v>
      </c>
      <c r="F39" s="29" t="s">
        <v>89</v>
      </c>
      <c r="G39" s="29" t="s">
        <v>249</v>
      </c>
      <c r="I39"/>
      <c r="J39" s="109">
        <v>42997</v>
      </c>
      <c r="K39" s="123" t="s">
        <v>931</v>
      </c>
      <c r="L39" s="169">
        <v>294</v>
      </c>
      <c r="M39" s="308" t="s">
        <v>89</v>
      </c>
      <c r="N39" s="308" t="s">
        <v>249</v>
      </c>
      <c r="O39" s="308"/>
    </row>
    <row r="40" spans="1:16" ht="12.6" customHeight="1" x14ac:dyDescent="0.2">
      <c r="B40" s="129">
        <v>42993</v>
      </c>
      <c r="C40" s="190" t="s">
        <v>301</v>
      </c>
      <c r="D40" s="132" t="s">
        <v>977</v>
      </c>
      <c r="E40" s="136">
        <v>4104</v>
      </c>
      <c r="F40" s="29" t="s">
        <v>89</v>
      </c>
      <c r="G40" s="29" t="s">
        <v>249</v>
      </c>
      <c r="J40" s="110">
        <v>42998</v>
      </c>
      <c r="K40" s="119" t="s">
        <v>901</v>
      </c>
      <c r="L40" s="172">
        <v>123.41</v>
      </c>
      <c r="M40" s="308" t="s">
        <v>89</v>
      </c>
      <c r="N40" s="308" t="s">
        <v>249</v>
      </c>
      <c r="P40" s="29"/>
    </row>
    <row r="41" spans="1:16" ht="12.6" customHeight="1" x14ac:dyDescent="0.2">
      <c r="B41" s="129">
        <v>42994</v>
      </c>
      <c r="C41" s="190" t="s">
        <v>719</v>
      </c>
      <c r="D41" s="132" t="s">
        <v>2006</v>
      </c>
      <c r="E41" s="136">
        <v>685.7</v>
      </c>
      <c r="F41" s="29" t="s">
        <v>89</v>
      </c>
      <c r="G41" s="29" t="s">
        <v>249</v>
      </c>
      <c r="J41" s="164">
        <v>42999</v>
      </c>
      <c r="K41" s="131" t="s">
        <v>459</v>
      </c>
      <c r="L41" s="134">
        <v>280</v>
      </c>
      <c r="M41" s="308" t="s">
        <v>89</v>
      </c>
      <c r="N41" s="308" t="s">
        <v>249</v>
      </c>
      <c r="P41" s="29"/>
    </row>
    <row r="42" spans="1:16" ht="12.6" customHeight="1" thickBot="1" x14ac:dyDescent="0.25">
      <c r="B42" s="129">
        <v>42996</v>
      </c>
      <c r="C42" s="190" t="s">
        <v>469</v>
      </c>
      <c r="D42" s="132" t="s">
        <v>901</v>
      </c>
      <c r="E42" s="136">
        <v>794.98</v>
      </c>
      <c r="F42" s="29" t="s">
        <v>89</v>
      </c>
      <c r="G42" s="29" t="s">
        <v>249</v>
      </c>
      <c r="J42" s="161">
        <v>43001</v>
      </c>
      <c r="K42" s="133" t="s">
        <v>901</v>
      </c>
      <c r="L42" s="200">
        <v>108.91</v>
      </c>
      <c r="M42" s="308" t="s">
        <v>89</v>
      </c>
      <c r="N42" s="308" t="s">
        <v>249</v>
      </c>
      <c r="P42" s="29"/>
    </row>
    <row r="43" spans="1:16" ht="12.6" customHeight="1" thickBot="1" x14ac:dyDescent="0.25">
      <c r="B43" s="129">
        <v>42996</v>
      </c>
      <c r="C43" s="190" t="s">
        <v>719</v>
      </c>
      <c r="D43" s="132" t="s">
        <v>1051</v>
      </c>
      <c r="E43" s="136">
        <v>574.94000000000005</v>
      </c>
      <c r="F43" s="29" t="s">
        <v>89</v>
      </c>
      <c r="G43" s="29" t="s">
        <v>249</v>
      </c>
      <c r="J43" s="56"/>
      <c r="K43" s="194"/>
      <c r="L43" s="87">
        <f>SUM(L18:L42)</f>
        <v>13640.4</v>
      </c>
      <c r="P43" s="29"/>
    </row>
    <row r="44" spans="1:16" ht="12.6" customHeight="1" x14ac:dyDescent="0.2">
      <c r="B44" s="129">
        <v>42997</v>
      </c>
      <c r="C44" s="190" t="s">
        <v>719</v>
      </c>
      <c r="D44" s="132" t="s">
        <v>1051</v>
      </c>
      <c r="E44" s="136">
        <v>4217.54</v>
      </c>
      <c r="F44" s="29" t="s">
        <v>89</v>
      </c>
      <c r="G44" s="29" t="s">
        <v>249</v>
      </c>
      <c r="J44" s="56"/>
      <c r="K44" s="194"/>
      <c r="L44" s="208"/>
    </row>
    <row r="45" spans="1:16" ht="12.6" customHeight="1" x14ac:dyDescent="0.2">
      <c r="B45" s="129">
        <v>42997</v>
      </c>
      <c r="C45" s="190" t="s">
        <v>1939</v>
      </c>
      <c r="D45" s="132" t="s">
        <v>1977</v>
      </c>
      <c r="E45" s="136">
        <v>1005</v>
      </c>
      <c r="F45" s="29" t="s">
        <v>405</v>
      </c>
      <c r="G45" s="29" t="s">
        <v>249</v>
      </c>
      <c r="J45" s="43"/>
      <c r="K45" s="194"/>
      <c r="L45" s="208"/>
    </row>
    <row r="46" spans="1:16" x14ac:dyDescent="0.2">
      <c r="B46" s="129">
        <v>42997</v>
      </c>
      <c r="C46" s="190" t="s">
        <v>719</v>
      </c>
      <c r="D46" s="132" t="s">
        <v>1051</v>
      </c>
      <c r="E46" s="136">
        <v>897.57</v>
      </c>
      <c r="F46" s="29" t="s">
        <v>89</v>
      </c>
      <c r="G46" s="29" t="s">
        <v>249</v>
      </c>
      <c r="J46" s="43"/>
      <c r="K46" s="194"/>
      <c r="L46" s="208"/>
    </row>
    <row r="47" spans="1:16" x14ac:dyDescent="0.2">
      <c r="B47" s="129">
        <v>42999</v>
      </c>
      <c r="C47" s="190" t="s">
        <v>301</v>
      </c>
      <c r="D47" s="132" t="s">
        <v>1656</v>
      </c>
      <c r="E47" s="136">
        <v>401.28</v>
      </c>
      <c r="F47" s="29" t="s">
        <v>89</v>
      </c>
      <c r="G47" s="29" t="s">
        <v>249</v>
      </c>
      <c r="J47" s="43"/>
      <c r="K47" s="194"/>
      <c r="L47" s="208"/>
    </row>
    <row r="48" spans="1:16" x14ac:dyDescent="0.2">
      <c r="B48" s="129">
        <v>42999</v>
      </c>
      <c r="C48" s="190" t="s">
        <v>301</v>
      </c>
      <c r="D48" s="132" t="s">
        <v>2007</v>
      </c>
      <c r="E48" s="136">
        <v>3967.2</v>
      </c>
      <c r="F48" s="29" t="s">
        <v>89</v>
      </c>
      <c r="G48" s="29" t="s">
        <v>249</v>
      </c>
      <c r="J48" s="43"/>
      <c r="K48" s="194"/>
      <c r="L48" s="208"/>
    </row>
    <row r="49" spans="2:12" x14ac:dyDescent="0.2">
      <c r="B49" s="129">
        <v>42999</v>
      </c>
      <c r="C49" s="190" t="s">
        <v>674</v>
      </c>
      <c r="D49" s="132" t="s">
        <v>673</v>
      </c>
      <c r="E49" s="136">
        <v>1774.98</v>
      </c>
      <c r="F49" s="29" t="s">
        <v>89</v>
      </c>
      <c r="G49" s="29" t="s">
        <v>249</v>
      </c>
      <c r="J49" s="43"/>
      <c r="K49" s="194"/>
      <c r="L49" s="208"/>
    </row>
    <row r="50" spans="2:12" x14ac:dyDescent="0.2">
      <c r="B50" s="129">
        <v>42999</v>
      </c>
      <c r="C50" s="190" t="s">
        <v>301</v>
      </c>
      <c r="D50" s="132" t="s">
        <v>307</v>
      </c>
      <c r="E50" s="136">
        <v>1281.3599999999999</v>
      </c>
      <c r="F50" s="29" t="s">
        <v>89</v>
      </c>
      <c r="G50" s="29" t="s">
        <v>249</v>
      </c>
      <c r="J50" s="43"/>
      <c r="K50" s="194"/>
      <c r="L50" s="208"/>
    </row>
    <row r="51" spans="2:12" x14ac:dyDescent="0.2">
      <c r="B51" s="129">
        <v>42999</v>
      </c>
      <c r="C51" s="190" t="s">
        <v>647</v>
      </c>
      <c r="D51" s="132" t="s">
        <v>132</v>
      </c>
      <c r="E51" s="136">
        <v>6258.7</v>
      </c>
      <c r="F51" s="29" t="s">
        <v>89</v>
      </c>
      <c r="G51" s="29" t="s">
        <v>249</v>
      </c>
      <c r="J51" s="43"/>
      <c r="K51" s="194"/>
      <c r="L51" s="208"/>
    </row>
    <row r="52" spans="2:12" x14ac:dyDescent="0.2">
      <c r="B52" s="129">
        <v>42999</v>
      </c>
      <c r="C52" s="190" t="s">
        <v>301</v>
      </c>
      <c r="D52" s="132" t="s">
        <v>1159</v>
      </c>
      <c r="E52" s="136">
        <v>10503.67</v>
      </c>
      <c r="F52" s="29" t="s">
        <v>89</v>
      </c>
      <c r="G52" s="29" t="s">
        <v>249</v>
      </c>
      <c r="J52" s="43"/>
      <c r="K52" s="194"/>
      <c r="L52" s="208"/>
    </row>
    <row r="53" spans="2:12" x14ac:dyDescent="0.2">
      <c r="B53" s="129">
        <v>43004</v>
      </c>
      <c r="C53" s="190" t="s">
        <v>301</v>
      </c>
      <c r="D53" s="132" t="s">
        <v>1027</v>
      </c>
      <c r="E53" s="136">
        <v>369.9</v>
      </c>
      <c r="G53" s="29" t="s">
        <v>249</v>
      </c>
      <c r="J53" s="43"/>
      <c r="K53" s="194"/>
      <c r="L53" s="208"/>
    </row>
    <row r="54" spans="2:12" x14ac:dyDescent="0.2">
      <c r="B54" s="129">
        <v>43004</v>
      </c>
      <c r="C54" s="190" t="s">
        <v>301</v>
      </c>
      <c r="D54" s="588" t="s">
        <v>2008</v>
      </c>
      <c r="E54" s="136">
        <v>618.79999999999995</v>
      </c>
      <c r="G54" s="29" t="s">
        <v>249</v>
      </c>
      <c r="J54" s="43"/>
      <c r="K54" s="194"/>
      <c r="L54" s="208"/>
    </row>
    <row r="55" spans="2:12" x14ac:dyDescent="0.2">
      <c r="B55" s="129">
        <v>43004</v>
      </c>
      <c r="C55" s="190" t="s">
        <v>719</v>
      </c>
      <c r="D55" s="132" t="s">
        <v>1051</v>
      </c>
      <c r="E55" s="136">
        <v>856.99</v>
      </c>
      <c r="F55" s="29" t="s">
        <v>89</v>
      </c>
      <c r="G55" s="29" t="s">
        <v>249</v>
      </c>
      <c r="J55" s="43"/>
      <c r="K55" s="194"/>
      <c r="L55" s="208"/>
    </row>
    <row r="56" spans="2:12" x14ac:dyDescent="0.2">
      <c r="B56" s="129">
        <v>43004</v>
      </c>
      <c r="C56" s="190" t="s">
        <v>719</v>
      </c>
      <c r="D56" s="132" t="s">
        <v>1051</v>
      </c>
      <c r="E56" s="136">
        <v>763.38</v>
      </c>
      <c r="G56" s="29" t="s">
        <v>249</v>
      </c>
      <c r="J56" s="43"/>
      <c r="K56" s="194"/>
      <c r="L56" s="208"/>
    </row>
    <row r="57" spans="2:12" x14ac:dyDescent="0.2">
      <c r="B57" s="129">
        <v>43004</v>
      </c>
      <c r="C57" s="190" t="s">
        <v>301</v>
      </c>
      <c r="D57" s="132" t="s">
        <v>2016</v>
      </c>
      <c r="E57" s="136">
        <v>5172.46</v>
      </c>
      <c r="F57" s="29" t="s">
        <v>89</v>
      </c>
      <c r="G57" s="29" t="s">
        <v>249</v>
      </c>
      <c r="J57" s="43"/>
      <c r="K57" s="194"/>
      <c r="L57" s="208"/>
    </row>
    <row r="58" spans="2:12" x14ac:dyDescent="0.2">
      <c r="B58" s="129">
        <v>43006</v>
      </c>
      <c r="C58" s="190" t="s">
        <v>719</v>
      </c>
      <c r="D58" s="132" t="s">
        <v>1051</v>
      </c>
      <c r="E58" s="136">
        <v>811.51</v>
      </c>
      <c r="F58" s="29" t="s">
        <v>89</v>
      </c>
      <c r="G58" s="29" t="s">
        <v>249</v>
      </c>
      <c r="J58" s="43"/>
      <c r="K58" s="194"/>
      <c r="L58" s="208"/>
    </row>
    <row r="59" spans="2:12" x14ac:dyDescent="0.2">
      <c r="B59" s="129">
        <v>43006</v>
      </c>
      <c r="C59" s="190" t="s">
        <v>301</v>
      </c>
      <c r="D59" s="132" t="s">
        <v>380</v>
      </c>
      <c r="E59" s="136">
        <v>404.7</v>
      </c>
      <c r="F59" s="29" t="s">
        <v>89</v>
      </c>
      <c r="G59" s="29" t="s">
        <v>249</v>
      </c>
      <c r="J59" s="43"/>
      <c r="K59" s="194"/>
      <c r="L59" s="208"/>
    </row>
    <row r="60" spans="2:12" x14ac:dyDescent="0.2">
      <c r="B60" s="129">
        <v>43006</v>
      </c>
      <c r="C60" s="190" t="s">
        <v>301</v>
      </c>
      <c r="D60" s="132" t="s">
        <v>2009</v>
      </c>
      <c r="E60" s="136">
        <v>1260.8399999999999</v>
      </c>
      <c r="F60" s="29" t="s">
        <v>89</v>
      </c>
      <c r="G60" s="29" t="s">
        <v>249</v>
      </c>
      <c r="J60" s="43"/>
      <c r="K60" s="194"/>
      <c r="L60" s="208"/>
    </row>
    <row r="61" spans="2:12" x14ac:dyDescent="0.2">
      <c r="B61" s="129">
        <v>43006</v>
      </c>
      <c r="C61" s="190" t="s">
        <v>301</v>
      </c>
      <c r="D61" s="132" t="s">
        <v>227</v>
      </c>
      <c r="E61" s="136">
        <v>554.15</v>
      </c>
      <c r="F61" s="29" t="s">
        <v>89</v>
      </c>
      <c r="G61" s="29" t="s">
        <v>249</v>
      </c>
      <c r="J61" s="43"/>
      <c r="K61" s="194"/>
      <c r="L61" s="208"/>
    </row>
    <row r="62" spans="2:12" x14ac:dyDescent="0.2">
      <c r="B62" s="129">
        <v>43007</v>
      </c>
      <c r="C62" s="190" t="s">
        <v>1136</v>
      </c>
      <c r="D62" s="132" t="s">
        <v>861</v>
      </c>
      <c r="E62" s="136">
        <v>29709.72</v>
      </c>
      <c r="F62" s="29" t="s">
        <v>89</v>
      </c>
      <c r="G62" s="29" t="s">
        <v>249</v>
      </c>
      <c r="J62" s="43"/>
      <c r="K62" s="194"/>
      <c r="L62" s="208"/>
    </row>
    <row r="63" spans="2:12" x14ac:dyDescent="0.2">
      <c r="B63" s="129">
        <v>43007</v>
      </c>
      <c r="C63" s="190" t="s">
        <v>1136</v>
      </c>
      <c r="D63" s="132" t="s">
        <v>2010</v>
      </c>
      <c r="E63" s="136">
        <v>30000</v>
      </c>
      <c r="F63" s="29" t="s">
        <v>89</v>
      </c>
      <c r="G63" s="29" t="s">
        <v>249</v>
      </c>
      <c r="J63" s="43"/>
      <c r="K63" s="194"/>
      <c r="L63" s="208"/>
    </row>
    <row r="64" spans="2:12" x14ac:dyDescent="0.2">
      <c r="B64" s="129">
        <v>43007</v>
      </c>
      <c r="C64" s="190" t="s">
        <v>301</v>
      </c>
      <c r="D64" s="132" t="s">
        <v>1355</v>
      </c>
      <c r="E64" s="136">
        <v>456.12</v>
      </c>
      <c r="F64" s="29" t="s">
        <v>89</v>
      </c>
      <c r="G64" s="29" t="s">
        <v>249</v>
      </c>
      <c r="J64" s="43"/>
      <c r="K64" s="194"/>
      <c r="L64" s="208"/>
    </row>
    <row r="65" spans="1:16" x14ac:dyDescent="0.2">
      <c r="B65" s="129">
        <v>43008</v>
      </c>
      <c r="C65" s="190" t="s">
        <v>301</v>
      </c>
      <c r="D65" s="132" t="s">
        <v>2011</v>
      </c>
      <c r="E65" s="136">
        <v>400</v>
      </c>
      <c r="F65" s="29" t="s">
        <v>89</v>
      </c>
      <c r="G65" s="29" t="s">
        <v>249</v>
      </c>
      <c r="J65" s="43"/>
      <c r="K65" s="194"/>
      <c r="L65" s="208"/>
    </row>
    <row r="66" spans="1:16" ht="13.5" thickBot="1" x14ac:dyDescent="0.25">
      <c r="B66" s="161">
        <v>43008</v>
      </c>
      <c r="C66" s="187" t="s">
        <v>469</v>
      </c>
      <c r="D66" s="133" t="s">
        <v>1746</v>
      </c>
      <c r="E66" s="137">
        <v>183.6</v>
      </c>
      <c r="F66" s="29" t="s">
        <v>89</v>
      </c>
      <c r="G66" s="29" t="s">
        <v>249</v>
      </c>
      <c r="J66" s="43"/>
      <c r="K66" s="194"/>
      <c r="L66" s="208"/>
    </row>
    <row r="67" spans="1:16" s="308" customFormat="1" ht="13.5" thickBot="1" x14ac:dyDescent="0.25">
      <c r="A67"/>
      <c r="B67" s="56"/>
      <c r="C67" s="56"/>
      <c r="D67" s="194"/>
      <c r="E67" s="87">
        <f>SUM(E11:E14,E15:E66)</f>
        <v>197844.88</v>
      </c>
      <c r="F67" s="29"/>
      <c r="G67" s="29"/>
      <c r="H67" s="29"/>
      <c r="I67"/>
      <c r="J67" s="43"/>
      <c r="K67" s="194"/>
      <c r="L67" s="208"/>
      <c r="P67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 s="43"/>
      <c r="K68" s="194"/>
      <c r="L68" s="20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 s="56"/>
      <c r="K69" s="194"/>
      <c r="L69" s="208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 s="56"/>
      <c r="K70" s="194"/>
      <c r="L70" s="208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 s="56"/>
      <c r="K71" s="194"/>
      <c r="L71" s="208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 s="56"/>
      <c r="K72" s="194"/>
      <c r="L72" s="208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 s="56"/>
      <c r="K73" s="194"/>
      <c r="L73" s="208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 s="56"/>
      <c r="K74" s="194"/>
      <c r="L74" s="208"/>
      <c r="P74"/>
    </row>
    <row r="75" spans="1:16" s="308" customFormat="1" x14ac:dyDescent="0.2">
      <c r="A75"/>
      <c r="B75"/>
      <c r="C75"/>
      <c r="D75" s="195"/>
      <c r="E75" s="197"/>
      <c r="F75" s="29"/>
      <c r="G75" s="29"/>
      <c r="H75" s="29"/>
      <c r="I75"/>
      <c r="J75" s="56"/>
      <c r="K75" s="194"/>
      <c r="L75" s="208"/>
      <c r="P75"/>
    </row>
    <row r="76" spans="1:16" s="308" customFormat="1" x14ac:dyDescent="0.2">
      <c r="A76"/>
      <c r="B76"/>
      <c r="C76"/>
      <c r="D76" s="195"/>
      <c r="E76" s="197"/>
      <c r="F76" s="29"/>
      <c r="G76" s="29"/>
      <c r="H76" s="29"/>
      <c r="I76"/>
      <c r="J76" s="56"/>
      <c r="K76" s="194"/>
      <c r="L76" s="208"/>
      <c r="P76"/>
    </row>
    <row r="77" spans="1:16" s="308" customFormat="1" x14ac:dyDescent="0.2">
      <c r="A77"/>
      <c r="B77"/>
      <c r="C77"/>
      <c r="D77" s="195"/>
      <c r="E77" s="197"/>
      <c r="F77" s="29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29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29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29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29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29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197"/>
      <c r="F83" s="29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29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29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 s="29"/>
      <c r="G86" s="29"/>
      <c r="H86" s="29"/>
      <c r="I86"/>
      <c r="J86"/>
      <c r="K86"/>
      <c r="L86"/>
      <c r="P86"/>
    </row>
  </sheetData>
  <mergeCells count="5">
    <mergeCell ref="A1:L1"/>
    <mergeCell ref="A3:D3"/>
    <mergeCell ref="A9:D9"/>
    <mergeCell ref="K12:K13"/>
    <mergeCell ref="L12:L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1"/>
  <dimension ref="A1:P85"/>
  <sheetViews>
    <sheetView zoomScaleNormal="100" workbookViewId="0">
      <selection activeCell="D13" sqref="D13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2012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90"/>
      <c r="G2" s="490"/>
      <c r="H2" s="490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288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43009</v>
      </c>
      <c r="C5" s="190" t="s">
        <v>647</v>
      </c>
      <c r="D5" s="132" t="s">
        <v>2013</v>
      </c>
      <c r="E5" s="136">
        <v>500</v>
      </c>
      <c r="F5" s="29" t="s">
        <v>89</v>
      </c>
      <c r="G5" s="29"/>
      <c r="H5" s="29"/>
      <c r="J5" s="101">
        <v>43011</v>
      </c>
      <c r="K5" s="205" t="s">
        <v>1064</v>
      </c>
      <c r="L5" s="371">
        <v>3656.55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43010</v>
      </c>
      <c r="C6" s="190" t="s">
        <v>719</v>
      </c>
      <c r="D6" s="132" t="s">
        <v>1051</v>
      </c>
      <c r="E6" s="136">
        <v>888.42</v>
      </c>
      <c r="F6" s="29"/>
      <c r="G6" s="29" t="s">
        <v>249</v>
      </c>
      <c r="H6" s="29"/>
      <c r="J6" s="110">
        <v>43011</v>
      </c>
      <c r="K6" s="131" t="s">
        <v>1318</v>
      </c>
      <c r="L6" s="136">
        <v>4542.8999999999996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29">
        <v>43011</v>
      </c>
      <c r="C7" s="190" t="s">
        <v>719</v>
      </c>
      <c r="D7" s="132" t="s">
        <v>1051</v>
      </c>
      <c r="E7" s="136">
        <v>500.2</v>
      </c>
      <c r="F7" s="29" t="s">
        <v>89</v>
      </c>
      <c r="G7" s="29" t="s">
        <v>249</v>
      </c>
      <c r="H7" s="29"/>
      <c r="J7" s="110">
        <v>43013</v>
      </c>
      <c r="K7" s="123" t="s">
        <v>1258</v>
      </c>
      <c r="L7" s="136">
        <v>30000</v>
      </c>
      <c r="M7" s="308" t="s">
        <v>89</v>
      </c>
      <c r="N7" s="307" t="s">
        <v>249</v>
      </c>
      <c r="O7" s="308"/>
      <c r="P7" s="29"/>
    </row>
    <row r="8" spans="1:16" s="56" customFormat="1" ht="12.6" customHeight="1" x14ac:dyDescent="0.2">
      <c r="B8" s="129">
        <v>43011</v>
      </c>
      <c r="C8" s="190" t="s">
        <v>469</v>
      </c>
      <c r="D8" s="132" t="s">
        <v>901</v>
      </c>
      <c r="E8" s="136">
        <v>315.04000000000002</v>
      </c>
      <c r="F8" s="29" t="s">
        <v>89</v>
      </c>
      <c r="G8" s="29" t="s">
        <v>249</v>
      </c>
      <c r="H8" s="29"/>
      <c r="J8" s="109">
        <v>43019</v>
      </c>
      <c r="K8" s="123" t="s">
        <v>1258</v>
      </c>
      <c r="L8" s="136">
        <v>37301.040000000001</v>
      </c>
      <c r="M8" s="308" t="s">
        <v>89</v>
      </c>
      <c r="N8" s="307" t="s">
        <v>249</v>
      </c>
      <c r="O8" s="308"/>
      <c r="P8" s="29"/>
    </row>
    <row r="9" spans="1:16" s="29" customFormat="1" ht="12.6" customHeight="1" x14ac:dyDescent="0.2">
      <c r="A9" s="56"/>
      <c r="B9" s="129">
        <v>43011</v>
      </c>
      <c r="C9" s="190" t="s">
        <v>301</v>
      </c>
      <c r="D9" s="132" t="s">
        <v>1001</v>
      </c>
      <c r="E9" s="136">
        <v>4692.24</v>
      </c>
      <c r="F9" s="29" t="s">
        <v>89</v>
      </c>
      <c r="G9" s="29" t="s">
        <v>249</v>
      </c>
      <c r="I9" s="56"/>
      <c r="J9" s="109">
        <v>43020</v>
      </c>
      <c r="K9" s="123" t="s">
        <v>2005</v>
      </c>
      <c r="L9" s="136">
        <v>8572.14</v>
      </c>
      <c r="M9" s="308" t="s">
        <v>89</v>
      </c>
      <c r="N9" s="307"/>
      <c r="O9" s="308"/>
    </row>
    <row r="10" spans="1:16" s="29" customFormat="1" ht="12.6" customHeight="1" x14ac:dyDescent="0.2">
      <c r="A10" s="56"/>
      <c r="B10" s="129">
        <v>43011</v>
      </c>
      <c r="C10" s="190" t="s">
        <v>301</v>
      </c>
      <c r="D10" s="132" t="s">
        <v>1487</v>
      </c>
      <c r="E10" s="136">
        <v>1368</v>
      </c>
      <c r="F10" s="29" t="s">
        <v>89</v>
      </c>
      <c r="G10" s="29" t="s">
        <v>249</v>
      </c>
      <c r="I10" s="56"/>
      <c r="J10" s="109">
        <v>43020</v>
      </c>
      <c r="K10" s="131" t="s">
        <v>50</v>
      </c>
      <c r="L10" s="136">
        <v>10197.42</v>
      </c>
      <c r="M10" s="308" t="s">
        <v>89</v>
      </c>
      <c r="N10" s="307" t="s">
        <v>249</v>
      </c>
      <c r="O10" s="308"/>
    </row>
    <row r="11" spans="1:16" s="29" customFormat="1" ht="12.6" customHeight="1" x14ac:dyDescent="0.2">
      <c r="A11" s="56"/>
      <c r="B11" s="129">
        <v>43012</v>
      </c>
      <c r="C11" s="190" t="s">
        <v>719</v>
      </c>
      <c r="D11" s="132" t="s">
        <v>1051</v>
      </c>
      <c r="E11" s="136">
        <v>1298.43</v>
      </c>
      <c r="F11" s="29" t="s">
        <v>89</v>
      </c>
      <c r="G11" s="29" t="s">
        <v>249</v>
      </c>
      <c r="I11" s="56"/>
      <c r="J11" s="109">
        <v>43038</v>
      </c>
      <c r="K11" s="123" t="s">
        <v>346</v>
      </c>
      <c r="L11" s="136">
        <v>20000</v>
      </c>
      <c r="M11" s="308" t="s">
        <v>89</v>
      </c>
      <c r="N11" s="307"/>
      <c r="O11" s="308"/>
    </row>
    <row r="12" spans="1:16" s="29" customFormat="1" ht="12.6" customHeight="1" thickBot="1" x14ac:dyDescent="0.25">
      <c r="A12" s="56"/>
      <c r="B12" s="129">
        <v>43013</v>
      </c>
      <c r="C12" s="190" t="s">
        <v>647</v>
      </c>
      <c r="D12" s="132" t="s">
        <v>597</v>
      </c>
      <c r="E12" s="136">
        <v>574.91999999999996</v>
      </c>
      <c r="F12" s="29" t="s">
        <v>89</v>
      </c>
      <c r="G12" s="29" t="s">
        <v>249</v>
      </c>
      <c r="I12" s="56"/>
      <c r="J12" s="161">
        <v>43039</v>
      </c>
      <c r="K12" s="133" t="s">
        <v>1318</v>
      </c>
      <c r="L12" s="137">
        <v>4933.3500000000004</v>
      </c>
      <c r="M12" s="308" t="s">
        <v>89</v>
      </c>
      <c r="N12" s="307" t="s">
        <v>249</v>
      </c>
      <c r="O12" s="308"/>
    </row>
    <row r="13" spans="1:16" s="29" customFormat="1" ht="12.6" customHeight="1" thickBot="1" x14ac:dyDescent="0.25">
      <c r="A13" s="56"/>
      <c r="B13" s="129">
        <v>43013</v>
      </c>
      <c r="C13" s="190" t="s">
        <v>674</v>
      </c>
      <c r="D13" s="132" t="s">
        <v>2014</v>
      </c>
      <c r="E13" s="136">
        <v>514.9</v>
      </c>
      <c r="F13" s="29" t="s">
        <v>89</v>
      </c>
      <c r="G13" s="29" t="s">
        <v>249</v>
      </c>
      <c r="I13" s="56"/>
      <c r="J13" s="56"/>
      <c r="K13" s="194"/>
      <c r="L13" s="87">
        <f>SUM(L5:L12)</f>
        <v>119203.4</v>
      </c>
      <c r="M13" s="307"/>
      <c r="N13" s="307"/>
      <c r="O13" s="308"/>
    </row>
    <row r="14" spans="1:16" s="29" customFormat="1" ht="12.6" customHeight="1" thickBot="1" x14ac:dyDescent="0.25">
      <c r="A14" s="56"/>
      <c r="B14" s="129">
        <v>43013</v>
      </c>
      <c r="C14" s="190" t="s">
        <v>301</v>
      </c>
      <c r="D14" s="588" t="s">
        <v>1246</v>
      </c>
      <c r="E14" s="136">
        <v>957.6</v>
      </c>
      <c r="F14" s="29" t="s">
        <v>89</v>
      </c>
      <c r="G14" s="29" t="s">
        <v>249</v>
      </c>
      <c r="I14" s="56"/>
      <c r="J14" s="299"/>
      <c r="K14" s="155"/>
      <c r="L14" s="301"/>
      <c r="M14" s="307"/>
      <c r="N14" s="307"/>
      <c r="O14" s="306"/>
    </row>
    <row r="15" spans="1:16" s="29" customFormat="1" ht="12.6" customHeight="1" x14ac:dyDescent="0.2">
      <c r="A15" s="56"/>
      <c r="B15" s="129">
        <v>43013</v>
      </c>
      <c r="C15" s="190" t="s">
        <v>469</v>
      </c>
      <c r="D15" s="132" t="s">
        <v>901</v>
      </c>
      <c r="E15" s="136">
        <v>273.75</v>
      </c>
      <c r="F15" s="29" t="s">
        <v>89</v>
      </c>
      <c r="G15" s="29" t="s">
        <v>249</v>
      </c>
      <c r="I15" s="56"/>
      <c r="J15" s="158"/>
      <c r="K15" s="885" t="s">
        <v>1087</v>
      </c>
      <c r="L15" s="881">
        <f>L13+E65+L54</f>
        <v>339405.49</v>
      </c>
      <c r="M15" s="307"/>
      <c r="N15" s="307"/>
      <c r="O15" s="306"/>
    </row>
    <row r="16" spans="1:16" s="29" customFormat="1" ht="12.6" customHeight="1" thickBot="1" x14ac:dyDescent="0.25">
      <c r="A16" s="56"/>
      <c r="B16" s="129">
        <v>43013</v>
      </c>
      <c r="C16" s="190" t="s">
        <v>647</v>
      </c>
      <c r="D16" s="132" t="s">
        <v>1146</v>
      </c>
      <c r="E16" s="136">
        <v>386.1</v>
      </c>
      <c r="F16" s="29" t="s">
        <v>89</v>
      </c>
      <c r="G16" s="29" t="s">
        <v>249</v>
      </c>
      <c r="I16"/>
      <c r="J16" s="393"/>
      <c r="K16" s="885"/>
      <c r="L16" s="882"/>
      <c r="M16" s="307"/>
      <c r="N16" s="307"/>
      <c r="O16" s="306"/>
    </row>
    <row r="17" spans="1:16" s="29" customFormat="1" ht="12.6" customHeight="1" x14ac:dyDescent="0.2">
      <c r="A17" s="56"/>
      <c r="B17" s="129">
        <v>43014</v>
      </c>
      <c r="C17" s="190" t="s">
        <v>719</v>
      </c>
      <c r="D17" s="132" t="s">
        <v>1051</v>
      </c>
      <c r="E17" s="136">
        <v>781.08</v>
      </c>
      <c r="F17" s="29" t="s">
        <v>89</v>
      </c>
      <c r="G17" s="29" t="s">
        <v>249</v>
      </c>
      <c r="I17"/>
      <c r="J17" s="393"/>
      <c r="K17" s="398"/>
      <c r="L17" s="336"/>
      <c r="M17" s="307"/>
      <c r="N17" s="307"/>
      <c r="O17" s="306"/>
    </row>
    <row r="18" spans="1:16" s="29" customFormat="1" ht="12.6" customHeight="1" x14ac:dyDescent="0.2">
      <c r="A18" s="56"/>
      <c r="B18" s="129">
        <v>43018</v>
      </c>
      <c r="C18" s="190" t="s">
        <v>301</v>
      </c>
      <c r="D18" s="132" t="s">
        <v>2020</v>
      </c>
      <c r="E18" s="136">
        <v>2404.2600000000002</v>
      </c>
      <c r="F18" s="29" t="s">
        <v>89</v>
      </c>
      <c r="G18" s="29" t="s">
        <v>249</v>
      </c>
      <c r="I18" s="294" t="s">
        <v>1570</v>
      </c>
      <c r="J18" s="56"/>
      <c r="K18" s="194"/>
      <c r="L18" s="208"/>
      <c r="M18" s="308"/>
      <c r="N18" s="307"/>
      <c r="O18" s="306"/>
      <c r="P18" s="487"/>
    </row>
    <row r="19" spans="1:16" s="29" customFormat="1" ht="12.6" customHeight="1" thickBot="1" x14ac:dyDescent="0.25">
      <c r="A19" s="56"/>
      <c r="B19" s="129">
        <v>43019</v>
      </c>
      <c r="C19" s="190" t="s">
        <v>301</v>
      </c>
      <c r="D19" s="132" t="s">
        <v>946</v>
      </c>
      <c r="E19" s="136">
        <v>132.15</v>
      </c>
      <c r="F19" s="29" t="s">
        <v>89</v>
      </c>
      <c r="G19" s="116" t="s">
        <v>249</v>
      </c>
      <c r="I19" s="3"/>
      <c r="J19" s="294"/>
      <c r="K19" s="294"/>
      <c r="L19" s="288"/>
      <c r="M19" s="288" t="s">
        <v>1683</v>
      </c>
      <c r="N19" s="307"/>
      <c r="O19" s="306"/>
      <c r="P19" s="488"/>
    </row>
    <row r="20" spans="1:16" s="29" customFormat="1" ht="12.6" customHeight="1" thickBot="1" x14ac:dyDescent="0.25">
      <c r="A20" s="56"/>
      <c r="B20" s="129">
        <v>43019</v>
      </c>
      <c r="C20" s="190" t="s">
        <v>301</v>
      </c>
      <c r="D20" s="132" t="s">
        <v>816</v>
      </c>
      <c r="E20" s="136">
        <v>308.83999999999997</v>
      </c>
      <c r="F20" s="29" t="s">
        <v>89</v>
      </c>
      <c r="G20" s="27" t="s">
        <v>249</v>
      </c>
      <c r="I20" s="3"/>
      <c r="J20" s="10" t="s">
        <v>297</v>
      </c>
      <c r="K20" s="11" t="s">
        <v>298</v>
      </c>
      <c r="L20" s="176" t="s">
        <v>299</v>
      </c>
      <c r="M20" s="308"/>
      <c r="N20" s="307"/>
      <c r="O20" s="306"/>
      <c r="P20" s="111"/>
    </row>
    <row r="21" spans="1:16" s="29" customFormat="1" ht="12.6" customHeight="1" x14ac:dyDescent="0.2">
      <c r="A21" s="56"/>
      <c r="B21" s="129">
        <v>43019</v>
      </c>
      <c r="C21" s="190" t="s">
        <v>647</v>
      </c>
      <c r="D21" s="132" t="s">
        <v>528</v>
      </c>
      <c r="E21" s="136">
        <v>6609.17</v>
      </c>
      <c r="F21" s="29" t="s">
        <v>89</v>
      </c>
      <c r="G21" s="29" t="s">
        <v>249</v>
      </c>
      <c r="I21" s="3"/>
      <c r="J21" s="110">
        <v>43003</v>
      </c>
      <c r="K21" s="119" t="s">
        <v>1746</v>
      </c>
      <c r="L21" s="172">
        <v>129.9</v>
      </c>
      <c r="M21" s="308" t="s">
        <v>89</v>
      </c>
      <c r="N21" s="307" t="s">
        <v>249</v>
      </c>
      <c r="O21" s="307"/>
      <c r="P21" s="111"/>
    </row>
    <row r="22" spans="1:16" s="29" customFormat="1" ht="12.6" customHeight="1" x14ac:dyDescent="0.2">
      <c r="A22" s="56"/>
      <c r="B22" s="129">
        <v>43019</v>
      </c>
      <c r="C22" s="190" t="s">
        <v>469</v>
      </c>
      <c r="D22" s="132" t="s">
        <v>901</v>
      </c>
      <c r="E22" s="136">
        <v>489.45</v>
      </c>
      <c r="F22" s="29" t="s">
        <v>89</v>
      </c>
      <c r="G22" s="29" t="s">
        <v>249</v>
      </c>
      <c r="I22" s="3"/>
      <c r="J22" s="110">
        <v>43003</v>
      </c>
      <c r="K22" s="119" t="s">
        <v>901</v>
      </c>
      <c r="L22" s="172">
        <v>92.94</v>
      </c>
      <c r="M22" s="308" t="s">
        <v>89</v>
      </c>
      <c r="N22" s="307" t="s">
        <v>249</v>
      </c>
      <c r="O22" s="307"/>
      <c r="P22" s="111"/>
    </row>
    <row r="23" spans="1:16" s="29" customFormat="1" ht="12.6" customHeight="1" x14ac:dyDescent="0.2">
      <c r="A23" s="56"/>
      <c r="B23" s="129">
        <v>43020</v>
      </c>
      <c r="C23" s="190" t="s">
        <v>301</v>
      </c>
      <c r="D23" s="132" t="s">
        <v>2019</v>
      </c>
      <c r="E23" s="136">
        <v>11704.28</v>
      </c>
      <c r="F23" s="29" t="s">
        <v>89</v>
      </c>
      <c r="G23" s="29" t="s">
        <v>249</v>
      </c>
      <c r="I23" s="3"/>
      <c r="J23" s="110">
        <v>43009</v>
      </c>
      <c r="K23" s="119" t="s">
        <v>901</v>
      </c>
      <c r="L23" s="172">
        <v>136.13</v>
      </c>
      <c r="M23" s="308" t="s">
        <v>89</v>
      </c>
      <c r="N23" s="307" t="s">
        <v>249</v>
      </c>
      <c r="O23" s="307"/>
      <c r="P23" s="111"/>
    </row>
    <row r="24" spans="1:16" s="29" customFormat="1" ht="12.6" customHeight="1" x14ac:dyDescent="0.2">
      <c r="A24" s="56"/>
      <c r="B24" s="129">
        <v>43024</v>
      </c>
      <c r="C24" s="190" t="s">
        <v>719</v>
      </c>
      <c r="D24" s="132" t="s">
        <v>1051</v>
      </c>
      <c r="E24" s="136">
        <v>830.88</v>
      </c>
      <c r="F24" s="29" t="s">
        <v>89</v>
      </c>
      <c r="G24" s="29" t="s">
        <v>249</v>
      </c>
      <c r="I24" s="3"/>
      <c r="J24" s="110">
        <v>43010</v>
      </c>
      <c r="K24" s="119" t="s">
        <v>901</v>
      </c>
      <c r="L24" s="172">
        <v>274.98</v>
      </c>
      <c r="M24" s="308" t="s">
        <v>89</v>
      </c>
      <c r="N24" s="307" t="s">
        <v>249</v>
      </c>
      <c r="O24" s="307"/>
      <c r="P24" s="111"/>
    </row>
    <row r="25" spans="1:16" s="29" customFormat="1" ht="12.6" customHeight="1" x14ac:dyDescent="0.2">
      <c r="A25" s="56"/>
      <c r="B25" s="129">
        <v>43024</v>
      </c>
      <c r="C25" s="190" t="s">
        <v>719</v>
      </c>
      <c r="D25" s="132" t="s">
        <v>1051</v>
      </c>
      <c r="E25" s="136">
        <v>675.73</v>
      </c>
      <c r="F25" s="29" t="s">
        <v>89</v>
      </c>
      <c r="G25" s="29" t="s">
        <v>249</v>
      </c>
      <c r="I25" s="3"/>
      <c r="J25" s="110">
        <v>43010</v>
      </c>
      <c r="K25" s="119" t="s">
        <v>2017</v>
      </c>
      <c r="L25" s="172">
        <v>185.39</v>
      </c>
      <c r="M25" s="308" t="s">
        <v>89</v>
      </c>
      <c r="N25" s="307" t="s">
        <v>249</v>
      </c>
      <c r="O25" s="307"/>
      <c r="P25" s="3"/>
    </row>
    <row r="26" spans="1:16" s="29" customFormat="1" ht="12.6" customHeight="1" x14ac:dyDescent="0.2">
      <c r="A26" s="56"/>
      <c r="B26" s="129">
        <v>43025</v>
      </c>
      <c r="C26" s="190" t="s">
        <v>719</v>
      </c>
      <c r="D26" s="132" t="s">
        <v>1051</v>
      </c>
      <c r="E26" s="136">
        <v>598.04999999999995</v>
      </c>
      <c r="F26" s="29" t="s">
        <v>89</v>
      </c>
      <c r="G26" s="29" t="s">
        <v>249</v>
      </c>
      <c r="I26" s="3"/>
      <c r="J26" s="110">
        <v>43010</v>
      </c>
      <c r="K26" s="119" t="s">
        <v>2018</v>
      </c>
      <c r="L26" s="172">
        <v>473.98</v>
      </c>
      <c r="M26" s="308" t="s">
        <v>89</v>
      </c>
      <c r="N26" s="307" t="s">
        <v>249</v>
      </c>
      <c r="O26" s="307"/>
      <c r="P26" s="3"/>
    </row>
    <row r="27" spans="1:16" s="29" customFormat="1" ht="12.6" customHeight="1" x14ac:dyDescent="0.2">
      <c r="A27" s="56"/>
      <c r="B27" s="129">
        <v>43026</v>
      </c>
      <c r="C27" s="190" t="s">
        <v>301</v>
      </c>
      <c r="D27" s="132" t="s">
        <v>293</v>
      </c>
      <c r="E27" s="136">
        <v>3363</v>
      </c>
      <c r="F27" s="29" t="s">
        <v>89</v>
      </c>
      <c r="G27" s="29" t="s">
        <v>249</v>
      </c>
      <c r="I27" s="3"/>
      <c r="J27" s="110">
        <v>43010</v>
      </c>
      <c r="K27" s="119" t="s">
        <v>2025</v>
      </c>
      <c r="L27" s="172">
        <v>680.39</v>
      </c>
      <c r="M27" s="308"/>
      <c r="N27" s="307" t="s">
        <v>249</v>
      </c>
      <c r="O27" s="307"/>
      <c r="P27" s="3"/>
    </row>
    <row r="28" spans="1:16" s="29" customFormat="1" ht="12.6" customHeight="1" x14ac:dyDescent="0.2">
      <c r="A28" s="56"/>
      <c r="B28" s="129">
        <v>43026</v>
      </c>
      <c r="C28" s="190" t="s">
        <v>301</v>
      </c>
      <c r="D28" s="132" t="s">
        <v>307</v>
      </c>
      <c r="E28" s="136">
        <v>3830.4</v>
      </c>
      <c r="F28" s="29" t="s">
        <v>89</v>
      </c>
      <c r="G28" s="29" t="s">
        <v>249</v>
      </c>
      <c r="I28"/>
      <c r="J28" s="110">
        <v>43010</v>
      </c>
      <c r="K28" s="119" t="s">
        <v>2026</v>
      </c>
      <c r="L28" s="172">
        <v>61</v>
      </c>
      <c r="M28" s="308"/>
      <c r="N28" s="308" t="s">
        <v>249</v>
      </c>
      <c r="O28" s="307"/>
      <c r="P28" s="3"/>
    </row>
    <row r="29" spans="1:16" s="29" customFormat="1" ht="12.6" customHeight="1" x14ac:dyDescent="0.2">
      <c r="A29"/>
      <c r="B29" s="129">
        <v>43026</v>
      </c>
      <c r="C29" s="190" t="s">
        <v>301</v>
      </c>
      <c r="D29" s="132" t="s">
        <v>946</v>
      </c>
      <c r="E29" s="136">
        <v>208.9</v>
      </c>
      <c r="F29" s="29" t="s">
        <v>89</v>
      </c>
      <c r="G29" s="29" t="s">
        <v>249</v>
      </c>
      <c r="I29"/>
      <c r="J29" s="110">
        <v>43012</v>
      </c>
      <c r="K29" s="119" t="s">
        <v>2027</v>
      </c>
      <c r="L29" s="172">
        <v>920.2</v>
      </c>
      <c r="M29" s="308"/>
      <c r="N29" s="308" t="s">
        <v>249</v>
      </c>
      <c r="O29" s="308"/>
      <c r="P29" s="3"/>
    </row>
    <row r="30" spans="1:16" s="29" customFormat="1" ht="12.6" customHeight="1" x14ac:dyDescent="0.2">
      <c r="A30"/>
      <c r="B30" s="129">
        <v>43026</v>
      </c>
      <c r="C30" s="190" t="s">
        <v>397</v>
      </c>
      <c r="D30" s="132" t="s">
        <v>434</v>
      </c>
      <c r="E30" s="136">
        <v>1520</v>
      </c>
      <c r="F30" s="29" t="s">
        <v>89</v>
      </c>
      <c r="G30" s="29" t="s">
        <v>249</v>
      </c>
      <c r="I30"/>
      <c r="J30" s="110">
        <v>43012</v>
      </c>
      <c r="K30" s="119" t="s">
        <v>1764</v>
      </c>
      <c r="L30" s="172">
        <v>94.7</v>
      </c>
      <c r="M30" s="308" t="s">
        <v>89</v>
      </c>
      <c r="N30" s="308" t="s">
        <v>249</v>
      </c>
      <c r="O30" s="308"/>
      <c r="P30" s="3"/>
    </row>
    <row r="31" spans="1:16" s="29" customFormat="1" ht="12.6" customHeight="1" x14ac:dyDescent="0.2">
      <c r="A31"/>
      <c r="B31" s="129">
        <v>43026</v>
      </c>
      <c r="C31" s="190" t="s">
        <v>469</v>
      </c>
      <c r="D31" s="132" t="s">
        <v>424</v>
      </c>
      <c r="E31" s="136">
        <v>171.42</v>
      </c>
      <c r="F31" s="29" t="s">
        <v>89</v>
      </c>
      <c r="G31" s="29" t="s">
        <v>249</v>
      </c>
      <c r="I31"/>
      <c r="J31" s="110">
        <v>43014</v>
      </c>
      <c r="K31" s="119" t="s">
        <v>1975</v>
      </c>
      <c r="L31" s="172">
        <v>330</v>
      </c>
      <c r="M31" s="308"/>
      <c r="N31" s="308" t="s">
        <v>249</v>
      </c>
      <c r="O31" s="308"/>
      <c r="P31" s="474"/>
    </row>
    <row r="32" spans="1:16" s="29" customFormat="1" ht="12.6" customHeight="1" x14ac:dyDescent="0.2">
      <c r="A32"/>
      <c r="B32" s="129">
        <v>43026</v>
      </c>
      <c r="C32" s="190" t="s">
        <v>301</v>
      </c>
      <c r="D32" s="132" t="s">
        <v>1159</v>
      </c>
      <c r="E32" s="136">
        <v>10503.67</v>
      </c>
      <c r="F32" s="29" t="s">
        <v>89</v>
      </c>
      <c r="G32" s="29" t="s">
        <v>249</v>
      </c>
      <c r="I32"/>
      <c r="J32" s="110">
        <v>43014</v>
      </c>
      <c r="K32" s="119" t="s">
        <v>2028</v>
      </c>
      <c r="L32" s="172">
        <v>896.05</v>
      </c>
      <c r="M32" s="308"/>
      <c r="N32" s="308" t="s">
        <v>249</v>
      </c>
      <c r="O32" s="308"/>
      <c r="P32" s="3"/>
    </row>
    <row r="33" spans="1:16" ht="12.6" customHeight="1" x14ac:dyDescent="0.2">
      <c r="B33" s="129">
        <v>43027</v>
      </c>
      <c r="C33" s="190" t="s">
        <v>301</v>
      </c>
      <c r="D33" s="132" t="s">
        <v>227</v>
      </c>
      <c r="E33" s="136">
        <v>1539</v>
      </c>
      <c r="F33" s="29" t="s">
        <v>89</v>
      </c>
      <c r="G33" s="29" t="s">
        <v>249</v>
      </c>
      <c r="J33" s="110">
        <v>43015</v>
      </c>
      <c r="K33" s="119" t="s">
        <v>424</v>
      </c>
      <c r="L33" s="172">
        <v>90.95</v>
      </c>
      <c r="M33" s="308" t="s">
        <v>89</v>
      </c>
      <c r="N33" s="308" t="s">
        <v>249</v>
      </c>
    </row>
    <row r="34" spans="1:16" ht="12.6" customHeight="1" x14ac:dyDescent="0.2">
      <c r="B34" s="129">
        <v>43027</v>
      </c>
      <c r="C34" s="190" t="s">
        <v>719</v>
      </c>
      <c r="D34" s="132" t="s">
        <v>1051</v>
      </c>
      <c r="E34" s="136">
        <v>479.65</v>
      </c>
      <c r="G34" s="29" t="s">
        <v>249</v>
      </c>
      <c r="J34" s="110">
        <v>43015</v>
      </c>
      <c r="K34" s="119" t="s">
        <v>597</v>
      </c>
      <c r="L34" s="172">
        <v>1277.06</v>
      </c>
      <c r="M34" s="308" t="s">
        <v>89</v>
      </c>
      <c r="N34" s="308" t="s">
        <v>249</v>
      </c>
    </row>
    <row r="35" spans="1:16" x14ac:dyDescent="0.2">
      <c r="B35" s="129">
        <v>43028</v>
      </c>
      <c r="C35" s="190" t="s">
        <v>301</v>
      </c>
      <c r="D35" s="132" t="s">
        <v>2022</v>
      </c>
      <c r="E35" s="136">
        <v>599.17999999999995</v>
      </c>
      <c r="F35" s="29" t="s">
        <v>89</v>
      </c>
      <c r="G35" s="29" t="s">
        <v>249</v>
      </c>
      <c r="J35" s="110">
        <v>43015</v>
      </c>
      <c r="K35" s="119" t="s">
        <v>931</v>
      </c>
      <c r="L35" s="172">
        <v>262.2</v>
      </c>
      <c r="N35" s="308" t="s">
        <v>249</v>
      </c>
    </row>
    <row r="36" spans="1:16" x14ac:dyDescent="0.2">
      <c r="B36" s="129">
        <v>43028</v>
      </c>
      <c r="C36" s="190" t="s">
        <v>719</v>
      </c>
      <c r="D36" s="132" t="s">
        <v>1892</v>
      </c>
      <c r="E36" s="136">
        <v>821.69</v>
      </c>
      <c r="F36" s="29" t="s">
        <v>89</v>
      </c>
      <c r="G36" s="29" t="s">
        <v>249</v>
      </c>
      <c r="J36" s="110">
        <v>43017</v>
      </c>
      <c r="K36" s="119" t="s">
        <v>459</v>
      </c>
      <c r="L36" s="172">
        <v>421</v>
      </c>
      <c r="M36" s="308" t="s">
        <v>89</v>
      </c>
      <c r="N36" s="308" t="s">
        <v>249</v>
      </c>
    </row>
    <row r="37" spans="1:16" x14ac:dyDescent="0.2">
      <c r="B37" s="129">
        <v>43031</v>
      </c>
      <c r="C37" s="190" t="s">
        <v>719</v>
      </c>
      <c r="D37" s="132" t="s">
        <v>1051</v>
      </c>
      <c r="E37" s="136">
        <v>588.48</v>
      </c>
      <c r="F37" s="29" t="s">
        <v>89</v>
      </c>
      <c r="G37" s="29" t="s">
        <v>249</v>
      </c>
      <c r="J37" s="110">
        <v>43017</v>
      </c>
      <c r="K37" s="119" t="s">
        <v>2023</v>
      </c>
      <c r="L37" s="172">
        <v>276</v>
      </c>
      <c r="M37" s="308" t="s">
        <v>89</v>
      </c>
      <c r="N37" s="308" t="s">
        <v>249</v>
      </c>
    </row>
    <row r="38" spans="1:16" s="308" customFormat="1" x14ac:dyDescent="0.2">
      <c r="A38"/>
      <c r="B38" s="129">
        <v>43031</v>
      </c>
      <c r="C38" s="190" t="s">
        <v>719</v>
      </c>
      <c r="D38" s="132" t="s">
        <v>1051</v>
      </c>
      <c r="E38" s="136">
        <v>500</v>
      </c>
      <c r="F38" s="29" t="s">
        <v>89</v>
      </c>
      <c r="G38" s="29" t="s">
        <v>249</v>
      </c>
      <c r="H38" s="29"/>
      <c r="I38"/>
      <c r="J38" s="110">
        <v>43018</v>
      </c>
      <c r="K38" s="119" t="s">
        <v>459</v>
      </c>
      <c r="L38" s="172">
        <v>315</v>
      </c>
      <c r="M38" s="308" t="s">
        <v>89</v>
      </c>
      <c r="N38" s="308" t="s">
        <v>249</v>
      </c>
      <c r="P38"/>
    </row>
    <row r="39" spans="1:16" s="308" customFormat="1" x14ac:dyDescent="0.2">
      <c r="A39"/>
      <c r="B39" s="129">
        <v>43031</v>
      </c>
      <c r="C39" s="190" t="s">
        <v>719</v>
      </c>
      <c r="D39" s="132" t="s">
        <v>2021</v>
      </c>
      <c r="E39" s="136">
        <v>517.29999999999995</v>
      </c>
      <c r="F39" s="29" t="s">
        <v>89</v>
      </c>
      <c r="G39" s="29" t="s">
        <v>249</v>
      </c>
      <c r="H39" s="29"/>
      <c r="I39"/>
      <c r="J39" s="110">
        <v>43018</v>
      </c>
      <c r="K39" s="119" t="s">
        <v>1355</v>
      </c>
      <c r="L39" s="172">
        <v>959.61</v>
      </c>
      <c r="M39" s="308" t="s">
        <v>89</v>
      </c>
      <c r="N39" s="308" t="s">
        <v>249</v>
      </c>
      <c r="P39"/>
    </row>
    <row r="40" spans="1:16" s="308" customFormat="1" x14ac:dyDescent="0.2">
      <c r="A40"/>
      <c r="B40" s="129">
        <v>43031</v>
      </c>
      <c r="C40" s="190" t="s">
        <v>719</v>
      </c>
      <c r="D40" s="132" t="s">
        <v>1051</v>
      </c>
      <c r="E40" s="136">
        <v>885.9</v>
      </c>
      <c r="F40" s="29"/>
      <c r="G40" s="29" t="s">
        <v>249</v>
      </c>
      <c r="H40" s="29"/>
      <c r="I40"/>
      <c r="J40" s="110">
        <v>43018</v>
      </c>
      <c r="K40" s="119" t="s">
        <v>1051</v>
      </c>
      <c r="L40" s="172">
        <v>284</v>
      </c>
      <c r="N40" s="308" t="s">
        <v>249</v>
      </c>
      <c r="P40"/>
    </row>
    <row r="41" spans="1:16" s="308" customFormat="1" x14ac:dyDescent="0.2">
      <c r="A41"/>
      <c r="B41" s="129">
        <v>43032</v>
      </c>
      <c r="C41" s="190" t="s">
        <v>1136</v>
      </c>
      <c r="D41" s="588" t="s">
        <v>2008</v>
      </c>
      <c r="E41" s="136">
        <v>558.79999999999995</v>
      </c>
      <c r="F41" s="29" t="s">
        <v>89</v>
      </c>
      <c r="G41" s="29" t="s">
        <v>249</v>
      </c>
      <c r="H41" s="29"/>
      <c r="I41"/>
      <c r="J41" s="110">
        <v>43019</v>
      </c>
      <c r="K41" s="119" t="s">
        <v>2029</v>
      </c>
      <c r="L41" s="172">
        <v>767</v>
      </c>
      <c r="N41" s="308" t="s">
        <v>249</v>
      </c>
      <c r="P41"/>
    </row>
    <row r="42" spans="1:16" s="308" customFormat="1" x14ac:dyDescent="0.2">
      <c r="A42"/>
      <c r="B42" s="129">
        <v>43032</v>
      </c>
      <c r="C42" s="190" t="s">
        <v>301</v>
      </c>
      <c r="D42" s="132" t="s">
        <v>227</v>
      </c>
      <c r="E42" s="136">
        <v>213.86</v>
      </c>
      <c r="F42" s="29" t="s">
        <v>89</v>
      </c>
      <c r="G42" s="29" t="s">
        <v>249</v>
      </c>
      <c r="H42" s="29"/>
      <c r="I42"/>
      <c r="J42" s="110">
        <v>43021</v>
      </c>
      <c r="K42" s="119" t="s">
        <v>459</v>
      </c>
      <c r="L42" s="172">
        <v>298.5</v>
      </c>
      <c r="N42" s="308" t="s">
        <v>249</v>
      </c>
      <c r="P42"/>
    </row>
    <row r="43" spans="1:16" s="308" customFormat="1" x14ac:dyDescent="0.2">
      <c r="A43"/>
      <c r="B43" s="129">
        <v>43032</v>
      </c>
      <c r="C43" s="190" t="s">
        <v>719</v>
      </c>
      <c r="D43" s="132" t="s">
        <v>2024</v>
      </c>
      <c r="E43" s="136">
        <v>500</v>
      </c>
      <c r="F43" s="29" t="s">
        <v>89</v>
      </c>
      <c r="G43" s="29" t="s">
        <v>249</v>
      </c>
      <c r="H43" s="29"/>
      <c r="I43"/>
      <c r="J43" s="110">
        <v>43022</v>
      </c>
      <c r="K43" s="119" t="s">
        <v>931</v>
      </c>
      <c r="L43" s="172">
        <v>170.3</v>
      </c>
      <c r="N43" s="308" t="s">
        <v>249</v>
      </c>
      <c r="P43"/>
    </row>
    <row r="44" spans="1:16" s="308" customFormat="1" x14ac:dyDescent="0.2">
      <c r="A44"/>
      <c r="B44" s="129">
        <v>43033</v>
      </c>
      <c r="C44" s="190" t="s">
        <v>1939</v>
      </c>
      <c r="D44" s="132" t="s">
        <v>1977</v>
      </c>
      <c r="E44" s="136">
        <v>1001.1</v>
      </c>
      <c r="F44" s="29" t="s">
        <v>405</v>
      </c>
      <c r="G44" s="29" t="s">
        <v>249</v>
      </c>
      <c r="H44" s="29"/>
      <c r="I44"/>
      <c r="J44" s="110">
        <v>43022</v>
      </c>
      <c r="K44" s="119" t="s">
        <v>1355</v>
      </c>
      <c r="L44" s="172">
        <v>294.91000000000003</v>
      </c>
      <c r="N44" s="308" t="s">
        <v>249</v>
      </c>
      <c r="P44"/>
    </row>
    <row r="45" spans="1:16" s="308" customFormat="1" x14ac:dyDescent="0.2">
      <c r="A45"/>
      <c r="B45" s="129">
        <v>43034</v>
      </c>
      <c r="C45" s="190" t="s">
        <v>301</v>
      </c>
      <c r="D45" s="132" t="s">
        <v>1430</v>
      </c>
      <c r="E45" s="136">
        <v>29933.55</v>
      </c>
      <c r="F45" s="29" t="s">
        <v>89</v>
      </c>
      <c r="G45" s="29" t="s">
        <v>249</v>
      </c>
      <c r="H45" s="29"/>
      <c r="I45"/>
      <c r="J45" s="110">
        <v>43022</v>
      </c>
      <c r="K45" s="119" t="s">
        <v>1051</v>
      </c>
      <c r="L45" s="172">
        <v>891.94</v>
      </c>
      <c r="N45" s="308" t="s">
        <v>249</v>
      </c>
      <c r="P45"/>
    </row>
    <row r="46" spans="1:16" s="308" customFormat="1" x14ac:dyDescent="0.2">
      <c r="A46"/>
      <c r="B46" s="129">
        <v>43034</v>
      </c>
      <c r="C46" s="190" t="s">
        <v>301</v>
      </c>
      <c r="D46" s="132" t="s">
        <v>1656</v>
      </c>
      <c r="E46" s="136">
        <v>1835.4</v>
      </c>
      <c r="F46" s="29" t="s">
        <v>89</v>
      </c>
      <c r="G46" s="29" t="s">
        <v>249</v>
      </c>
      <c r="H46" s="29"/>
      <c r="I46"/>
      <c r="J46" s="110">
        <v>43022</v>
      </c>
      <c r="K46" s="119" t="s">
        <v>1355</v>
      </c>
      <c r="L46" s="172">
        <v>172.58</v>
      </c>
      <c r="N46" s="308" t="s">
        <v>249</v>
      </c>
      <c r="P46"/>
    </row>
    <row r="47" spans="1:16" s="308" customFormat="1" x14ac:dyDescent="0.2">
      <c r="A47"/>
      <c r="B47" s="129">
        <v>43034</v>
      </c>
      <c r="C47" s="190" t="s">
        <v>301</v>
      </c>
      <c r="D47" s="132" t="s">
        <v>928</v>
      </c>
      <c r="E47" s="136">
        <v>12694.01</v>
      </c>
      <c r="F47" s="29" t="s">
        <v>89</v>
      </c>
      <c r="G47" s="29" t="s">
        <v>249</v>
      </c>
      <c r="H47" s="29"/>
      <c r="I47"/>
      <c r="J47" s="109">
        <v>43024</v>
      </c>
      <c r="K47" s="123" t="s">
        <v>931</v>
      </c>
      <c r="L47" s="169">
        <v>700.25</v>
      </c>
      <c r="M47" s="308" t="s">
        <v>89</v>
      </c>
      <c r="N47" s="308" t="s">
        <v>249</v>
      </c>
      <c r="P47"/>
    </row>
    <row r="48" spans="1:16" s="308" customFormat="1" x14ac:dyDescent="0.2">
      <c r="A48"/>
      <c r="B48" s="129">
        <v>43034</v>
      </c>
      <c r="C48" s="190" t="s">
        <v>301</v>
      </c>
      <c r="D48" s="132" t="s">
        <v>928</v>
      </c>
      <c r="E48" s="136">
        <v>15024.17</v>
      </c>
      <c r="F48" s="29" t="s">
        <v>89</v>
      </c>
      <c r="G48" s="29" t="s">
        <v>249</v>
      </c>
      <c r="H48" s="29"/>
      <c r="I48"/>
      <c r="J48" s="109">
        <v>43024</v>
      </c>
      <c r="K48" s="131" t="s">
        <v>1355</v>
      </c>
      <c r="L48" s="134">
        <v>560.52</v>
      </c>
      <c r="M48" s="308" t="s">
        <v>89</v>
      </c>
      <c r="N48" s="308" t="s">
        <v>249</v>
      </c>
      <c r="P48"/>
    </row>
    <row r="49" spans="1:16" s="308" customFormat="1" x14ac:dyDescent="0.2">
      <c r="A49"/>
      <c r="B49" s="129">
        <v>43035</v>
      </c>
      <c r="C49" s="190" t="s">
        <v>1136</v>
      </c>
      <c r="D49" s="132" t="s">
        <v>861</v>
      </c>
      <c r="E49" s="136">
        <v>34386.25</v>
      </c>
      <c r="F49" s="29" t="s">
        <v>89</v>
      </c>
      <c r="G49" s="29" t="s">
        <v>249</v>
      </c>
      <c r="H49" s="29"/>
      <c r="I49"/>
      <c r="J49" s="109">
        <v>43024</v>
      </c>
      <c r="K49" s="123" t="s">
        <v>424</v>
      </c>
      <c r="L49" s="169">
        <v>493.89</v>
      </c>
      <c r="M49" s="308" t="s">
        <v>89</v>
      </c>
      <c r="N49" s="308" t="s">
        <v>249</v>
      </c>
      <c r="P49"/>
    </row>
    <row r="50" spans="1:16" s="308" customFormat="1" x14ac:dyDescent="0.2">
      <c r="A50"/>
      <c r="B50" s="129">
        <v>43036</v>
      </c>
      <c r="C50" s="190" t="s">
        <v>647</v>
      </c>
      <c r="D50" s="132" t="s">
        <v>1146</v>
      </c>
      <c r="E50" s="136">
        <v>1052.45</v>
      </c>
      <c r="F50" s="29" t="s">
        <v>89</v>
      </c>
      <c r="G50" s="29" t="s">
        <v>249</v>
      </c>
      <c r="H50" s="29"/>
      <c r="I50"/>
      <c r="J50" s="110">
        <v>43026</v>
      </c>
      <c r="K50" s="119" t="s">
        <v>459</v>
      </c>
      <c r="L50" s="172">
        <v>356</v>
      </c>
      <c r="N50" s="308" t="s">
        <v>249</v>
      </c>
      <c r="P50"/>
    </row>
    <row r="51" spans="1:16" s="308" customFormat="1" x14ac:dyDescent="0.2">
      <c r="A51"/>
      <c r="B51" s="129">
        <v>43038</v>
      </c>
      <c r="C51" s="190" t="s">
        <v>469</v>
      </c>
      <c r="D51" s="132" t="s">
        <v>901</v>
      </c>
      <c r="E51" s="136">
        <v>368.52</v>
      </c>
      <c r="F51" s="29" t="s">
        <v>89</v>
      </c>
      <c r="G51" s="29" t="s">
        <v>249</v>
      </c>
      <c r="H51" s="29"/>
      <c r="I51"/>
      <c r="J51" s="110">
        <v>43026</v>
      </c>
      <c r="K51" s="119" t="s">
        <v>1355</v>
      </c>
      <c r="L51" s="172">
        <v>208</v>
      </c>
      <c r="N51" s="308" t="s">
        <v>249</v>
      </c>
      <c r="P51"/>
    </row>
    <row r="52" spans="1:16" s="308" customFormat="1" x14ac:dyDescent="0.2">
      <c r="A52"/>
      <c r="B52" s="129">
        <v>43038</v>
      </c>
      <c r="C52" s="190" t="s">
        <v>301</v>
      </c>
      <c r="D52" s="132" t="s">
        <v>227</v>
      </c>
      <c r="E52" s="136">
        <v>370.5</v>
      </c>
      <c r="F52" s="29" t="s">
        <v>89</v>
      </c>
      <c r="G52" s="29" t="s">
        <v>249</v>
      </c>
      <c r="H52" s="29"/>
      <c r="I52"/>
      <c r="J52" s="110">
        <v>43026</v>
      </c>
      <c r="K52" s="123" t="s">
        <v>1051</v>
      </c>
      <c r="L52" s="172">
        <v>911.01</v>
      </c>
      <c r="N52" s="308" t="s">
        <v>249</v>
      </c>
      <c r="P52"/>
    </row>
    <row r="53" spans="1:16" s="308" customFormat="1" ht="13.5" thickBot="1" x14ac:dyDescent="0.25">
      <c r="A53"/>
      <c r="B53" s="129">
        <v>43038</v>
      </c>
      <c r="C53" s="190" t="s">
        <v>719</v>
      </c>
      <c r="D53" s="132" t="s">
        <v>1051</v>
      </c>
      <c r="E53" s="136">
        <v>1397.52</v>
      </c>
      <c r="F53" s="29" t="s">
        <v>89</v>
      </c>
      <c r="G53" s="29" t="s">
        <v>249</v>
      </c>
      <c r="H53" s="29"/>
      <c r="I53"/>
      <c r="J53" s="280">
        <v>43029</v>
      </c>
      <c r="K53" s="423" t="s">
        <v>1746</v>
      </c>
      <c r="L53" s="200">
        <v>129.9</v>
      </c>
      <c r="M53" s="308" t="s">
        <v>89</v>
      </c>
      <c r="N53" s="308" t="s">
        <v>249</v>
      </c>
      <c r="P53"/>
    </row>
    <row r="54" spans="1:16" s="308" customFormat="1" ht="13.5" thickBot="1" x14ac:dyDescent="0.25">
      <c r="A54"/>
      <c r="B54" s="129">
        <v>43038</v>
      </c>
      <c r="C54" s="190" t="s">
        <v>719</v>
      </c>
      <c r="D54" s="132" t="s">
        <v>1051</v>
      </c>
      <c r="E54" s="136">
        <v>413.11</v>
      </c>
      <c r="F54" s="29"/>
      <c r="G54" s="29" t="s">
        <v>249</v>
      </c>
      <c r="H54" s="29"/>
      <c r="I54"/>
      <c r="J54" s="56"/>
      <c r="K54" s="194"/>
      <c r="L54" s="87">
        <f>SUM(L21:L53)</f>
        <v>14116.279999999999</v>
      </c>
      <c r="P54"/>
    </row>
    <row r="55" spans="1:16" s="308" customFormat="1" x14ac:dyDescent="0.2">
      <c r="A55"/>
      <c r="B55" s="129">
        <v>43039</v>
      </c>
      <c r="C55" s="190" t="s">
        <v>647</v>
      </c>
      <c r="D55" s="132" t="s">
        <v>597</v>
      </c>
      <c r="E55" s="136">
        <v>482.61</v>
      </c>
      <c r="F55" s="29" t="s">
        <v>89</v>
      </c>
      <c r="G55" s="29" t="s">
        <v>249</v>
      </c>
      <c r="H55" s="29"/>
      <c r="I55"/>
      <c r="J55" s="56"/>
      <c r="K55" s="194"/>
      <c r="L55" s="208"/>
      <c r="P55"/>
    </row>
    <row r="56" spans="1:16" s="308" customFormat="1" x14ac:dyDescent="0.2">
      <c r="A56"/>
      <c r="B56" s="129">
        <v>43039</v>
      </c>
      <c r="C56" s="190" t="s">
        <v>301</v>
      </c>
      <c r="D56" s="132" t="s">
        <v>293</v>
      </c>
      <c r="E56" s="136">
        <v>3408.37</v>
      </c>
      <c r="F56" s="29" t="s">
        <v>89</v>
      </c>
      <c r="G56" s="29" t="s">
        <v>249</v>
      </c>
      <c r="H56" s="29"/>
      <c r="I56"/>
      <c r="J56" s="56"/>
      <c r="K56" s="194"/>
      <c r="L56" s="208"/>
      <c r="P56"/>
    </row>
    <row r="57" spans="1:16" s="308" customFormat="1" x14ac:dyDescent="0.2">
      <c r="A57"/>
      <c r="B57" s="129">
        <v>43039</v>
      </c>
      <c r="C57" s="190" t="s">
        <v>301</v>
      </c>
      <c r="D57" s="132" t="s">
        <v>307</v>
      </c>
      <c r="E57" s="136">
        <v>5772.96</v>
      </c>
      <c r="F57" s="29" t="s">
        <v>89</v>
      </c>
      <c r="G57" s="29" t="s">
        <v>249</v>
      </c>
      <c r="H57" s="29"/>
      <c r="I57"/>
      <c r="J57" s="56"/>
      <c r="K57" s="194"/>
      <c r="L57" s="208"/>
      <c r="P57"/>
    </row>
    <row r="58" spans="1:16" s="308" customFormat="1" x14ac:dyDescent="0.2">
      <c r="A58"/>
      <c r="B58" s="129">
        <v>43039</v>
      </c>
      <c r="C58" s="190" t="s">
        <v>674</v>
      </c>
      <c r="D58" s="132" t="s">
        <v>2014</v>
      </c>
      <c r="E58" s="136">
        <v>360</v>
      </c>
      <c r="F58" s="29" t="s">
        <v>89</v>
      </c>
      <c r="G58" s="29" t="s">
        <v>249</v>
      </c>
      <c r="H58" s="29"/>
      <c r="I58"/>
      <c r="J58" s="43"/>
      <c r="K58" s="194"/>
      <c r="L58" s="208"/>
      <c r="P58"/>
    </row>
    <row r="59" spans="1:16" s="308" customFormat="1" x14ac:dyDescent="0.2">
      <c r="A59"/>
      <c r="B59" s="129">
        <v>43039</v>
      </c>
      <c r="C59" s="190" t="s">
        <v>301</v>
      </c>
      <c r="D59" s="132" t="s">
        <v>1487</v>
      </c>
      <c r="E59" s="136">
        <v>1057.92</v>
      </c>
      <c r="F59" s="29" t="s">
        <v>89</v>
      </c>
      <c r="G59" s="29" t="s">
        <v>249</v>
      </c>
      <c r="H59" s="29"/>
      <c r="I59"/>
      <c r="J59" s="56"/>
      <c r="K59" s="194"/>
      <c r="L59" s="208"/>
      <c r="P59"/>
    </row>
    <row r="60" spans="1:16" s="308" customFormat="1" x14ac:dyDescent="0.2">
      <c r="A60"/>
      <c r="B60" s="129">
        <v>43039</v>
      </c>
      <c r="C60" s="190" t="s">
        <v>1540</v>
      </c>
      <c r="D60" s="132" t="s">
        <v>843</v>
      </c>
      <c r="E60" s="136">
        <v>2125</v>
      </c>
      <c r="F60" s="29" t="s">
        <v>89</v>
      </c>
      <c r="G60" s="29" t="s">
        <v>249</v>
      </c>
      <c r="H60" s="29"/>
      <c r="I60"/>
      <c r="J60" s="56"/>
      <c r="K60" s="194"/>
      <c r="L60" s="208"/>
      <c r="P60"/>
    </row>
    <row r="61" spans="1:16" s="308" customFormat="1" x14ac:dyDescent="0.2">
      <c r="A61"/>
      <c r="B61" s="129">
        <v>43039</v>
      </c>
      <c r="C61" s="190" t="s">
        <v>469</v>
      </c>
      <c r="D61" s="132" t="s">
        <v>424</v>
      </c>
      <c r="E61" s="136">
        <v>103.97</v>
      </c>
      <c r="F61" s="29" t="s">
        <v>89</v>
      </c>
      <c r="G61" s="29" t="s">
        <v>249</v>
      </c>
      <c r="H61" s="29"/>
      <c r="I61"/>
      <c r="J61" s="56"/>
      <c r="K61" s="194"/>
      <c r="L61" s="208"/>
      <c r="P61"/>
    </row>
    <row r="62" spans="1:16" s="308" customFormat="1" x14ac:dyDescent="0.2">
      <c r="A62"/>
      <c r="B62" s="129">
        <v>43039</v>
      </c>
      <c r="C62" s="190" t="s">
        <v>719</v>
      </c>
      <c r="D62" s="132" t="s">
        <v>1051</v>
      </c>
      <c r="E62" s="136">
        <v>443.66</v>
      </c>
      <c r="F62" s="29" t="s">
        <v>89</v>
      </c>
      <c r="G62" s="29" t="s">
        <v>249</v>
      </c>
      <c r="H62" s="29"/>
      <c r="I62"/>
      <c r="J62" s="56"/>
      <c r="K62" s="194"/>
      <c r="L62" s="208"/>
      <c r="P62"/>
    </row>
    <row r="63" spans="1:16" s="308" customFormat="1" x14ac:dyDescent="0.2">
      <c r="A63"/>
      <c r="B63" s="129">
        <v>43039</v>
      </c>
      <c r="C63" s="190" t="s">
        <v>719</v>
      </c>
      <c r="D63" s="132" t="s">
        <v>1051</v>
      </c>
      <c r="E63" s="136">
        <v>250</v>
      </c>
      <c r="F63" s="29" t="s">
        <v>89</v>
      </c>
      <c r="G63" s="29" t="s">
        <v>249</v>
      </c>
      <c r="H63" s="29"/>
      <c r="I63"/>
      <c r="J63" s="56"/>
      <c r="K63" s="194" t="s">
        <v>2061</v>
      </c>
      <c r="L63" s="208"/>
      <c r="P63"/>
    </row>
    <row r="64" spans="1:16" s="308" customFormat="1" ht="13.5" thickBot="1" x14ac:dyDescent="0.25">
      <c r="A64"/>
      <c r="B64" s="161">
        <v>43039</v>
      </c>
      <c r="C64" s="187" t="s">
        <v>1136</v>
      </c>
      <c r="D64" s="133" t="s">
        <v>2032</v>
      </c>
      <c r="E64" s="137">
        <v>30000</v>
      </c>
      <c r="F64" s="29" t="s">
        <v>89</v>
      </c>
      <c r="G64" s="29" t="s">
        <v>249</v>
      </c>
      <c r="H64" s="29"/>
      <c r="I64"/>
      <c r="J64" s="56"/>
      <c r="K64" s="194" t="s">
        <v>2059</v>
      </c>
      <c r="L64" s="208">
        <v>684</v>
      </c>
      <c r="P64"/>
    </row>
    <row r="65" spans="1:16" s="308" customFormat="1" ht="13.5" thickBot="1" x14ac:dyDescent="0.25">
      <c r="A65"/>
      <c r="B65" s="56"/>
      <c r="C65" s="56"/>
      <c r="D65" s="194"/>
      <c r="E65" s="87">
        <f>SUM(E5:E9,E10:E64)</f>
        <v>206085.80999999997</v>
      </c>
      <c r="F65" s="29"/>
      <c r="G65" s="29"/>
      <c r="H65" s="29"/>
      <c r="I65"/>
      <c r="J65" s="56"/>
      <c r="K65" s="194" t="s">
        <v>2060</v>
      </c>
      <c r="L65" s="208">
        <v>1468.89</v>
      </c>
      <c r="P65"/>
    </row>
    <row r="66" spans="1:16" s="308" customFormat="1" x14ac:dyDescent="0.2">
      <c r="A66"/>
      <c r="B66"/>
      <c r="C66"/>
      <c r="D66" s="195"/>
      <c r="E66" s="197"/>
      <c r="F66" s="29"/>
      <c r="G66" s="29"/>
      <c r="H66" s="29"/>
      <c r="I66"/>
      <c r="J66" s="43"/>
      <c r="K66" s="194"/>
      <c r="L66" s="208"/>
      <c r="P66"/>
    </row>
    <row r="67" spans="1:16" s="308" customFormat="1" x14ac:dyDescent="0.2">
      <c r="A67"/>
      <c r="B67"/>
      <c r="C67"/>
      <c r="D67" s="195"/>
      <c r="E67" s="197"/>
      <c r="F67" s="29"/>
      <c r="G67" s="29"/>
      <c r="H67" s="29"/>
      <c r="I67"/>
      <c r="J67" s="43"/>
      <c r="K67" s="194"/>
      <c r="L67" s="208"/>
      <c r="P67"/>
    </row>
    <row r="68" spans="1:16" s="308" customFormat="1" x14ac:dyDescent="0.2">
      <c r="A68"/>
      <c r="B68"/>
      <c r="C68"/>
      <c r="D68" s="195"/>
      <c r="E68" s="197"/>
      <c r="F68" s="29"/>
      <c r="G68" s="29"/>
      <c r="H68" s="29"/>
      <c r="I68"/>
      <c r="J68" s="43"/>
      <c r="K68" s="194"/>
      <c r="L68" s="208"/>
      <c r="P68"/>
    </row>
    <row r="69" spans="1:16" s="308" customFormat="1" x14ac:dyDescent="0.2">
      <c r="A69"/>
      <c r="B69"/>
      <c r="C69"/>
      <c r="D69" s="195"/>
      <c r="E69" s="197"/>
      <c r="F69" s="29"/>
      <c r="G69" s="29"/>
      <c r="H69" s="29"/>
      <c r="I69"/>
      <c r="J69" s="43"/>
      <c r="K69" s="194"/>
      <c r="L69" s="208"/>
      <c r="P69"/>
    </row>
    <row r="70" spans="1:16" s="308" customFormat="1" x14ac:dyDescent="0.2">
      <c r="A70"/>
      <c r="B70"/>
      <c r="C70"/>
      <c r="D70" s="195"/>
      <c r="E70" s="197"/>
      <c r="F70" s="29"/>
      <c r="G70" s="29"/>
      <c r="H70" s="29"/>
      <c r="I70"/>
      <c r="J70" s="43"/>
      <c r="K70" s="194"/>
      <c r="L70" s="208"/>
      <c r="P70"/>
    </row>
    <row r="71" spans="1:16" s="308" customFormat="1" x14ac:dyDescent="0.2">
      <c r="A71"/>
      <c r="B71"/>
      <c r="C71"/>
      <c r="D71" s="195"/>
      <c r="E71" s="197"/>
      <c r="F71" s="29"/>
      <c r="G71" s="29"/>
      <c r="H71" s="29"/>
      <c r="I71"/>
      <c r="J71" s="43"/>
      <c r="K71" s="194"/>
      <c r="L71" s="208"/>
      <c r="P71"/>
    </row>
    <row r="72" spans="1:16" s="308" customFormat="1" x14ac:dyDescent="0.2">
      <c r="A72"/>
      <c r="B72"/>
      <c r="C72"/>
      <c r="D72" s="195"/>
      <c r="E72" s="197"/>
      <c r="F72" s="29"/>
      <c r="G72" s="29"/>
      <c r="H72" s="29"/>
      <c r="I72"/>
      <c r="J72" s="43"/>
      <c r="K72" s="194"/>
      <c r="L72" s="208"/>
      <c r="P72"/>
    </row>
    <row r="73" spans="1:16" s="308" customFormat="1" x14ac:dyDescent="0.2">
      <c r="A73"/>
      <c r="B73"/>
      <c r="C73"/>
      <c r="D73" s="195"/>
      <c r="E73" s="197"/>
      <c r="F73" s="29"/>
      <c r="G73" s="29"/>
      <c r="H73" s="29"/>
      <c r="I73"/>
      <c r="J73" s="43"/>
      <c r="K73" s="194"/>
      <c r="L73" s="208"/>
      <c r="P73"/>
    </row>
    <row r="74" spans="1:16" s="308" customFormat="1" x14ac:dyDescent="0.2">
      <c r="A74"/>
      <c r="B74"/>
      <c r="C74"/>
      <c r="D74" s="195"/>
      <c r="E74" s="197"/>
      <c r="F74" s="29"/>
      <c r="G74" s="29"/>
      <c r="H74" s="29"/>
      <c r="I74"/>
      <c r="J74" s="43"/>
      <c r="K74" s="194"/>
      <c r="L74" s="208"/>
      <c r="P74"/>
    </row>
    <row r="75" spans="1:16" x14ac:dyDescent="0.2">
      <c r="J75" s="43"/>
      <c r="K75" s="194"/>
      <c r="L75" s="208"/>
    </row>
    <row r="76" spans="1:16" x14ac:dyDescent="0.2">
      <c r="J76" s="43"/>
      <c r="K76" s="194"/>
      <c r="L76" s="208"/>
    </row>
    <row r="77" spans="1:16" x14ac:dyDescent="0.2">
      <c r="J77" s="43"/>
      <c r="K77" s="194"/>
      <c r="L77" s="208"/>
    </row>
    <row r="78" spans="1:16" x14ac:dyDescent="0.2">
      <c r="J78" s="56"/>
      <c r="K78" s="194"/>
      <c r="L78" s="208"/>
    </row>
    <row r="79" spans="1:16" x14ac:dyDescent="0.2">
      <c r="J79" s="56"/>
      <c r="K79" s="194"/>
      <c r="L79" s="208"/>
    </row>
    <row r="80" spans="1:16" x14ac:dyDescent="0.2">
      <c r="J80" s="56"/>
      <c r="K80" s="194"/>
      <c r="L80" s="208"/>
    </row>
    <row r="81" spans="10:12" x14ac:dyDescent="0.2">
      <c r="J81" s="56"/>
      <c r="K81" s="194"/>
      <c r="L81" s="208"/>
    </row>
    <row r="82" spans="10:12" x14ac:dyDescent="0.2">
      <c r="J82" s="56"/>
      <c r="K82" s="194"/>
      <c r="L82" s="208"/>
    </row>
    <row r="83" spans="10:12" x14ac:dyDescent="0.2">
      <c r="J83" s="56"/>
      <c r="K83" s="194"/>
      <c r="L83" s="208"/>
    </row>
    <row r="84" spans="10:12" x14ac:dyDescent="0.2">
      <c r="J84" s="56"/>
      <c r="K84" s="194"/>
      <c r="L84" s="208"/>
    </row>
    <row r="85" spans="10:12" x14ac:dyDescent="0.2">
      <c r="J85" s="56"/>
      <c r="K85" s="194"/>
      <c r="L85" s="208"/>
    </row>
  </sheetData>
  <mergeCells count="4">
    <mergeCell ref="A1:L1"/>
    <mergeCell ref="A3:D3"/>
    <mergeCell ref="K15:K16"/>
    <mergeCell ref="L15:L1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P93"/>
  <sheetViews>
    <sheetView topLeftCell="A2" zoomScaleNormal="100" workbookViewId="0">
      <selection activeCell="D26" sqref="D2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2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2030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91"/>
      <c r="G2" s="491"/>
      <c r="H2" s="491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9">
        <v>43046</v>
      </c>
      <c r="C5" s="188" t="s">
        <v>598</v>
      </c>
      <c r="D5" s="123" t="s">
        <v>599</v>
      </c>
      <c r="E5" s="124">
        <v>201.33</v>
      </c>
      <c r="F5" s="29" t="s">
        <v>89</v>
      </c>
      <c r="G5" s="29"/>
      <c r="H5" s="29"/>
      <c r="J5" s="101">
        <v>43041</v>
      </c>
      <c r="K5" s="205" t="s">
        <v>50</v>
      </c>
      <c r="L5" s="371">
        <v>5038.8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61">
        <v>43054</v>
      </c>
      <c r="C6" s="281" t="s">
        <v>691</v>
      </c>
      <c r="D6" s="423" t="s">
        <v>1853</v>
      </c>
      <c r="E6" s="432">
        <v>4289.5</v>
      </c>
      <c r="F6" s="27" t="s">
        <v>89</v>
      </c>
      <c r="G6" s="29" t="s">
        <v>249</v>
      </c>
      <c r="H6" s="29"/>
      <c r="J6" s="110">
        <v>43045</v>
      </c>
      <c r="K6" s="131" t="s">
        <v>270</v>
      </c>
      <c r="L6" s="136">
        <v>21693.14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SUM(E5:E6)</f>
        <v>4490.83</v>
      </c>
      <c r="F7" s="29"/>
      <c r="G7" s="29"/>
      <c r="H7" s="29"/>
      <c r="J7" s="110">
        <v>43045</v>
      </c>
      <c r="K7" s="123" t="s">
        <v>1258</v>
      </c>
      <c r="L7" s="136">
        <v>4345.68</v>
      </c>
      <c r="M7" s="308" t="s">
        <v>89</v>
      </c>
      <c r="N7" s="307" t="s">
        <v>249</v>
      </c>
      <c r="O7" s="308"/>
      <c r="P7" s="29"/>
    </row>
    <row r="8" spans="1:16" s="56" customFormat="1" ht="12.6" customHeight="1" x14ac:dyDescent="0.2">
      <c r="A8"/>
      <c r="D8" s="194"/>
      <c r="E8" s="208"/>
      <c r="F8" s="29"/>
      <c r="G8" s="29"/>
      <c r="H8" s="29"/>
      <c r="J8" s="109">
        <v>43047</v>
      </c>
      <c r="K8" s="123" t="s">
        <v>2015</v>
      </c>
      <c r="L8" s="136">
        <v>190.35</v>
      </c>
      <c r="M8" s="308" t="s">
        <v>89</v>
      </c>
      <c r="N8" s="307" t="s">
        <v>249</v>
      </c>
      <c r="O8" s="308"/>
      <c r="P8" s="29"/>
    </row>
    <row r="9" spans="1:16" s="29" customFormat="1" ht="12.6" customHeight="1" thickBot="1" x14ac:dyDescent="0.25">
      <c r="A9" s="875" t="s">
        <v>1058</v>
      </c>
      <c r="B9" s="875"/>
      <c r="C9" s="875"/>
      <c r="D9" s="875"/>
      <c r="E9" s="492" t="s">
        <v>1500</v>
      </c>
      <c r="F9" s="116"/>
      <c r="I9" s="56"/>
      <c r="J9" s="109">
        <v>43047</v>
      </c>
      <c r="K9" s="123" t="s">
        <v>2031</v>
      </c>
      <c r="L9" s="136">
        <v>11922.63</v>
      </c>
      <c r="M9" s="308" t="s">
        <v>89</v>
      </c>
      <c r="N9" s="307" t="s">
        <v>249</v>
      </c>
      <c r="O9" s="308"/>
    </row>
    <row r="10" spans="1:16" s="29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I10" s="56"/>
      <c r="J10" s="109">
        <v>43052</v>
      </c>
      <c r="K10" s="123" t="s">
        <v>2038</v>
      </c>
      <c r="L10" s="136">
        <v>50000</v>
      </c>
      <c r="M10" s="308" t="s">
        <v>89</v>
      </c>
      <c r="N10" s="307" t="s">
        <v>249</v>
      </c>
      <c r="O10" s="308"/>
    </row>
    <row r="11" spans="1:16" s="29" customFormat="1" ht="12.6" customHeight="1" x14ac:dyDescent="0.2">
      <c r="A11" s="56"/>
      <c r="B11" s="101">
        <v>43040</v>
      </c>
      <c r="C11" s="204" t="s">
        <v>301</v>
      </c>
      <c r="D11" s="205" t="s">
        <v>665</v>
      </c>
      <c r="E11" s="470">
        <v>491</v>
      </c>
      <c r="F11" s="29" t="s">
        <v>89</v>
      </c>
      <c r="G11" s="29" t="s">
        <v>249</v>
      </c>
      <c r="I11" s="56"/>
      <c r="J11" s="109">
        <v>43055</v>
      </c>
      <c r="K11" s="123" t="s">
        <v>2038</v>
      </c>
      <c r="L11" s="136">
        <f>61520.85-50000</f>
        <v>11520.849999999999</v>
      </c>
      <c r="M11" s="308" t="s">
        <v>89</v>
      </c>
      <c r="N11" s="307" t="s">
        <v>249</v>
      </c>
      <c r="O11" s="308"/>
    </row>
    <row r="12" spans="1:16" s="29" customFormat="1" ht="12.6" customHeight="1" x14ac:dyDescent="0.2">
      <c r="A12" s="56"/>
      <c r="B12" s="110">
        <v>43040</v>
      </c>
      <c r="C12" s="173" t="s">
        <v>469</v>
      </c>
      <c r="D12" s="119" t="s">
        <v>901</v>
      </c>
      <c r="E12" s="172">
        <v>212.93</v>
      </c>
      <c r="F12" s="308" t="s">
        <v>89</v>
      </c>
      <c r="G12" s="29" t="s">
        <v>249</v>
      </c>
      <c r="I12" s="56"/>
      <c r="J12" s="129">
        <v>43059</v>
      </c>
      <c r="K12" s="123" t="s">
        <v>2015</v>
      </c>
      <c r="L12" s="136">
        <v>4472.1499999999996</v>
      </c>
      <c r="M12" s="308" t="s">
        <v>89</v>
      </c>
      <c r="N12" s="307" t="s">
        <v>249</v>
      </c>
      <c r="O12" s="308"/>
    </row>
    <row r="13" spans="1:16" s="29" customFormat="1" ht="12.6" customHeight="1" x14ac:dyDescent="0.2">
      <c r="A13" s="56"/>
      <c r="B13" s="110">
        <v>43040</v>
      </c>
      <c r="C13" s="182" t="s">
        <v>301</v>
      </c>
      <c r="D13" s="131" t="s">
        <v>1495</v>
      </c>
      <c r="E13" s="134">
        <v>831.58</v>
      </c>
      <c r="F13" s="308" t="s">
        <v>89</v>
      </c>
      <c r="I13" s="56"/>
      <c r="J13" s="129">
        <v>43059</v>
      </c>
      <c r="K13" s="123" t="s">
        <v>6</v>
      </c>
      <c r="L13" s="136">
        <v>16074</v>
      </c>
      <c r="M13" s="308" t="s">
        <v>89</v>
      </c>
      <c r="N13" s="307" t="s">
        <v>249</v>
      </c>
      <c r="O13" s="308"/>
    </row>
    <row r="14" spans="1:16" s="29" customFormat="1" ht="12.6" customHeight="1" x14ac:dyDescent="0.2">
      <c r="A14" s="56"/>
      <c r="B14" s="129">
        <v>43040</v>
      </c>
      <c r="C14" s="190" t="s">
        <v>301</v>
      </c>
      <c r="D14" s="132" t="s">
        <v>931</v>
      </c>
      <c r="E14" s="136">
        <v>3904.1</v>
      </c>
      <c r="F14" s="29" t="s">
        <v>89</v>
      </c>
      <c r="G14" s="29" t="s">
        <v>249</v>
      </c>
      <c r="I14" s="56"/>
      <c r="J14" s="109">
        <v>43067</v>
      </c>
      <c r="K14" s="123" t="s">
        <v>6</v>
      </c>
      <c r="L14" s="136">
        <v>20554.2</v>
      </c>
      <c r="M14" s="308" t="s">
        <v>89</v>
      </c>
      <c r="N14" s="307" t="s">
        <v>249</v>
      </c>
      <c r="O14" s="308"/>
    </row>
    <row r="15" spans="1:16" s="29" customFormat="1" ht="12.6" customHeight="1" x14ac:dyDescent="0.2">
      <c r="A15" s="56"/>
      <c r="B15" s="129">
        <v>43041</v>
      </c>
      <c r="C15" s="190" t="s">
        <v>301</v>
      </c>
      <c r="D15" s="132" t="s">
        <v>1916</v>
      </c>
      <c r="E15" s="136">
        <v>4056.38</v>
      </c>
      <c r="F15" s="29" t="s">
        <v>89</v>
      </c>
      <c r="G15" s="29" t="s">
        <v>249</v>
      </c>
      <c r="I15" s="56"/>
      <c r="J15" s="109">
        <v>43068</v>
      </c>
      <c r="K15" s="123" t="s">
        <v>1318</v>
      </c>
      <c r="L15" s="136">
        <v>6468.08</v>
      </c>
      <c r="M15" s="308" t="s">
        <v>89</v>
      </c>
      <c r="N15" s="307" t="s">
        <v>249</v>
      </c>
      <c r="O15" s="308"/>
    </row>
    <row r="16" spans="1:16" s="29" customFormat="1" ht="12.6" customHeight="1" x14ac:dyDescent="0.2">
      <c r="A16" s="56"/>
      <c r="B16" s="129">
        <v>43041</v>
      </c>
      <c r="C16" s="190" t="s">
        <v>301</v>
      </c>
      <c r="D16" s="132" t="s">
        <v>227</v>
      </c>
      <c r="E16" s="136">
        <v>91.2</v>
      </c>
      <c r="F16" s="29" t="s">
        <v>89</v>
      </c>
      <c r="G16" s="29" t="s">
        <v>249</v>
      </c>
      <c r="I16" s="56"/>
      <c r="J16" s="109">
        <v>43069</v>
      </c>
      <c r="K16" s="123" t="s">
        <v>1247</v>
      </c>
      <c r="L16" s="136">
        <v>6090.15</v>
      </c>
      <c r="M16" s="308" t="s">
        <v>89</v>
      </c>
      <c r="N16" s="307" t="s">
        <v>249</v>
      </c>
      <c r="O16" s="308"/>
    </row>
    <row r="17" spans="1:16" s="29" customFormat="1" ht="12.6" customHeight="1" x14ac:dyDescent="0.2">
      <c r="A17" s="56"/>
      <c r="B17" s="129">
        <v>43041</v>
      </c>
      <c r="C17" s="190" t="s">
        <v>1939</v>
      </c>
      <c r="D17" s="132" t="s">
        <v>1977</v>
      </c>
      <c r="E17" s="136">
        <v>1001.1</v>
      </c>
      <c r="F17" s="29" t="s">
        <v>405</v>
      </c>
      <c r="G17" s="29" t="s">
        <v>249</v>
      </c>
      <c r="I17" s="56"/>
      <c r="J17" s="109">
        <v>43069</v>
      </c>
      <c r="K17" s="123" t="s">
        <v>1064</v>
      </c>
      <c r="L17" s="136">
        <v>5850.48</v>
      </c>
      <c r="M17" s="308" t="s">
        <v>89</v>
      </c>
      <c r="N17" s="307" t="s">
        <v>249</v>
      </c>
      <c r="O17" s="308"/>
    </row>
    <row r="18" spans="1:16" s="29" customFormat="1" ht="12.6" customHeight="1" x14ac:dyDescent="0.2">
      <c r="A18" s="56"/>
      <c r="B18" s="129">
        <v>43041</v>
      </c>
      <c r="C18" s="190" t="s">
        <v>301</v>
      </c>
      <c r="D18" s="132" t="s">
        <v>459</v>
      </c>
      <c r="E18" s="136">
        <v>650.5</v>
      </c>
      <c r="F18" s="29" t="s">
        <v>89</v>
      </c>
      <c r="G18" s="29" t="s">
        <v>249</v>
      </c>
      <c r="I18" s="56"/>
      <c r="J18" s="109">
        <v>43069</v>
      </c>
      <c r="K18" s="119" t="s">
        <v>1258</v>
      </c>
      <c r="L18" s="124">
        <v>20000</v>
      </c>
      <c r="M18" s="308" t="s">
        <v>89</v>
      </c>
      <c r="N18" s="307" t="s">
        <v>249</v>
      </c>
      <c r="O18" s="306"/>
      <c r="P18" s="487"/>
    </row>
    <row r="19" spans="1:16" s="29" customFormat="1" ht="12.6" customHeight="1" thickBot="1" x14ac:dyDescent="0.25">
      <c r="A19" s="56"/>
      <c r="B19" s="129">
        <v>43041</v>
      </c>
      <c r="C19" s="190" t="s">
        <v>719</v>
      </c>
      <c r="D19" s="132" t="s">
        <v>1051</v>
      </c>
      <c r="E19" s="136">
        <v>626.16</v>
      </c>
      <c r="F19" s="29" t="s">
        <v>89</v>
      </c>
      <c r="G19" s="29" t="s">
        <v>249</v>
      </c>
      <c r="I19" s="56"/>
      <c r="J19" s="280">
        <v>43069</v>
      </c>
      <c r="K19" s="423" t="s">
        <v>50</v>
      </c>
      <c r="L19" s="432">
        <v>8804.2199999999993</v>
      </c>
      <c r="M19" s="308" t="s">
        <v>89</v>
      </c>
      <c r="N19" s="307" t="s">
        <v>249</v>
      </c>
      <c r="O19" s="306"/>
      <c r="P19" s="488"/>
    </row>
    <row r="20" spans="1:16" s="29" customFormat="1" ht="12.6" customHeight="1" thickBot="1" x14ac:dyDescent="0.25">
      <c r="A20" s="56"/>
      <c r="B20" s="129">
        <v>43042</v>
      </c>
      <c r="C20" s="190" t="s">
        <v>301</v>
      </c>
      <c r="D20" s="132" t="s">
        <v>1355</v>
      </c>
      <c r="E20" s="136">
        <v>318.5</v>
      </c>
      <c r="F20" s="29" t="s">
        <v>89</v>
      </c>
      <c r="G20" s="29" t="s">
        <v>249</v>
      </c>
      <c r="I20" s="56"/>
      <c r="J20" s="56"/>
      <c r="K20" s="194"/>
      <c r="L20" s="87">
        <f>SUM(L5:L19)</f>
        <v>193024.73</v>
      </c>
      <c r="M20" s="307"/>
      <c r="N20" s="307"/>
      <c r="O20" s="306"/>
      <c r="P20" s="111"/>
    </row>
    <row r="21" spans="1:16" s="29" customFormat="1" ht="12.6" customHeight="1" thickBot="1" x14ac:dyDescent="0.25">
      <c r="A21" s="56"/>
      <c r="B21" s="129">
        <v>43042</v>
      </c>
      <c r="C21" s="190" t="s">
        <v>647</v>
      </c>
      <c r="D21" s="132" t="s">
        <v>2033</v>
      </c>
      <c r="E21" s="136">
        <v>500</v>
      </c>
      <c r="F21" s="29" t="s">
        <v>89</v>
      </c>
      <c r="G21" s="29" t="s">
        <v>249</v>
      </c>
      <c r="I21" s="56"/>
      <c r="J21" s="299"/>
      <c r="K21" s="155"/>
      <c r="L21" s="301"/>
      <c r="M21" s="307"/>
      <c r="N21" s="307"/>
      <c r="O21" s="306"/>
      <c r="P21" s="111"/>
    </row>
    <row r="22" spans="1:16" s="29" customFormat="1" ht="12.6" customHeight="1" x14ac:dyDescent="0.2">
      <c r="A22" s="56"/>
      <c r="B22" s="129">
        <v>43045</v>
      </c>
      <c r="C22" s="190" t="s">
        <v>301</v>
      </c>
      <c r="D22" s="132" t="s">
        <v>1421</v>
      </c>
      <c r="E22" s="136">
        <v>1932.3</v>
      </c>
      <c r="F22" s="29" t="s">
        <v>89</v>
      </c>
      <c r="G22" s="29" t="s">
        <v>249</v>
      </c>
      <c r="I22" s="56"/>
      <c r="J22" s="158"/>
      <c r="K22" s="885" t="s">
        <v>1087</v>
      </c>
      <c r="L22" s="881">
        <f>E7+L20+E83+L53</f>
        <v>411341.24</v>
      </c>
      <c r="M22" s="307"/>
      <c r="N22" s="307"/>
      <c r="O22" s="306"/>
      <c r="P22" s="111"/>
    </row>
    <row r="23" spans="1:16" s="29" customFormat="1" ht="12.6" customHeight="1" thickBot="1" x14ac:dyDescent="0.25">
      <c r="A23" s="56"/>
      <c r="B23" s="129">
        <v>43045</v>
      </c>
      <c r="C23" s="190" t="s">
        <v>719</v>
      </c>
      <c r="D23" s="132" t="s">
        <v>1051</v>
      </c>
      <c r="E23" s="136">
        <v>500</v>
      </c>
      <c r="F23" s="29" t="s">
        <v>89</v>
      </c>
      <c r="G23" s="29" t="s">
        <v>249</v>
      </c>
      <c r="I23"/>
      <c r="J23" s="393"/>
      <c r="K23" s="885"/>
      <c r="L23" s="882"/>
      <c r="M23" s="307"/>
      <c r="N23" s="307"/>
      <c r="O23" s="306"/>
      <c r="P23" s="111"/>
    </row>
    <row r="24" spans="1:16" s="29" customFormat="1" ht="12.6" customHeight="1" x14ac:dyDescent="0.2">
      <c r="A24" s="56"/>
      <c r="B24" s="129">
        <v>43045</v>
      </c>
      <c r="C24" s="190" t="s">
        <v>301</v>
      </c>
      <c r="D24" s="132" t="s">
        <v>1834</v>
      </c>
      <c r="E24" s="136">
        <v>674.88</v>
      </c>
      <c r="F24" s="29" t="s">
        <v>89</v>
      </c>
      <c r="G24" s="29" t="s">
        <v>249</v>
      </c>
      <c r="I24"/>
      <c r="J24" s="393"/>
      <c r="K24" s="398"/>
      <c r="L24" s="336"/>
      <c r="M24" s="307"/>
      <c r="N24" s="307"/>
      <c r="O24" s="306"/>
      <c r="P24" s="111"/>
    </row>
    <row r="25" spans="1:16" s="29" customFormat="1" ht="12.6" customHeight="1" x14ac:dyDescent="0.2">
      <c r="A25" s="56"/>
      <c r="B25" s="129">
        <v>43046</v>
      </c>
      <c r="C25" s="190" t="s">
        <v>301</v>
      </c>
      <c r="D25" s="132" t="s">
        <v>2034</v>
      </c>
      <c r="E25" s="136">
        <v>7720.73</v>
      </c>
      <c r="F25" s="29" t="s">
        <v>89</v>
      </c>
      <c r="G25" s="116" t="s">
        <v>249</v>
      </c>
      <c r="I25" s="294" t="s">
        <v>1570</v>
      </c>
      <c r="J25" s="56"/>
      <c r="K25" s="194"/>
      <c r="L25" s="208"/>
      <c r="M25" s="308"/>
      <c r="N25" s="307"/>
      <c r="O25" s="307"/>
      <c r="P25" s="3"/>
    </row>
    <row r="26" spans="1:16" s="29" customFormat="1" ht="12.6" customHeight="1" thickBot="1" x14ac:dyDescent="0.25">
      <c r="A26" s="56"/>
      <c r="B26" s="129">
        <v>43046</v>
      </c>
      <c r="C26" s="190" t="s">
        <v>1734</v>
      </c>
      <c r="D26" s="132" t="s">
        <v>1735</v>
      </c>
      <c r="E26" s="136">
        <v>22735.02</v>
      </c>
      <c r="F26" s="29" t="s">
        <v>89</v>
      </c>
      <c r="G26" s="27" t="s">
        <v>249</v>
      </c>
      <c r="I26" s="3"/>
      <c r="J26" s="294"/>
      <c r="K26" s="294"/>
      <c r="L26" s="288"/>
      <c r="M26" s="492" t="s">
        <v>1683</v>
      </c>
      <c r="N26" s="307"/>
      <c r="O26" s="307"/>
      <c r="P26" s="3"/>
    </row>
    <row r="27" spans="1:16" s="29" customFormat="1" ht="12.6" customHeight="1" thickBot="1" x14ac:dyDescent="0.25">
      <c r="A27" s="56"/>
      <c r="B27" s="129">
        <v>43046</v>
      </c>
      <c r="C27" s="190" t="s">
        <v>647</v>
      </c>
      <c r="D27" s="132" t="s">
        <v>132</v>
      </c>
      <c r="E27" s="136">
        <v>1104.0999999999999</v>
      </c>
      <c r="F27" s="29" t="s">
        <v>89</v>
      </c>
      <c r="G27" s="29" t="s">
        <v>249</v>
      </c>
      <c r="I27" s="3"/>
      <c r="J27" s="10" t="s">
        <v>297</v>
      </c>
      <c r="K27" s="11" t="s">
        <v>298</v>
      </c>
      <c r="L27" s="176" t="s">
        <v>299</v>
      </c>
      <c r="M27" s="308"/>
      <c r="N27" s="307"/>
      <c r="O27" s="307"/>
      <c r="P27" s="3"/>
    </row>
    <row r="28" spans="1:16" s="29" customFormat="1" ht="12.6" customHeight="1" x14ac:dyDescent="0.2">
      <c r="A28" s="56"/>
      <c r="B28" s="129">
        <v>43046</v>
      </c>
      <c r="C28" s="190" t="s">
        <v>361</v>
      </c>
      <c r="D28" s="132" t="s">
        <v>2035</v>
      </c>
      <c r="E28" s="136">
        <v>1000</v>
      </c>
      <c r="F28" s="29" t="s">
        <v>89</v>
      </c>
      <c r="G28" s="29" t="s">
        <v>249</v>
      </c>
      <c r="I28" s="3"/>
      <c r="J28" s="110">
        <v>43038</v>
      </c>
      <c r="K28" s="119" t="s">
        <v>1051</v>
      </c>
      <c r="L28" s="172">
        <v>413.11</v>
      </c>
      <c r="M28" s="308" t="s">
        <v>89</v>
      </c>
      <c r="N28" s="307"/>
      <c r="O28" s="307"/>
      <c r="P28" s="3"/>
    </row>
    <row r="29" spans="1:16" s="29" customFormat="1" ht="12.6" customHeight="1" x14ac:dyDescent="0.2">
      <c r="A29" s="56"/>
      <c r="B29" s="129">
        <v>43047</v>
      </c>
      <c r="C29" s="190" t="s">
        <v>719</v>
      </c>
      <c r="D29" s="132" t="s">
        <v>1051</v>
      </c>
      <c r="E29" s="136">
        <v>850.68</v>
      </c>
      <c r="F29" s="29" t="s">
        <v>89</v>
      </c>
      <c r="G29" s="29" t="s">
        <v>249</v>
      </c>
      <c r="I29" s="3"/>
      <c r="J29" s="110">
        <v>43042</v>
      </c>
      <c r="K29" s="119" t="s">
        <v>2049</v>
      </c>
      <c r="L29" s="172">
        <v>896.78</v>
      </c>
      <c r="M29" s="308" t="s">
        <v>89</v>
      </c>
      <c r="N29" s="307" t="s">
        <v>249</v>
      </c>
      <c r="O29" s="307"/>
      <c r="P29" s="3"/>
    </row>
    <row r="30" spans="1:16" s="29" customFormat="1" ht="12.6" customHeight="1" x14ac:dyDescent="0.2">
      <c r="A30" s="56"/>
      <c r="B30" s="129">
        <v>43047</v>
      </c>
      <c r="C30" s="190" t="s">
        <v>301</v>
      </c>
      <c r="D30" s="132" t="s">
        <v>591</v>
      </c>
      <c r="E30" s="136">
        <v>4560</v>
      </c>
      <c r="F30" s="29" t="s">
        <v>89</v>
      </c>
      <c r="G30" s="29" t="s">
        <v>249</v>
      </c>
      <c r="I30" s="3"/>
      <c r="J30" s="110">
        <v>43045</v>
      </c>
      <c r="K30" s="119" t="s">
        <v>1051</v>
      </c>
      <c r="L30" s="172">
        <v>839.64</v>
      </c>
      <c r="M30" s="308" t="s">
        <v>89</v>
      </c>
      <c r="N30" s="307" t="s">
        <v>249</v>
      </c>
      <c r="O30" s="307"/>
      <c r="P30" s="3"/>
    </row>
    <row r="31" spans="1:16" s="29" customFormat="1" ht="12.6" customHeight="1" x14ac:dyDescent="0.2">
      <c r="A31" s="56"/>
      <c r="B31" s="129">
        <v>43047</v>
      </c>
      <c r="C31" s="190" t="s">
        <v>301</v>
      </c>
      <c r="D31" s="132" t="s">
        <v>227</v>
      </c>
      <c r="E31" s="136">
        <v>2612.88</v>
      </c>
      <c r="F31" s="29" t="s">
        <v>89</v>
      </c>
      <c r="G31" s="29" t="s">
        <v>249</v>
      </c>
      <c r="I31" s="3"/>
      <c r="J31" s="110">
        <v>43045</v>
      </c>
      <c r="K31" s="119" t="s">
        <v>597</v>
      </c>
      <c r="L31" s="172">
        <v>1424.92</v>
      </c>
      <c r="M31" s="308" t="s">
        <v>89</v>
      </c>
      <c r="N31" s="307" t="s">
        <v>249</v>
      </c>
      <c r="O31" s="307"/>
      <c r="P31" s="474"/>
    </row>
    <row r="32" spans="1:16" s="29" customFormat="1" ht="12.6" customHeight="1" x14ac:dyDescent="0.2">
      <c r="A32" s="56"/>
      <c r="B32" s="129">
        <v>43047</v>
      </c>
      <c r="C32" s="190" t="s">
        <v>469</v>
      </c>
      <c r="D32" s="132" t="s">
        <v>2036</v>
      </c>
      <c r="E32" s="136">
        <v>2020</v>
      </c>
      <c r="F32" s="29" t="s">
        <v>89</v>
      </c>
      <c r="G32" s="29" t="s">
        <v>249</v>
      </c>
      <c r="I32" s="3"/>
      <c r="J32" s="110">
        <v>43046</v>
      </c>
      <c r="K32" s="119" t="s">
        <v>721</v>
      </c>
      <c r="L32" s="172">
        <v>60</v>
      </c>
      <c r="M32" s="308" t="s">
        <v>89</v>
      </c>
      <c r="N32" s="307" t="s">
        <v>249</v>
      </c>
      <c r="O32" s="307"/>
      <c r="P32" s="3"/>
    </row>
    <row r="33" spans="1:16" ht="12.6" customHeight="1" x14ac:dyDescent="0.2">
      <c r="A33" s="56"/>
      <c r="B33" s="129">
        <v>43048</v>
      </c>
      <c r="C33" s="190" t="s">
        <v>1540</v>
      </c>
      <c r="D33" s="132" t="s">
        <v>2037</v>
      </c>
      <c r="E33" s="136">
        <v>1607.4</v>
      </c>
      <c r="F33" s="29" t="s">
        <v>89</v>
      </c>
      <c r="G33" s="29" t="s">
        <v>249</v>
      </c>
      <c r="I33" s="3"/>
      <c r="J33" s="110">
        <v>43046</v>
      </c>
      <c r="K33" s="119" t="s">
        <v>901</v>
      </c>
      <c r="L33" s="172">
        <v>216.96</v>
      </c>
      <c r="N33" s="307" t="s">
        <v>249</v>
      </c>
    </row>
    <row r="34" spans="1:16" s="308" customFormat="1" x14ac:dyDescent="0.2">
      <c r="A34" s="56"/>
      <c r="B34" s="129">
        <v>43053</v>
      </c>
      <c r="C34" s="190" t="s">
        <v>469</v>
      </c>
      <c r="D34" s="132" t="s">
        <v>2042</v>
      </c>
      <c r="E34" s="136">
        <v>4000</v>
      </c>
      <c r="F34" s="29"/>
      <c r="G34" s="29" t="s">
        <v>249</v>
      </c>
      <c r="H34" s="29"/>
      <c r="I34" s="3"/>
      <c r="J34" s="110">
        <v>43046</v>
      </c>
      <c r="K34" s="119" t="s">
        <v>1307</v>
      </c>
      <c r="L34" s="172">
        <v>761.05</v>
      </c>
      <c r="N34" s="307" t="s">
        <v>249</v>
      </c>
      <c r="P34"/>
    </row>
    <row r="35" spans="1:16" s="308" customFormat="1" x14ac:dyDescent="0.2">
      <c r="A35" s="56"/>
      <c r="B35" s="129">
        <v>43054</v>
      </c>
      <c r="C35" s="190" t="s">
        <v>647</v>
      </c>
      <c r="D35" s="132" t="s">
        <v>1854</v>
      </c>
      <c r="E35" s="136">
        <v>1663.28</v>
      </c>
      <c r="F35" s="29" t="s">
        <v>89</v>
      </c>
      <c r="G35" s="29" t="s">
        <v>249</v>
      </c>
      <c r="H35" s="29"/>
      <c r="I35" s="3"/>
      <c r="J35" s="110">
        <v>43047</v>
      </c>
      <c r="K35" s="119" t="s">
        <v>1051</v>
      </c>
      <c r="L35" s="172">
        <v>1025.29</v>
      </c>
      <c r="N35" s="307" t="s">
        <v>249</v>
      </c>
      <c r="P35"/>
    </row>
    <row r="36" spans="1:16" s="308" customFormat="1" x14ac:dyDescent="0.2">
      <c r="A36"/>
      <c r="B36" s="129">
        <v>43054</v>
      </c>
      <c r="C36" s="190" t="s">
        <v>301</v>
      </c>
      <c r="D36" s="132" t="s">
        <v>2043</v>
      </c>
      <c r="E36" s="136">
        <v>3078</v>
      </c>
      <c r="F36" s="29" t="s">
        <v>89</v>
      </c>
      <c r="G36" s="29" t="s">
        <v>249</v>
      </c>
      <c r="H36" s="29"/>
      <c r="I36" s="3"/>
      <c r="J36" s="110">
        <v>43047</v>
      </c>
      <c r="K36" s="119" t="s">
        <v>1447</v>
      </c>
      <c r="L36" s="172">
        <v>98.47</v>
      </c>
      <c r="N36" s="307" t="s">
        <v>249</v>
      </c>
      <c r="P36"/>
    </row>
    <row r="37" spans="1:16" s="308" customFormat="1" x14ac:dyDescent="0.2">
      <c r="A37"/>
      <c r="B37" s="129">
        <v>43055</v>
      </c>
      <c r="C37" s="190" t="s">
        <v>719</v>
      </c>
      <c r="D37" s="132" t="s">
        <v>1051</v>
      </c>
      <c r="E37" s="136">
        <v>580.83000000000004</v>
      </c>
      <c r="F37" s="29" t="s">
        <v>89</v>
      </c>
      <c r="G37" s="29" t="s">
        <v>249</v>
      </c>
      <c r="H37" s="29"/>
      <c r="I37" s="3"/>
      <c r="J37" s="110">
        <v>43048</v>
      </c>
      <c r="K37" s="119" t="s">
        <v>1051</v>
      </c>
      <c r="L37" s="172">
        <v>363.62</v>
      </c>
      <c r="M37" s="308" t="s">
        <v>89</v>
      </c>
      <c r="N37" s="307" t="s">
        <v>249</v>
      </c>
      <c r="P37"/>
    </row>
    <row r="38" spans="1:16" s="308" customFormat="1" x14ac:dyDescent="0.2">
      <c r="A38"/>
      <c r="B38" s="129">
        <v>43055</v>
      </c>
      <c r="C38" s="190" t="s">
        <v>1113</v>
      </c>
      <c r="D38" s="132" t="s">
        <v>906</v>
      </c>
      <c r="E38" s="136">
        <v>9188.4</v>
      </c>
      <c r="F38" s="29" t="s">
        <v>89</v>
      </c>
      <c r="G38" s="29" t="s">
        <v>249</v>
      </c>
      <c r="H38" s="29"/>
      <c r="I38" s="3"/>
      <c r="J38" s="110">
        <v>43048</v>
      </c>
      <c r="K38" s="119" t="s">
        <v>901</v>
      </c>
      <c r="L38" s="172">
        <v>98.47</v>
      </c>
      <c r="M38" s="308" t="s">
        <v>89</v>
      </c>
      <c r="N38" s="307" t="s">
        <v>249</v>
      </c>
      <c r="P38"/>
    </row>
    <row r="39" spans="1:16" s="308" customFormat="1" x14ac:dyDescent="0.2">
      <c r="A39"/>
      <c r="B39" s="129">
        <v>43055</v>
      </c>
      <c r="C39" s="190" t="s">
        <v>1113</v>
      </c>
      <c r="D39" s="132" t="s">
        <v>906</v>
      </c>
      <c r="E39" s="136">
        <v>353.4</v>
      </c>
      <c r="F39" s="29" t="s">
        <v>89</v>
      </c>
      <c r="G39" s="29" t="s">
        <v>249</v>
      </c>
      <c r="H39" s="29"/>
      <c r="I39" s="3"/>
      <c r="J39" s="110">
        <v>43048</v>
      </c>
      <c r="K39" s="119" t="s">
        <v>459</v>
      </c>
      <c r="L39" s="172">
        <v>179.5</v>
      </c>
      <c r="M39" s="308" t="s">
        <v>89</v>
      </c>
      <c r="N39" s="307" t="s">
        <v>249</v>
      </c>
      <c r="P39"/>
    </row>
    <row r="40" spans="1:16" s="308" customFormat="1" x14ac:dyDescent="0.2">
      <c r="A40"/>
      <c r="B40" s="129">
        <v>43055</v>
      </c>
      <c r="C40" s="190" t="s">
        <v>1113</v>
      </c>
      <c r="D40" s="132" t="s">
        <v>906</v>
      </c>
      <c r="E40" s="136">
        <v>353.4</v>
      </c>
      <c r="F40" s="29" t="s">
        <v>89</v>
      </c>
      <c r="G40" s="29" t="s">
        <v>249</v>
      </c>
      <c r="H40" s="29"/>
      <c r="I40" s="3"/>
      <c r="J40" s="110">
        <v>43050</v>
      </c>
      <c r="K40" s="119" t="s">
        <v>424</v>
      </c>
      <c r="L40" s="172">
        <v>64.180000000000007</v>
      </c>
      <c r="M40" s="308" t="s">
        <v>89</v>
      </c>
      <c r="N40" s="307" t="s">
        <v>249</v>
      </c>
      <c r="P40"/>
    </row>
    <row r="41" spans="1:16" s="308" customFormat="1" x14ac:dyDescent="0.2">
      <c r="A41"/>
      <c r="B41" s="129">
        <v>43055</v>
      </c>
      <c r="C41" s="190" t="s">
        <v>301</v>
      </c>
      <c r="D41" s="132" t="s">
        <v>349</v>
      </c>
      <c r="E41" s="136">
        <v>14164.29</v>
      </c>
      <c r="F41" s="29" t="s">
        <v>89</v>
      </c>
      <c r="G41" s="29" t="s">
        <v>249</v>
      </c>
      <c r="H41" s="29"/>
      <c r="I41"/>
      <c r="J41" s="110">
        <v>43050</v>
      </c>
      <c r="K41" s="119" t="s">
        <v>1051</v>
      </c>
      <c r="L41" s="172">
        <v>677.75</v>
      </c>
      <c r="M41" s="308" t="s">
        <v>89</v>
      </c>
      <c r="N41" s="308" t="s">
        <v>249</v>
      </c>
      <c r="P41"/>
    </row>
    <row r="42" spans="1:16" s="308" customFormat="1" x14ac:dyDescent="0.2">
      <c r="A42"/>
      <c r="B42" s="129">
        <v>43056</v>
      </c>
      <c r="C42" s="190" t="s">
        <v>719</v>
      </c>
      <c r="D42" s="132" t="s">
        <v>2044</v>
      </c>
      <c r="E42" s="136">
        <v>300</v>
      </c>
      <c r="F42" s="29" t="s">
        <v>89</v>
      </c>
      <c r="G42" s="29" t="s">
        <v>249</v>
      </c>
      <c r="H42" s="29"/>
      <c r="I42"/>
      <c r="J42" s="110">
        <v>43053</v>
      </c>
      <c r="K42" s="119" t="s">
        <v>9</v>
      </c>
      <c r="L42" s="172">
        <v>204</v>
      </c>
      <c r="M42" s="308" t="s">
        <v>89</v>
      </c>
      <c r="N42" s="308" t="s">
        <v>249</v>
      </c>
      <c r="P42"/>
    </row>
    <row r="43" spans="1:16" s="308" customFormat="1" x14ac:dyDescent="0.2">
      <c r="A43"/>
      <c r="B43" s="129">
        <v>43056</v>
      </c>
      <c r="C43" s="190" t="s">
        <v>301</v>
      </c>
      <c r="D43" s="132" t="s">
        <v>931</v>
      </c>
      <c r="E43" s="136">
        <v>1388.5</v>
      </c>
      <c r="F43" s="29" t="s">
        <v>89</v>
      </c>
      <c r="G43" s="29" t="s">
        <v>249</v>
      </c>
      <c r="H43" s="29"/>
      <c r="I43"/>
      <c r="J43" s="109">
        <v>43054</v>
      </c>
      <c r="K43" s="123" t="s">
        <v>424</v>
      </c>
      <c r="L43" s="169">
        <v>248.43</v>
      </c>
      <c r="M43" s="308" t="s">
        <v>89</v>
      </c>
      <c r="N43" s="308" t="s">
        <v>249</v>
      </c>
      <c r="P43"/>
    </row>
    <row r="44" spans="1:16" s="308" customFormat="1" x14ac:dyDescent="0.2">
      <c r="A44"/>
      <c r="B44" s="129">
        <v>43056</v>
      </c>
      <c r="C44" s="190" t="s">
        <v>647</v>
      </c>
      <c r="D44" s="132" t="s">
        <v>2045</v>
      </c>
      <c r="E44" s="136">
        <v>1075.42</v>
      </c>
      <c r="F44" s="29" t="s">
        <v>89</v>
      </c>
      <c r="G44" s="29" t="s">
        <v>249</v>
      </c>
      <c r="H44" s="29"/>
      <c r="I44"/>
      <c r="J44" s="109">
        <v>43055</v>
      </c>
      <c r="K44" s="123" t="s">
        <v>2048</v>
      </c>
      <c r="L44" s="169">
        <v>746.64</v>
      </c>
      <c r="M44" s="308" t="s">
        <v>89</v>
      </c>
      <c r="N44" s="308" t="s">
        <v>249</v>
      </c>
      <c r="P44"/>
    </row>
    <row r="45" spans="1:16" s="308" customFormat="1" x14ac:dyDescent="0.2">
      <c r="A45"/>
      <c r="B45" s="129">
        <v>43056</v>
      </c>
      <c r="C45" s="190" t="s">
        <v>647</v>
      </c>
      <c r="D45" s="132" t="s">
        <v>132</v>
      </c>
      <c r="E45" s="136">
        <v>2788.5</v>
      </c>
      <c r="F45" s="29" t="s">
        <v>89</v>
      </c>
      <c r="G45" s="29" t="s">
        <v>249</v>
      </c>
      <c r="H45" s="29"/>
      <c r="I45"/>
      <c r="J45" s="109">
        <v>43056</v>
      </c>
      <c r="K45" s="123" t="s">
        <v>2027</v>
      </c>
      <c r="L45" s="169">
        <v>561.04999999999995</v>
      </c>
      <c r="M45" s="308" t="s">
        <v>89</v>
      </c>
      <c r="N45" s="308" t="s">
        <v>249</v>
      </c>
      <c r="P45"/>
    </row>
    <row r="46" spans="1:16" s="308" customFormat="1" x14ac:dyDescent="0.2">
      <c r="A46"/>
      <c r="B46" s="129">
        <v>43056</v>
      </c>
      <c r="C46" s="190" t="s">
        <v>719</v>
      </c>
      <c r="D46" s="132" t="s">
        <v>1051</v>
      </c>
      <c r="E46" s="136">
        <v>810.7</v>
      </c>
      <c r="F46" s="29" t="s">
        <v>89</v>
      </c>
      <c r="G46" s="29" t="s">
        <v>249</v>
      </c>
      <c r="H46" s="29"/>
      <c r="I46"/>
      <c r="J46" s="109">
        <v>43056</v>
      </c>
      <c r="K46" s="131" t="s">
        <v>721</v>
      </c>
      <c r="L46" s="134">
        <v>74.8</v>
      </c>
      <c r="M46" s="308" t="s">
        <v>89</v>
      </c>
      <c r="N46" s="308" t="s">
        <v>249</v>
      </c>
      <c r="P46"/>
    </row>
    <row r="47" spans="1:16" s="308" customFormat="1" x14ac:dyDescent="0.2">
      <c r="A47"/>
      <c r="B47" s="129">
        <v>43060</v>
      </c>
      <c r="C47" s="190" t="s">
        <v>719</v>
      </c>
      <c r="D47" s="132" t="s">
        <v>1051</v>
      </c>
      <c r="E47" s="136">
        <v>731.85</v>
      </c>
      <c r="F47" s="29" t="s">
        <v>89</v>
      </c>
      <c r="G47" s="29" t="s">
        <v>249</v>
      </c>
      <c r="H47" s="29"/>
      <c r="I47"/>
      <c r="J47" s="109">
        <v>43056</v>
      </c>
      <c r="K47" s="123" t="s">
        <v>2051</v>
      </c>
      <c r="L47" s="169">
        <v>233.06</v>
      </c>
      <c r="M47" s="308" t="s">
        <v>89</v>
      </c>
      <c r="N47" s="308" t="s">
        <v>249</v>
      </c>
      <c r="P47"/>
    </row>
    <row r="48" spans="1:16" s="308" customFormat="1" x14ac:dyDescent="0.2">
      <c r="A48"/>
      <c r="B48" s="129">
        <v>43060</v>
      </c>
      <c r="C48" s="190" t="s">
        <v>469</v>
      </c>
      <c r="D48" s="132" t="s">
        <v>901</v>
      </c>
      <c r="E48" s="136">
        <v>531.02</v>
      </c>
      <c r="F48" s="29" t="s">
        <v>89</v>
      </c>
      <c r="G48" s="29" t="s">
        <v>249</v>
      </c>
      <c r="H48" s="29"/>
      <c r="I48"/>
      <c r="J48" s="109">
        <v>43057</v>
      </c>
      <c r="K48" s="123" t="s">
        <v>1355</v>
      </c>
      <c r="L48" s="169">
        <v>344.93</v>
      </c>
      <c r="M48" s="308" t="s">
        <v>89</v>
      </c>
      <c r="N48" s="308" t="s">
        <v>249</v>
      </c>
      <c r="P48"/>
    </row>
    <row r="49" spans="1:16" x14ac:dyDescent="0.2">
      <c r="B49" s="129">
        <v>43060</v>
      </c>
      <c r="C49" s="190" t="s">
        <v>301</v>
      </c>
      <c r="D49" s="132" t="s">
        <v>349</v>
      </c>
      <c r="E49" s="136">
        <v>10000</v>
      </c>
      <c r="F49" s="29" t="s">
        <v>89</v>
      </c>
      <c r="G49" s="29" t="s">
        <v>249</v>
      </c>
      <c r="J49" s="110">
        <v>43059</v>
      </c>
      <c r="K49" s="119" t="s">
        <v>931</v>
      </c>
      <c r="L49" s="172">
        <v>560.1</v>
      </c>
      <c r="M49" s="308" t="s">
        <v>89</v>
      </c>
      <c r="N49" s="308" t="s">
        <v>249</v>
      </c>
    </row>
    <row r="50" spans="1:16" s="308" customFormat="1" x14ac:dyDescent="0.2">
      <c r="A50"/>
      <c r="B50" s="129">
        <v>43060</v>
      </c>
      <c r="C50" s="190" t="s">
        <v>1939</v>
      </c>
      <c r="D50" s="132" t="s">
        <v>1977</v>
      </c>
      <c r="E50" s="136">
        <v>1502.2</v>
      </c>
      <c r="F50" s="29"/>
      <c r="G50" s="29" t="s">
        <v>249</v>
      </c>
      <c r="H50" s="29"/>
      <c r="I50"/>
      <c r="J50" s="110">
        <v>43059</v>
      </c>
      <c r="K50" s="119" t="s">
        <v>1355</v>
      </c>
      <c r="L50" s="172">
        <v>220.47</v>
      </c>
      <c r="M50" s="308" t="s">
        <v>89</v>
      </c>
      <c r="N50" s="308" t="s">
        <v>249</v>
      </c>
      <c r="P50"/>
    </row>
    <row r="51" spans="1:16" s="308" customFormat="1" x14ac:dyDescent="0.2">
      <c r="A51"/>
      <c r="B51" s="129">
        <v>43061</v>
      </c>
      <c r="C51" s="190" t="s">
        <v>301</v>
      </c>
      <c r="D51" s="132" t="s">
        <v>293</v>
      </c>
      <c r="E51" s="136">
        <v>2789.35</v>
      </c>
      <c r="F51" s="29" t="s">
        <v>89</v>
      </c>
      <c r="G51" s="29" t="s">
        <v>249</v>
      </c>
      <c r="H51" s="29"/>
      <c r="I51"/>
      <c r="J51" s="110">
        <v>43062</v>
      </c>
      <c r="K51" s="123" t="s">
        <v>50</v>
      </c>
      <c r="L51" s="172">
        <v>263.33999999999997</v>
      </c>
      <c r="M51" s="308" t="s">
        <v>89</v>
      </c>
      <c r="N51" s="308" t="s">
        <v>249</v>
      </c>
      <c r="P51"/>
    </row>
    <row r="52" spans="1:16" s="308" customFormat="1" ht="13.5" thickBot="1" x14ac:dyDescent="0.25">
      <c r="A52"/>
      <c r="B52" s="129">
        <v>43061</v>
      </c>
      <c r="C52" s="190" t="s">
        <v>301</v>
      </c>
      <c r="D52" s="132" t="s">
        <v>227</v>
      </c>
      <c r="E52" s="136">
        <v>523.26</v>
      </c>
      <c r="F52" s="29" t="s">
        <v>89</v>
      </c>
      <c r="G52" s="29" t="s">
        <v>249</v>
      </c>
      <c r="H52" s="29"/>
      <c r="I52"/>
      <c r="J52" s="161">
        <v>43064</v>
      </c>
      <c r="K52" s="133" t="s">
        <v>901</v>
      </c>
      <c r="L52" s="200">
        <v>122.8</v>
      </c>
      <c r="M52" s="308" t="s">
        <v>89</v>
      </c>
      <c r="N52" s="308" t="s">
        <v>249</v>
      </c>
      <c r="P52"/>
    </row>
    <row r="53" spans="1:16" s="308" customFormat="1" ht="13.5" thickBot="1" x14ac:dyDescent="0.25">
      <c r="A53"/>
      <c r="B53" s="129">
        <v>43061</v>
      </c>
      <c r="C53" s="190" t="s">
        <v>719</v>
      </c>
      <c r="D53" s="132" t="s">
        <v>1051</v>
      </c>
      <c r="E53" s="136">
        <v>400</v>
      </c>
      <c r="F53" s="29" t="s">
        <v>89</v>
      </c>
      <c r="G53" s="29" t="s">
        <v>249</v>
      </c>
      <c r="H53" s="29"/>
      <c r="I53"/>
      <c r="J53" s="56"/>
      <c r="K53" s="194"/>
      <c r="L53" s="87">
        <f>SUM(L28:L52)</f>
        <v>10699.359999999999</v>
      </c>
      <c r="P53"/>
    </row>
    <row r="54" spans="1:16" s="308" customFormat="1" x14ac:dyDescent="0.2">
      <c r="A54"/>
      <c r="B54" s="129">
        <v>43061</v>
      </c>
      <c r="C54" s="190" t="s">
        <v>674</v>
      </c>
      <c r="D54" s="132" t="s">
        <v>2047</v>
      </c>
      <c r="E54" s="136">
        <v>1381.98</v>
      </c>
      <c r="F54" s="29" t="s">
        <v>89</v>
      </c>
      <c r="G54" s="29" t="s">
        <v>249</v>
      </c>
      <c r="H54" s="29"/>
      <c r="I54"/>
      <c r="J54" s="56"/>
      <c r="K54" s="194"/>
      <c r="L54" s="208"/>
      <c r="P54"/>
    </row>
    <row r="55" spans="1:16" s="308" customFormat="1" ht="15.75" thickBot="1" x14ac:dyDescent="0.25">
      <c r="A55"/>
      <c r="B55" s="129">
        <v>43061</v>
      </c>
      <c r="C55" s="190" t="s">
        <v>301</v>
      </c>
      <c r="D55" s="132" t="s">
        <v>380</v>
      </c>
      <c r="E55" s="136">
        <v>404.7</v>
      </c>
      <c r="F55" s="29" t="s">
        <v>89</v>
      </c>
      <c r="G55" s="29" t="s">
        <v>249</v>
      </c>
      <c r="H55" s="29"/>
      <c r="I55" s="294" t="s">
        <v>2039</v>
      </c>
      <c r="J55" s="56"/>
      <c r="K55" s="194"/>
      <c r="L55" s="208"/>
      <c r="P55"/>
    </row>
    <row r="56" spans="1:16" s="308" customFormat="1" ht="13.5" thickBot="1" x14ac:dyDescent="0.25">
      <c r="A56"/>
      <c r="B56" s="129">
        <v>43061</v>
      </c>
      <c r="C56" s="190" t="s">
        <v>469</v>
      </c>
      <c r="D56" s="132" t="s">
        <v>424</v>
      </c>
      <c r="E56" s="136">
        <v>558.47</v>
      </c>
      <c r="F56" s="29" t="s">
        <v>89</v>
      </c>
      <c r="G56" s="29" t="s">
        <v>249</v>
      </c>
      <c r="H56" s="29"/>
      <c r="I56" s="3"/>
      <c r="J56" s="10" t="s">
        <v>297</v>
      </c>
      <c r="K56" s="11" t="s">
        <v>298</v>
      </c>
      <c r="L56" s="176" t="s">
        <v>299</v>
      </c>
      <c r="P56"/>
    </row>
    <row r="57" spans="1:16" s="308" customFormat="1" ht="13.5" thickBot="1" x14ac:dyDescent="0.25">
      <c r="A57"/>
      <c r="B57" s="129">
        <v>43062</v>
      </c>
      <c r="C57" s="190" t="s">
        <v>719</v>
      </c>
      <c r="D57" s="132" t="s">
        <v>1051</v>
      </c>
      <c r="E57" s="136">
        <v>1943.56</v>
      </c>
      <c r="F57" s="29" t="s">
        <v>89</v>
      </c>
      <c r="G57" s="29" t="s">
        <v>249</v>
      </c>
      <c r="H57" s="29"/>
      <c r="I57" s="3"/>
      <c r="J57" s="213">
        <v>43052</v>
      </c>
      <c r="K57" s="215" t="s">
        <v>2040</v>
      </c>
      <c r="L57" s="495">
        <v>8385.86</v>
      </c>
      <c r="M57" s="308" t="s">
        <v>89</v>
      </c>
      <c r="P57"/>
    </row>
    <row r="58" spans="1:16" s="308" customFormat="1" ht="13.5" thickBot="1" x14ac:dyDescent="0.25">
      <c r="A58"/>
      <c r="B58" s="129">
        <v>43063</v>
      </c>
      <c r="C58" s="190" t="s">
        <v>301</v>
      </c>
      <c r="D58" s="132" t="s">
        <v>1355</v>
      </c>
      <c r="E58" s="136">
        <v>652.79999999999995</v>
      </c>
      <c r="F58" s="29" t="s">
        <v>89</v>
      </c>
      <c r="G58" s="29" t="s">
        <v>249</v>
      </c>
      <c r="H58" s="29"/>
      <c r="I58"/>
      <c r="J58" s="56"/>
      <c r="K58" s="194"/>
      <c r="L58" s="87">
        <f>SUM(L57:L57)</f>
        <v>8385.86</v>
      </c>
      <c r="P58"/>
    </row>
    <row r="59" spans="1:16" s="308" customFormat="1" x14ac:dyDescent="0.2">
      <c r="A59"/>
      <c r="B59" s="129">
        <v>43063</v>
      </c>
      <c r="C59" s="190" t="s">
        <v>301</v>
      </c>
      <c r="D59" s="132" t="s">
        <v>1355</v>
      </c>
      <c r="E59" s="136">
        <v>89.8</v>
      </c>
      <c r="F59" s="29" t="s">
        <v>89</v>
      </c>
      <c r="G59" s="29" t="s">
        <v>249</v>
      </c>
      <c r="H59" s="29"/>
      <c r="I59"/>
      <c r="J59" s="56"/>
      <c r="K59" s="194"/>
      <c r="L59" s="208"/>
      <c r="P59"/>
    </row>
    <row r="60" spans="1:16" s="308" customFormat="1" x14ac:dyDescent="0.2">
      <c r="A60"/>
      <c r="B60" s="129">
        <v>43063</v>
      </c>
      <c r="C60" s="190" t="s">
        <v>301</v>
      </c>
      <c r="D60" s="132" t="s">
        <v>2050</v>
      </c>
      <c r="E60" s="136">
        <v>290</v>
      </c>
      <c r="F60" s="29" t="s">
        <v>89</v>
      </c>
      <c r="G60" s="29" t="s">
        <v>249</v>
      </c>
      <c r="H60" s="29"/>
      <c r="I60"/>
      <c r="J60" s="56"/>
      <c r="K60" s="194"/>
      <c r="L60" s="208"/>
      <c r="P60"/>
    </row>
    <row r="61" spans="1:16" s="308" customFormat="1" x14ac:dyDescent="0.2">
      <c r="A61"/>
      <c r="B61" s="129">
        <v>43063</v>
      </c>
      <c r="C61" s="190" t="s">
        <v>301</v>
      </c>
      <c r="D61" s="132" t="s">
        <v>227</v>
      </c>
      <c r="E61" s="136">
        <v>416.1</v>
      </c>
      <c r="F61" s="29" t="s">
        <v>89</v>
      </c>
      <c r="G61" s="29" t="s">
        <v>249</v>
      </c>
      <c r="H61" s="29"/>
      <c r="I61"/>
      <c r="J61" s="56"/>
      <c r="K61" s="194"/>
      <c r="L61" s="208"/>
      <c r="P61"/>
    </row>
    <row r="62" spans="1:16" s="308" customFormat="1" x14ac:dyDescent="0.2">
      <c r="A62"/>
      <c r="B62" s="129">
        <v>43063</v>
      </c>
      <c r="C62" s="190" t="s">
        <v>301</v>
      </c>
      <c r="D62" s="132" t="s">
        <v>946</v>
      </c>
      <c r="E62" s="136">
        <v>490.59</v>
      </c>
      <c r="F62" s="29" t="s">
        <v>89</v>
      </c>
      <c r="G62" s="29" t="s">
        <v>249</v>
      </c>
      <c r="H62" s="29"/>
      <c r="I62"/>
      <c r="J62" s="56"/>
      <c r="K62" s="194"/>
      <c r="L62" s="208"/>
      <c r="P62"/>
    </row>
    <row r="63" spans="1:16" s="308" customFormat="1" x14ac:dyDescent="0.2">
      <c r="A63"/>
      <c r="B63" s="129">
        <v>43064</v>
      </c>
      <c r="C63" s="190" t="s">
        <v>719</v>
      </c>
      <c r="D63" s="132" t="s">
        <v>1051</v>
      </c>
      <c r="E63" s="136">
        <v>200</v>
      </c>
      <c r="F63" s="29" t="s">
        <v>89</v>
      </c>
      <c r="G63" s="29" t="s">
        <v>249</v>
      </c>
      <c r="H63" s="29"/>
      <c r="I63"/>
      <c r="J63" s="56"/>
      <c r="K63" s="194"/>
      <c r="L63" s="208"/>
      <c r="P63"/>
    </row>
    <row r="64" spans="1:16" s="308" customFormat="1" x14ac:dyDescent="0.2">
      <c r="A64"/>
      <c r="B64" s="129">
        <v>43066</v>
      </c>
      <c r="C64" s="190" t="s">
        <v>719</v>
      </c>
      <c r="D64" s="132" t="s">
        <v>1051</v>
      </c>
      <c r="E64" s="136">
        <v>703.75</v>
      </c>
      <c r="F64" s="29" t="s">
        <v>89</v>
      </c>
      <c r="G64" s="29" t="s">
        <v>249</v>
      </c>
      <c r="H64" s="29"/>
      <c r="I64"/>
      <c r="J64" s="56"/>
      <c r="K64" s="194"/>
      <c r="L64" s="208"/>
      <c r="P64"/>
    </row>
    <row r="65" spans="1:16" s="308" customFormat="1" x14ac:dyDescent="0.2">
      <c r="A65"/>
      <c r="B65" s="129">
        <v>43067</v>
      </c>
      <c r="C65" s="190" t="s">
        <v>469</v>
      </c>
      <c r="D65" s="132" t="s">
        <v>424</v>
      </c>
      <c r="E65" s="136">
        <v>251.98</v>
      </c>
      <c r="F65" s="29" t="s">
        <v>89</v>
      </c>
      <c r="G65" s="29" t="s">
        <v>249</v>
      </c>
      <c r="H65" s="29"/>
      <c r="I65"/>
      <c r="J65" s="56"/>
      <c r="K65" s="194"/>
      <c r="L65" s="208"/>
      <c r="P65"/>
    </row>
    <row r="66" spans="1:16" s="308" customFormat="1" x14ac:dyDescent="0.2">
      <c r="A66"/>
      <c r="B66" s="129">
        <v>43068</v>
      </c>
      <c r="C66" s="190" t="s">
        <v>1136</v>
      </c>
      <c r="D66" s="132" t="s">
        <v>2032</v>
      </c>
      <c r="E66" s="136">
        <v>30000</v>
      </c>
      <c r="F66" s="29" t="s">
        <v>89</v>
      </c>
      <c r="G66" s="29" t="s">
        <v>249</v>
      </c>
      <c r="H66" s="29"/>
      <c r="I66"/>
      <c r="J66" s="56"/>
      <c r="K66" s="194"/>
      <c r="L66" s="208"/>
      <c r="P66"/>
    </row>
    <row r="67" spans="1:16" s="308" customFormat="1" x14ac:dyDescent="0.2">
      <c r="A67"/>
      <c r="B67" s="129">
        <v>43068</v>
      </c>
      <c r="C67" s="190" t="s">
        <v>1147</v>
      </c>
      <c r="D67" s="132" t="s">
        <v>377</v>
      </c>
      <c r="E67" s="136">
        <v>1075</v>
      </c>
      <c r="F67" s="29" t="s">
        <v>89</v>
      </c>
      <c r="G67" s="29" t="s">
        <v>249</v>
      </c>
      <c r="H67" s="29"/>
      <c r="I67"/>
      <c r="J67" s="56"/>
      <c r="K67" s="194"/>
      <c r="L67" s="208"/>
      <c r="P67"/>
    </row>
    <row r="68" spans="1:16" s="308" customFormat="1" x14ac:dyDescent="0.2">
      <c r="A68"/>
      <c r="B68" s="129">
        <v>43068</v>
      </c>
      <c r="C68" s="190" t="s">
        <v>1136</v>
      </c>
      <c r="D68" s="132" t="s">
        <v>861</v>
      </c>
      <c r="E68" s="136">
        <v>30810.080000000002</v>
      </c>
      <c r="F68" s="29" t="s">
        <v>89</v>
      </c>
      <c r="G68" s="29" t="s">
        <v>249</v>
      </c>
      <c r="H68" s="29"/>
      <c r="I68"/>
      <c r="J68" s="56"/>
      <c r="K68" s="194"/>
      <c r="L68" s="208"/>
      <c r="P68"/>
    </row>
    <row r="69" spans="1:16" s="308" customFormat="1" x14ac:dyDescent="0.2">
      <c r="A69"/>
      <c r="B69" s="129">
        <v>43068</v>
      </c>
      <c r="C69" s="190" t="s">
        <v>469</v>
      </c>
      <c r="D69" s="132" t="s">
        <v>1023</v>
      </c>
      <c r="E69" s="136">
        <v>272.3</v>
      </c>
      <c r="F69" s="29" t="s">
        <v>89</v>
      </c>
      <c r="G69" s="29" t="s">
        <v>249</v>
      </c>
      <c r="H69" s="29"/>
      <c r="I69"/>
      <c r="J69" s="56"/>
      <c r="K69" s="194"/>
      <c r="L69" s="208"/>
      <c r="P69"/>
    </row>
    <row r="70" spans="1:16" s="308" customFormat="1" x14ac:dyDescent="0.2">
      <c r="A70"/>
      <c r="B70" s="129">
        <v>43068</v>
      </c>
      <c r="C70" s="190" t="s">
        <v>469</v>
      </c>
      <c r="D70" s="132" t="s">
        <v>901</v>
      </c>
      <c r="E70" s="136">
        <v>663.03</v>
      </c>
      <c r="F70" s="29" t="s">
        <v>89</v>
      </c>
      <c r="G70" s="29" t="s">
        <v>249</v>
      </c>
      <c r="H70" s="29"/>
      <c r="I70"/>
      <c r="J70" s="56"/>
      <c r="K70" s="194"/>
      <c r="L70" s="208"/>
      <c r="P70"/>
    </row>
    <row r="71" spans="1:16" s="308" customFormat="1" x14ac:dyDescent="0.2">
      <c r="A71"/>
      <c r="B71" s="129">
        <v>43068</v>
      </c>
      <c r="C71" s="190" t="s">
        <v>647</v>
      </c>
      <c r="D71" s="132" t="s">
        <v>597</v>
      </c>
      <c r="E71" s="136">
        <v>303.26</v>
      </c>
      <c r="F71" s="29" t="s">
        <v>89</v>
      </c>
      <c r="G71" s="29" t="s">
        <v>249</v>
      </c>
      <c r="H71" s="29"/>
      <c r="I71"/>
      <c r="J71" s="56"/>
      <c r="K71" s="194"/>
      <c r="L71" s="208"/>
      <c r="P71"/>
    </row>
    <row r="72" spans="1:16" s="308" customFormat="1" x14ac:dyDescent="0.2">
      <c r="A72"/>
      <c r="B72" s="129">
        <v>43068</v>
      </c>
      <c r="C72" s="190" t="s">
        <v>719</v>
      </c>
      <c r="D72" s="132" t="s">
        <v>1051</v>
      </c>
      <c r="E72" s="136">
        <v>534.25</v>
      </c>
      <c r="F72" s="29" t="s">
        <v>89</v>
      </c>
      <c r="G72" s="29" t="s">
        <v>249</v>
      </c>
      <c r="H72" s="29"/>
      <c r="I72"/>
      <c r="J72" s="56"/>
      <c r="K72" s="194"/>
      <c r="L72" s="208"/>
      <c r="P72"/>
    </row>
    <row r="73" spans="1:16" s="308" customFormat="1" x14ac:dyDescent="0.2">
      <c r="A73"/>
      <c r="B73" s="129">
        <v>43068</v>
      </c>
      <c r="C73" s="190" t="s">
        <v>1147</v>
      </c>
      <c r="D73" s="132" t="s">
        <v>377</v>
      </c>
      <c r="E73" s="136">
        <v>890</v>
      </c>
      <c r="F73" s="29" t="s">
        <v>89</v>
      </c>
      <c r="G73" s="29" t="s">
        <v>249</v>
      </c>
      <c r="H73" s="29"/>
      <c r="I73"/>
      <c r="J73" s="56"/>
      <c r="K73" s="194"/>
      <c r="L73" s="208"/>
      <c r="P73"/>
    </row>
    <row r="74" spans="1:16" s="308" customFormat="1" x14ac:dyDescent="0.2">
      <c r="A74"/>
      <c r="B74" s="129">
        <v>43068</v>
      </c>
      <c r="C74" s="190" t="s">
        <v>301</v>
      </c>
      <c r="D74" s="132" t="s">
        <v>2043</v>
      </c>
      <c r="E74" s="136">
        <v>6942.6</v>
      </c>
      <c r="F74" s="29" t="s">
        <v>89</v>
      </c>
      <c r="G74" s="29" t="s">
        <v>249</v>
      </c>
      <c r="H74" s="29"/>
      <c r="I74"/>
      <c r="J74" s="56"/>
      <c r="K74" s="194"/>
      <c r="L74" s="208"/>
      <c r="P74"/>
    </row>
    <row r="75" spans="1:16" s="308" customFormat="1" x14ac:dyDescent="0.2">
      <c r="A75"/>
      <c r="B75" s="129">
        <v>43068</v>
      </c>
      <c r="C75" s="190" t="s">
        <v>719</v>
      </c>
      <c r="D75" s="132" t="s">
        <v>1051</v>
      </c>
      <c r="E75" s="136">
        <v>755.76</v>
      </c>
      <c r="F75" s="29" t="s">
        <v>89</v>
      </c>
      <c r="G75" s="29" t="s">
        <v>249</v>
      </c>
      <c r="H75" s="29"/>
      <c r="I75"/>
      <c r="J75" s="56"/>
      <c r="K75" s="194"/>
      <c r="L75" s="208"/>
      <c r="P75"/>
    </row>
    <row r="76" spans="1:16" s="308" customFormat="1" x14ac:dyDescent="0.2">
      <c r="A76"/>
      <c r="B76" s="129">
        <v>43069</v>
      </c>
      <c r="C76" s="190" t="s">
        <v>301</v>
      </c>
      <c r="D76" s="132" t="s">
        <v>1916</v>
      </c>
      <c r="E76" s="136">
        <v>1211.3</v>
      </c>
      <c r="F76" s="29" t="s">
        <v>89</v>
      </c>
      <c r="G76" s="29" t="s">
        <v>249</v>
      </c>
      <c r="H76" s="29"/>
      <c r="I76"/>
      <c r="J76" s="56"/>
      <c r="K76" s="194"/>
      <c r="L76" s="208"/>
      <c r="P76"/>
    </row>
    <row r="77" spans="1:16" s="308" customFormat="1" x14ac:dyDescent="0.2">
      <c r="A77"/>
      <c r="B77" s="129">
        <v>43069</v>
      </c>
      <c r="C77" s="190" t="s">
        <v>674</v>
      </c>
      <c r="D77" s="132" t="s">
        <v>730</v>
      </c>
      <c r="E77" s="136">
        <v>1012</v>
      </c>
      <c r="F77" s="29" t="s">
        <v>89</v>
      </c>
      <c r="G77" s="29" t="s">
        <v>249</v>
      </c>
      <c r="H77" s="29"/>
      <c r="I77"/>
      <c r="J77" s="56"/>
      <c r="K77" s="194"/>
      <c r="L77" s="208"/>
      <c r="P77"/>
    </row>
    <row r="78" spans="1:16" s="308" customFormat="1" x14ac:dyDescent="0.2">
      <c r="A78"/>
      <c r="B78" s="129">
        <v>43069</v>
      </c>
      <c r="C78" s="190" t="s">
        <v>301</v>
      </c>
      <c r="D78" s="132" t="s">
        <v>2053</v>
      </c>
      <c r="E78" s="136">
        <v>389.94</v>
      </c>
      <c r="F78" s="29" t="s">
        <v>89</v>
      </c>
      <c r="G78" s="29" t="s">
        <v>249</v>
      </c>
      <c r="H78" s="29"/>
      <c r="I78"/>
      <c r="J78" s="56"/>
      <c r="K78" s="194"/>
      <c r="L78" s="208"/>
      <c r="P78"/>
    </row>
    <row r="79" spans="1:16" s="308" customFormat="1" x14ac:dyDescent="0.2">
      <c r="A79"/>
      <c r="B79" s="129">
        <v>43069</v>
      </c>
      <c r="C79" s="190" t="s">
        <v>301</v>
      </c>
      <c r="D79" s="132" t="s">
        <v>2054</v>
      </c>
      <c r="E79" s="136">
        <v>1258.8399999999999</v>
      </c>
      <c r="F79" s="29" t="s">
        <v>89</v>
      </c>
      <c r="G79" s="29" t="s">
        <v>249</v>
      </c>
      <c r="H79" s="29"/>
      <c r="I79"/>
      <c r="J79" s="56"/>
      <c r="K79" s="194"/>
      <c r="L79" s="208"/>
      <c r="P79"/>
    </row>
    <row r="80" spans="1:16" s="308" customFormat="1" x14ac:dyDescent="0.2">
      <c r="A80"/>
      <c r="B80" s="129">
        <v>43069</v>
      </c>
      <c r="C80" s="190" t="s">
        <v>719</v>
      </c>
      <c r="D80" s="132" t="s">
        <v>1051</v>
      </c>
      <c r="E80" s="136">
        <v>705.01</v>
      </c>
      <c r="F80" s="29" t="s">
        <v>89</v>
      </c>
      <c r="G80" s="29" t="s">
        <v>249</v>
      </c>
      <c r="H80" s="29"/>
      <c r="I80"/>
      <c r="J80" s="56"/>
      <c r="K80" s="194"/>
      <c r="L80" s="208"/>
      <c r="P80"/>
    </row>
    <row r="81" spans="1:16" s="308" customFormat="1" x14ac:dyDescent="0.2">
      <c r="A81"/>
      <c r="B81" s="129">
        <v>43069</v>
      </c>
      <c r="C81" s="190" t="s">
        <v>719</v>
      </c>
      <c r="D81" s="132" t="s">
        <v>1051</v>
      </c>
      <c r="E81" s="136">
        <v>546.48</v>
      </c>
      <c r="F81" s="29" t="s">
        <v>89</v>
      </c>
      <c r="G81" s="29" t="s">
        <v>249</v>
      </c>
      <c r="H81" s="29"/>
      <c r="I81"/>
      <c r="J81" s="56"/>
      <c r="K81" s="194"/>
      <c r="L81" s="208"/>
      <c r="P81"/>
    </row>
    <row r="82" spans="1:16" s="308" customFormat="1" ht="13.5" thickBot="1" x14ac:dyDescent="0.25">
      <c r="A82"/>
      <c r="B82" s="161">
        <v>43069</v>
      </c>
      <c r="C82" s="187" t="s">
        <v>301</v>
      </c>
      <c r="D82" s="133" t="s">
        <v>1487</v>
      </c>
      <c r="E82" s="137">
        <v>2148.9</v>
      </c>
      <c r="F82" s="29" t="s">
        <v>89</v>
      </c>
      <c r="G82" s="29" t="s">
        <v>249</v>
      </c>
      <c r="H82" s="29"/>
      <c r="I82"/>
      <c r="J82" s="56"/>
      <c r="K82" s="194"/>
      <c r="L82" s="208"/>
      <c r="P82"/>
    </row>
    <row r="83" spans="1:16" s="308" customFormat="1" ht="13.5" thickBot="1" x14ac:dyDescent="0.25">
      <c r="A83"/>
      <c r="B83" s="56"/>
      <c r="C83" s="56"/>
      <c r="D83" s="194"/>
      <c r="E83" s="87">
        <f>SUM(E11:E82)</f>
        <v>203126.31999999998</v>
      </c>
      <c r="F83" s="29"/>
      <c r="G83" s="29"/>
      <c r="H83" s="29"/>
      <c r="I83"/>
      <c r="J83" s="56"/>
      <c r="K83" s="194"/>
      <c r="L83" s="208"/>
      <c r="P83"/>
    </row>
    <row r="84" spans="1:16" s="308" customFormat="1" x14ac:dyDescent="0.2">
      <c r="A84"/>
      <c r="B84"/>
      <c r="C84"/>
      <c r="D84" s="195"/>
      <c r="E84" s="197"/>
      <c r="F84" s="29"/>
      <c r="G84" s="29"/>
      <c r="H84" s="29"/>
      <c r="I84"/>
      <c r="J84" s="56"/>
      <c r="K84" s="194"/>
      <c r="L84" s="208"/>
      <c r="P84"/>
    </row>
    <row r="85" spans="1:16" s="308" customFormat="1" x14ac:dyDescent="0.2">
      <c r="A85"/>
      <c r="B85"/>
      <c r="C85"/>
      <c r="D85" s="195"/>
      <c r="E85" s="197"/>
      <c r="F85" s="29"/>
      <c r="G85" s="29"/>
      <c r="H85" s="29"/>
      <c r="I85"/>
      <c r="J85" s="56"/>
      <c r="K85" s="194"/>
      <c r="L85" s="208"/>
      <c r="P85"/>
    </row>
    <row r="86" spans="1:16" s="308" customFormat="1" x14ac:dyDescent="0.2">
      <c r="A86"/>
      <c r="B86"/>
      <c r="C86"/>
      <c r="D86" s="195"/>
      <c r="E86" s="197"/>
      <c r="F86" s="29"/>
      <c r="G86" s="29"/>
      <c r="H86" s="29"/>
      <c r="I86"/>
      <c r="J86" s="56"/>
      <c r="K86" s="194"/>
      <c r="L86" s="208"/>
      <c r="P86"/>
    </row>
    <row r="87" spans="1:16" x14ac:dyDescent="0.2">
      <c r="J87" s="56"/>
      <c r="K87" s="194"/>
      <c r="L87" s="208"/>
    </row>
    <row r="88" spans="1:16" x14ac:dyDescent="0.2">
      <c r="J88" s="56"/>
      <c r="K88" s="194"/>
      <c r="L88" s="208"/>
    </row>
    <row r="89" spans="1:16" x14ac:dyDescent="0.2">
      <c r="J89" s="56"/>
      <c r="K89" s="194"/>
      <c r="L89" s="208"/>
    </row>
    <row r="90" spans="1:16" x14ac:dyDescent="0.2">
      <c r="J90" s="56"/>
      <c r="K90" s="194"/>
      <c r="L90" s="208"/>
    </row>
    <row r="91" spans="1:16" x14ac:dyDescent="0.2">
      <c r="J91" s="56"/>
      <c r="K91" s="194"/>
      <c r="L91" s="208"/>
    </row>
    <row r="92" spans="1:16" x14ac:dyDescent="0.2">
      <c r="J92" s="56"/>
      <c r="K92" s="194"/>
      <c r="L92" s="208"/>
    </row>
    <row r="93" spans="1:16" x14ac:dyDescent="0.2">
      <c r="J93" s="56"/>
      <c r="K93" s="194"/>
      <c r="L93" s="208"/>
    </row>
  </sheetData>
  <mergeCells count="5">
    <mergeCell ref="A1:L1"/>
    <mergeCell ref="A3:D3"/>
    <mergeCell ref="A9:D9"/>
    <mergeCell ref="K22:K23"/>
    <mergeCell ref="L22:L2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/>
  <dimension ref="A1:P71"/>
  <sheetViews>
    <sheetView zoomScaleNormal="100" workbookViewId="0">
      <selection activeCell="D36" sqref="D3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496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2052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96"/>
      <c r="G2" s="494"/>
      <c r="H2" s="494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9">
        <v>43084</v>
      </c>
      <c r="C5" s="188" t="s">
        <v>598</v>
      </c>
      <c r="D5" s="123" t="s">
        <v>599</v>
      </c>
      <c r="E5" s="124">
        <v>430.87</v>
      </c>
      <c r="F5" s="496" t="s">
        <v>89</v>
      </c>
      <c r="G5" s="29" t="s">
        <v>249</v>
      </c>
      <c r="H5" s="29"/>
      <c r="J5" s="101">
        <v>43073</v>
      </c>
      <c r="K5" s="205" t="s">
        <v>1258</v>
      </c>
      <c r="L5" s="371">
        <v>19015.36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61">
        <v>43084</v>
      </c>
      <c r="C6" s="281" t="s">
        <v>691</v>
      </c>
      <c r="D6" s="423" t="s">
        <v>1853</v>
      </c>
      <c r="E6" s="432">
        <v>2396.35</v>
      </c>
      <c r="F6" s="27" t="s">
        <v>89</v>
      </c>
      <c r="G6" s="29" t="s">
        <v>249</v>
      </c>
      <c r="H6" s="29"/>
      <c r="J6" s="280">
        <v>43073</v>
      </c>
      <c r="K6" s="133" t="s">
        <v>2055</v>
      </c>
      <c r="L6" s="137">
        <v>9643.9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SUM(E5:E6)</f>
        <v>2827.22</v>
      </c>
      <c r="F7" s="496"/>
      <c r="G7" s="29"/>
      <c r="H7" s="29"/>
      <c r="K7" s="194"/>
      <c r="L7" s="87">
        <f>SUM(L5:L6)</f>
        <v>28659.260000000002</v>
      </c>
      <c r="M7" s="307"/>
      <c r="N7" s="307"/>
      <c r="O7" s="306"/>
      <c r="P7" s="29"/>
    </row>
    <row r="8" spans="1:16" s="56" customFormat="1" ht="12.6" customHeight="1" thickBot="1" x14ac:dyDescent="0.25">
      <c r="A8"/>
      <c r="D8" s="194"/>
      <c r="E8" s="208"/>
      <c r="F8" s="496"/>
      <c r="G8" s="29"/>
      <c r="H8" s="29"/>
      <c r="J8" s="299"/>
      <c r="K8" s="155"/>
      <c r="L8" s="301"/>
      <c r="M8" s="307"/>
      <c r="N8" s="307"/>
      <c r="O8" s="306"/>
      <c r="P8" s="29"/>
    </row>
    <row r="9" spans="1:16" s="29" customFormat="1" ht="12.6" customHeight="1" thickBot="1" x14ac:dyDescent="0.25">
      <c r="A9" s="875" t="s">
        <v>1058</v>
      </c>
      <c r="B9" s="875"/>
      <c r="C9" s="875"/>
      <c r="D9" s="875"/>
      <c r="E9" s="492" t="s">
        <v>1500</v>
      </c>
      <c r="F9" s="116"/>
      <c r="I9" s="56"/>
      <c r="J9" s="158"/>
      <c r="K9" s="885" t="s">
        <v>1087</v>
      </c>
      <c r="L9" s="881">
        <f>E7+L7+E37+L39</f>
        <v>125299.822</v>
      </c>
      <c r="M9" s="307"/>
      <c r="N9" s="307"/>
      <c r="O9" s="306"/>
    </row>
    <row r="10" spans="1:16" s="29" customFormat="1" ht="12.6" customHeight="1" thickBot="1" x14ac:dyDescent="0.25">
      <c r="A10" s="3"/>
      <c r="B10" s="17" t="s">
        <v>297</v>
      </c>
      <c r="C10" s="499" t="s">
        <v>296</v>
      </c>
      <c r="D10" s="18"/>
      <c r="E10" s="47" t="s">
        <v>299</v>
      </c>
      <c r="F10" s="27"/>
      <c r="I10"/>
      <c r="J10" s="393"/>
      <c r="K10" s="885"/>
      <c r="L10" s="882"/>
      <c r="M10" s="307"/>
      <c r="N10" s="307"/>
      <c r="O10" s="306"/>
    </row>
    <row r="11" spans="1:16" s="29" customFormat="1" ht="12.6" customHeight="1" x14ac:dyDescent="0.2">
      <c r="A11" s="56"/>
      <c r="B11" s="369">
        <v>42828</v>
      </c>
      <c r="C11" s="196" t="s">
        <v>719</v>
      </c>
      <c r="D11" s="370" t="s">
        <v>1051</v>
      </c>
      <c r="E11" s="371">
        <v>760.11</v>
      </c>
      <c r="F11" s="496" t="s">
        <v>89</v>
      </c>
      <c r="G11" s="29" t="s">
        <v>249</v>
      </c>
      <c r="I11"/>
      <c r="J11" s="393"/>
      <c r="K11" s="398"/>
      <c r="L11" s="336"/>
      <c r="M11" s="307"/>
      <c r="N11" s="307"/>
      <c r="O11" s="306"/>
    </row>
    <row r="12" spans="1:16" s="29" customFormat="1" ht="12.6" customHeight="1" x14ac:dyDescent="0.2">
      <c r="A12" s="56"/>
      <c r="B12" s="129">
        <v>43073</v>
      </c>
      <c r="C12" s="190" t="s">
        <v>397</v>
      </c>
      <c r="D12" s="132" t="s">
        <v>665</v>
      </c>
      <c r="E12" s="136">
        <v>460</v>
      </c>
      <c r="F12" s="496" t="s">
        <v>89</v>
      </c>
      <c r="G12" s="29" t="s">
        <v>249</v>
      </c>
      <c r="I12" s="294" t="s">
        <v>1570</v>
      </c>
      <c r="J12" s="56"/>
      <c r="K12" s="194"/>
      <c r="L12" s="208"/>
      <c r="M12" s="308"/>
      <c r="N12" s="307"/>
      <c r="O12" s="306"/>
    </row>
    <row r="13" spans="1:16" s="29" customFormat="1" ht="12.6" customHeight="1" thickBot="1" x14ac:dyDescent="0.25">
      <c r="A13" s="56"/>
      <c r="B13" s="129">
        <v>43074</v>
      </c>
      <c r="C13" s="190" t="s">
        <v>719</v>
      </c>
      <c r="D13" s="132" t="s">
        <v>1051</v>
      </c>
      <c r="E13" s="136">
        <v>821.04</v>
      </c>
      <c r="F13" s="498" t="s">
        <v>89</v>
      </c>
      <c r="G13" s="29" t="s">
        <v>249</v>
      </c>
      <c r="I13" s="3"/>
      <c r="J13" s="294"/>
      <c r="K13" s="294"/>
      <c r="L13" s="288"/>
      <c r="M13" s="492" t="s">
        <v>1683</v>
      </c>
      <c r="N13" s="307"/>
      <c r="O13" s="307"/>
    </row>
    <row r="14" spans="1:16" s="29" customFormat="1" ht="12.6" customHeight="1" thickBot="1" x14ac:dyDescent="0.25">
      <c r="A14" s="56"/>
      <c r="B14" s="129">
        <v>43075</v>
      </c>
      <c r="C14" s="190" t="s">
        <v>301</v>
      </c>
      <c r="D14" s="132" t="s">
        <v>21</v>
      </c>
      <c r="E14" s="136">
        <v>1875.3</v>
      </c>
      <c r="F14" s="498" t="s">
        <v>89</v>
      </c>
      <c r="G14" s="29" t="s">
        <v>249</v>
      </c>
      <c r="I14" s="3"/>
      <c r="J14" s="10" t="s">
        <v>297</v>
      </c>
      <c r="K14" s="11" t="s">
        <v>298</v>
      </c>
      <c r="L14" s="176" t="s">
        <v>299</v>
      </c>
      <c r="M14" s="308"/>
      <c r="N14" s="307"/>
      <c r="O14" s="307"/>
      <c r="P14" s="487"/>
    </row>
    <row r="15" spans="1:16" s="29" customFormat="1" ht="12.6" customHeight="1" x14ac:dyDescent="0.2">
      <c r="A15" s="56"/>
      <c r="B15" s="129">
        <v>43075</v>
      </c>
      <c r="C15" s="190" t="s">
        <v>301</v>
      </c>
      <c r="D15" s="132" t="s">
        <v>21</v>
      </c>
      <c r="E15" s="136">
        <v>1875.3</v>
      </c>
      <c r="F15" s="498"/>
      <c r="G15" s="29" t="s">
        <v>2068</v>
      </c>
      <c r="I15"/>
      <c r="J15" s="109">
        <v>43065</v>
      </c>
      <c r="K15" s="123" t="s">
        <v>1051</v>
      </c>
      <c r="L15" s="169">
        <v>660.14</v>
      </c>
      <c r="M15" s="308" t="s">
        <v>89</v>
      </c>
      <c r="N15" s="308" t="s">
        <v>249</v>
      </c>
      <c r="O15" s="307"/>
      <c r="P15" s="488"/>
    </row>
    <row r="16" spans="1:16" s="29" customFormat="1" ht="12.6" customHeight="1" x14ac:dyDescent="0.2">
      <c r="A16" s="56"/>
      <c r="B16" s="129">
        <v>43076</v>
      </c>
      <c r="C16" s="190" t="s">
        <v>301</v>
      </c>
      <c r="D16" s="132" t="s">
        <v>1159</v>
      </c>
      <c r="E16" s="136">
        <v>960.34</v>
      </c>
      <c r="F16" s="496" t="s">
        <v>89</v>
      </c>
      <c r="G16" s="29" t="s">
        <v>249</v>
      </c>
      <c r="I16"/>
      <c r="J16" s="164">
        <v>43066</v>
      </c>
      <c r="K16" s="131" t="s">
        <v>1876</v>
      </c>
      <c r="L16" s="134">
        <v>70.25</v>
      </c>
      <c r="M16" s="308" t="s">
        <v>89</v>
      </c>
      <c r="N16" s="308" t="s">
        <v>249</v>
      </c>
      <c r="O16" s="307"/>
      <c r="P16" s="111"/>
    </row>
    <row r="17" spans="1:16" s="29" customFormat="1" ht="12.6" customHeight="1" x14ac:dyDescent="0.2">
      <c r="A17" s="56"/>
      <c r="B17" s="129">
        <v>43077</v>
      </c>
      <c r="C17" s="190" t="s">
        <v>301</v>
      </c>
      <c r="D17" s="132" t="s">
        <v>1355</v>
      </c>
      <c r="E17" s="136">
        <v>555.15200000000004</v>
      </c>
      <c r="F17" s="496" t="s">
        <v>89</v>
      </c>
      <c r="G17" s="29" t="s">
        <v>249</v>
      </c>
      <c r="I17"/>
      <c r="J17" s="109">
        <v>43066</v>
      </c>
      <c r="K17" s="123" t="s">
        <v>1876</v>
      </c>
      <c r="L17" s="169">
        <v>171.98</v>
      </c>
      <c r="M17" s="308" t="s">
        <v>89</v>
      </c>
      <c r="N17" s="308" t="s">
        <v>249</v>
      </c>
      <c r="O17" s="307"/>
      <c r="P17" s="111"/>
    </row>
    <row r="18" spans="1:16" s="29" customFormat="1" ht="12.6" customHeight="1" x14ac:dyDescent="0.2">
      <c r="A18" s="56"/>
      <c r="B18" s="129">
        <v>43077</v>
      </c>
      <c r="C18" s="190" t="s">
        <v>1939</v>
      </c>
      <c r="D18" s="132" t="s">
        <v>2056</v>
      </c>
      <c r="E18" s="136">
        <v>1001.1</v>
      </c>
      <c r="F18" s="496" t="s">
        <v>405</v>
      </c>
      <c r="G18" s="29" t="s">
        <v>249</v>
      </c>
      <c r="I18"/>
      <c r="J18" s="129">
        <v>43066</v>
      </c>
      <c r="K18" s="131" t="s">
        <v>1508</v>
      </c>
      <c r="L18" s="134">
        <v>997.6</v>
      </c>
      <c r="M18" s="308" t="s">
        <v>89</v>
      </c>
      <c r="N18" s="308" t="s">
        <v>249</v>
      </c>
      <c r="O18" s="307"/>
      <c r="P18" s="111"/>
    </row>
    <row r="19" spans="1:16" s="29" customFormat="1" ht="12.6" customHeight="1" x14ac:dyDescent="0.2">
      <c r="A19" s="56"/>
      <c r="B19" s="129">
        <v>43080</v>
      </c>
      <c r="C19" s="190" t="s">
        <v>301</v>
      </c>
      <c r="D19" s="132" t="s">
        <v>293</v>
      </c>
      <c r="E19" s="136">
        <v>205.2</v>
      </c>
      <c r="F19" s="496" t="s">
        <v>89</v>
      </c>
      <c r="G19" s="29" t="s">
        <v>249</v>
      </c>
      <c r="I19"/>
      <c r="J19" s="129">
        <v>43067</v>
      </c>
      <c r="K19" s="132" t="s">
        <v>2062</v>
      </c>
      <c r="L19" s="433">
        <v>112.15</v>
      </c>
      <c r="M19" s="308" t="s">
        <v>89</v>
      </c>
      <c r="N19" s="308" t="s">
        <v>249</v>
      </c>
      <c r="O19" s="307"/>
      <c r="P19" s="111"/>
    </row>
    <row r="20" spans="1:16" s="29" customFormat="1" ht="12.6" customHeight="1" x14ac:dyDescent="0.2">
      <c r="A20" s="56"/>
      <c r="B20" s="129">
        <v>43080</v>
      </c>
      <c r="C20" s="190" t="s">
        <v>301</v>
      </c>
      <c r="D20" s="132" t="s">
        <v>307</v>
      </c>
      <c r="E20" s="136">
        <v>2332.44</v>
      </c>
      <c r="F20" s="496" t="s">
        <v>89</v>
      </c>
      <c r="G20" s="29" t="s">
        <v>249</v>
      </c>
      <c r="I20"/>
      <c r="J20" s="109">
        <v>43070</v>
      </c>
      <c r="K20" s="123" t="s">
        <v>1051</v>
      </c>
      <c r="L20" s="169">
        <v>847.75</v>
      </c>
      <c r="M20" s="308" t="s">
        <v>89</v>
      </c>
      <c r="N20" s="308" t="s">
        <v>249</v>
      </c>
      <c r="O20" s="307"/>
      <c r="P20" s="111"/>
    </row>
    <row r="21" spans="1:16" s="29" customFormat="1" ht="12.6" customHeight="1" x14ac:dyDescent="0.2">
      <c r="A21" s="56"/>
      <c r="B21" s="129">
        <v>43080</v>
      </c>
      <c r="C21" s="190" t="s">
        <v>301</v>
      </c>
      <c r="D21" s="132" t="s">
        <v>1472</v>
      </c>
      <c r="E21" s="136">
        <v>835</v>
      </c>
      <c r="F21" s="496" t="s">
        <v>89</v>
      </c>
      <c r="G21" s="29" t="s">
        <v>249</v>
      </c>
      <c r="I21"/>
      <c r="J21" s="109">
        <v>43071</v>
      </c>
      <c r="K21" s="123" t="s">
        <v>1746</v>
      </c>
      <c r="L21" s="169">
        <v>139.80000000000001</v>
      </c>
      <c r="M21" s="308" t="s">
        <v>89</v>
      </c>
      <c r="N21" s="308" t="s">
        <v>249</v>
      </c>
      <c r="O21" s="307"/>
      <c r="P21" s="3"/>
    </row>
    <row r="22" spans="1:16" s="29" customFormat="1" ht="12.6" customHeight="1" x14ac:dyDescent="0.2">
      <c r="A22" s="56"/>
      <c r="B22" s="129">
        <v>43081</v>
      </c>
      <c r="C22" s="190" t="s">
        <v>301</v>
      </c>
      <c r="D22" s="132" t="s">
        <v>977</v>
      </c>
      <c r="E22" s="136">
        <v>4104</v>
      </c>
      <c r="F22" s="496" t="s">
        <v>89</v>
      </c>
      <c r="G22" s="29" t="s">
        <v>249</v>
      </c>
      <c r="I22"/>
      <c r="J22" s="110">
        <v>43072</v>
      </c>
      <c r="K22" s="119" t="s">
        <v>2066</v>
      </c>
      <c r="L22" s="172">
        <v>220</v>
      </c>
      <c r="M22" s="308"/>
      <c r="N22" s="308" t="s">
        <v>249</v>
      </c>
      <c r="O22" s="307"/>
      <c r="P22" s="3"/>
    </row>
    <row r="23" spans="1:16" s="29" customFormat="1" ht="12.6" customHeight="1" x14ac:dyDescent="0.2">
      <c r="A23" s="56"/>
      <c r="B23" s="129">
        <v>43081</v>
      </c>
      <c r="C23" s="190" t="s">
        <v>647</v>
      </c>
      <c r="D23" s="132" t="s">
        <v>2057</v>
      </c>
      <c r="E23" s="136">
        <v>1710</v>
      </c>
      <c r="F23" s="496" t="s">
        <v>89</v>
      </c>
      <c r="G23" s="116" t="s">
        <v>249</v>
      </c>
      <c r="I23"/>
      <c r="J23" s="164">
        <v>43073</v>
      </c>
      <c r="K23" s="119" t="s">
        <v>459</v>
      </c>
      <c r="L23" s="134">
        <v>89</v>
      </c>
      <c r="M23" s="308" t="s">
        <v>89</v>
      </c>
      <c r="N23" s="308" t="s">
        <v>249</v>
      </c>
      <c r="O23" s="308"/>
      <c r="P23" s="3"/>
    </row>
    <row r="24" spans="1:16" s="29" customFormat="1" ht="12.6" customHeight="1" x14ac:dyDescent="0.2">
      <c r="A24" s="56"/>
      <c r="B24" s="129">
        <v>43081</v>
      </c>
      <c r="C24" s="190" t="s">
        <v>719</v>
      </c>
      <c r="D24" s="132" t="s">
        <v>1051</v>
      </c>
      <c r="E24" s="136">
        <v>689</v>
      </c>
      <c r="F24" s="497" t="s">
        <v>89</v>
      </c>
      <c r="G24" s="27" t="s">
        <v>249</v>
      </c>
      <c r="I24"/>
      <c r="J24" s="109">
        <v>43073</v>
      </c>
      <c r="K24" s="123" t="s">
        <v>597</v>
      </c>
      <c r="L24" s="169">
        <v>1271.81</v>
      </c>
      <c r="M24" s="308" t="s">
        <v>89</v>
      </c>
      <c r="N24" s="308" t="s">
        <v>249</v>
      </c>
      <c r="O24" s="308"/>
      <c r="P24" s="3"/>
    </row>
    <row r="25" spans="1:16" s="29" customFormat="1" ht="12.6" customHeight="1" x14ac:dyDescent="0.2">
      <c r="A25" s="56"/>
      <c r="B25" s="129">
        <v>43082</v>
      </c>
      <c r="C25" s="190" t="s">
        <v>469</v>
      </c>
      <c r="D25" s="132" t="s">
        <v>2058</v>
      </c>
      <c r="E25" s="136">
        <v>1563.4</v>
      </c>
      <c r="F25" s="496" t="s">
        <v>89</v>
      </c>
      <c r="G25" s="29" t="s">
        <v>249</v>
      </c>
      <c r="I25"/>
      <c r="J25" s="164">
        <v>43074</v>
      </c>
      <c r="K25" s="123" t="s">
        <v>1051</v>
      </c>
      <c r="L25" s="134">
        <v>500</v>
      </c>
      <c r="M25" s="308" t="s">
        <v>89</v>
      </c>
      <c r="N25" s="308" t="s">
        <v>249</v>
      </c>
      <c r="O25" s="308"/>
      <c r="P25" s="3"/>
    </row>
    <row r="26" spans="1:16" s="29" customFormat="1" ht="12.6" customHeight="1" x14ac:dyDescent="0.2">
      <c r="A26" s="56"/>
      <c r="B26" s="129">
        <v>43082</v>
      </c>
      <c r="C26" s="190" t="s">
        <v>397</v>
      </c>
      <c r="D26" s="132" t="s">
        <v>434</v>
      </c>
      <c r="E26" s="136">
        <v>270</v>
      </c>
      <c r="F26" s="496" t="s">
        <v>89</v>
      </c>
      <c r="G26" s="29" t="s">
        <v>249</v>
      </c>
      <c r="I26"/>
      <c r="J26" s="109">
        <v>43077</v>
      </c>
      <c r="K26" s="123" t="s">
        <v>1051</v>
      </c>
      <c r="L26" s="169">
        <v>969.55</v>
      </c>
      <c r="M26" s="308" t="s">
        <v>89</v>
      </c>
      <c r="N26" s="308" t="s">
        <v>249</v>
      </c>
      <c r="O26" s="308"/>
      <c r="P26" s="3"/>
    </row>
    <row r="27" spans="1:16" s="29" customFormat="1" ht="12.6" customHeight="1" x14ac:dyDescent="0.2">
      <c r="A27" s="56"/>
      <c r="B27" s="129">
        <v>43082</v>
      </c>
      <c r="C27" s="190" t="s">
        <v>301</v>
      </c>
      <c r="D27" s="132" t="s">
        <v>380</v>
      </c>
      <c r="E27" s="136">
        <v>404.7</v>
      </c>
      <c r="F27" s="496" t="s">
        <v>89</v>
      </c>
      <c r="G27" s="29" t="s">
        <v>249</v>
      </c>
      <c r="I27"/>
      <c r="J27" s="110">
        <v>43080</v>
      </c>
      <c r="K27" s="119" t="s">
        <v>665</v>
      </c>
      <c r="L27" s="172">
        <v>600</v>
      </c>
      <c r="M27" s="308" t="s">
        <v>89</v>
      </c>
      <c r="N27" s="308" t="s">
        <v>249</v>
      </c>
      <c r="O27" s="308"/>
      <c r="P27" s="474"/>
    </row>
    <row r="28" spans="1:16" s="29" customFormat="1" ht="12.6" customHeight="1" x14ac:dyDescent="0.2">
      <c r="A28" s="56"/>
      <c r="B28" s="129">
        <v>43083</v>
      </c>
      <c r="C28" s="190" t="s">
        <v>469</v>
      </c>
      <c r="D28" s="132" t="s">
        <v>901</v>
      </c>
      <c r="E28" s="136">
        <v>566.51</v>
      </c>
      <c r="F28" s="496" t="s">
        <v>89</v>
      </c>
      <c r="G28" s="29" t="s">
        <v>249</v>
      </c>
      <c r="I28"/>
      <c r="J28" s="110">
        <v>43081</v>
      </c>
      <c r="K28" s="123" t="s">
        <v>1051</v>
      </c>
      <c r="L28" s="169">
        <v>670.2</v>
      </c>
      <c r="M28" s="308" t="s">
        <v>89</v>
      </c>
      <c r="N28" s="308" t="s">
        <v>249</v>
      </c>
      <c r="O28" s="308"/>
      <c r="P28" s="474"/>
    </row>
    <row r="29" spans="1:16" s="29" customFormat="1" ht="12.6" customHeight="1" x14ac:dyDescent="0.2">
      <c r="A29" s="56"/>
      <c r="B29" s="129">
        <v>43083</v>
      </c>
      <c r="C29" s="190" t="s">
        <v>301</v>
      </c>
      <c r="D29" s="132" t="s">
        <v>227</v>
      </c>
      <c r="E29" s="136">
        <v>2152.89</v>
      </c>
      <c r="F29" s="496" t="s">
        <v>89</v>
      </c>
      <c r="G29" s="29" t="s">
        <v>249</v>
      </c>
      <c r="I29"/>
      <c r="J29" s="110">
        <v>43082</v>
      </c>
      <c r="K29" s="131" t="s">
        <v>1876</v>
      </c>
      <c r="L29" s="134">
        <v>120.7</v>
      </c>
      <c r="M29" s="308" t="s">
        <v>89</v>
      </c>
      <c r="N29" s="308" t="s">
        <v>249</v>
      </c>
      <c r="O29" s="308"/>
      <c r="P29" s="3"/>
    </row>
    <row r="30" spans="1:16" ht="12.6" customHeight="1" x14ac:dyDescent="0.2">
      <c r="A30" s="56"/>
      <c r="B30" s="129">
        <v>43084</v>
      </c>
      <c r="C30" s="190" t="s">
        <v>1939</v>
      </c>
      <c r="D30" s="132" t="s">
        <v>2056</v>
      </c>
      <c r="E30" s="136">
        <v>1001.1</v>
      </c>
      <c r="F30" s="496" t="s">
        <v>405</v>
      </c>
      <c r="G30" s="29" t="s">
        <v>249</v>
      </c>
      <c r="J30" s="110">
        <v>43082</v>
      </c>
      <c r="K30" s="123" t="s">
        <v>1503</v>
      </c>
      <c r="L30" s="169">
        <v>783.35</v>
      </c>
      <c r="M30" s="308" t="s">
        <v>89</v>
      </c>
      <c r="N30" s="308" t="s">
        <v>249</v>
      </c>
    </row>
    <row r="31" spans="1:16" s="308" customFormat="1" x14ac:dyDescent="0.2">
      <c r="A31" s="56"/>
      <c r="B31" s="129">
        <v>43084</v>
      </c>
      <c r="C31" s="190" t="s">
        <v>719</v>
      </c>
      <c r="D31" s="132" t="s">
        <v>1051</v>
      </c>
      <c r="E31" s="136">
        <v>913.64</v>
      </c>
      <c r="F31" s="498" t="s">
        <v>89</v>
      </c>
      <c r="G31" s="29" t="s">
        <v>249</v>
      </c>
      <c r="H31" s="29"/>
      <c r="I31"/>
      <c r="J31" s="110">
        <v>43083</v>
      </c>
      <c r="K31" s="119" t="s">
        <v>2067</v>
      </c>
      <c r="L31" s="172">
        <v>137.12</v>
      </c>
      <c r="M31" s="308" t="s">
        <v>89</v>
      </c>
      <c r="N31" s="308" t="s">
        <v>249</v>
      </c>
      <c r="P31"/>
    </row>
    <row r="32" spans="1:16" s="308" customFormat="1" x14ac:dyDescent="0.2">
      <c r="A32" s="56"/>
      <c r="B32" s="129">
        <v>43085</v>
      </c>
      <c r="C32" s="190" t="s">
        <v>719</v>
      </c>
      <c r="D32" s="132" t="s">
        <v>2063</v>
      </c>
      <c r="E32" s="136">
        <v>564.24</v>
      </c>
      <c r="F32" s="496" t="s">
        <v>89</v>
      </c>
      <c r="G32" s="29" t="s">
        <v>249</v>
      </c>
      <c r="H32" s="29"/>
      <c r="I32"/>
      <c r="J32" s="109">
        <v>43084</v>
      </c>
      <c r="K32" s="131" t="s">
        <v>424</v>
      </c>
      <c r="L32" s="134">
        <v>447.74</v>
      </c>
      <c r="M32" s="308" t="s">
        <v>89</v>
      </c>
      <c r="N32" s="308" t="s">
        <v>249</v>
      </c>
      <c r="P32"/>
    </row>
    <row r="33" spans="1:16" s="308" customFormat="1" x14ac:dyDescent="0.2">
      <c r="A33" s="56"/>
      <c r="B33" s="129">
        <v>43096</v>
      </c>
      <c r="C33" s="190" t="s">
        <v>469</v>
      </c>
      <c r="D33" s="132" t="s">
        <v>901</v>
      </c>
      <c r="E33" s="136">
        <v>336.97</v>
      </c>
      <c r="F33" s="496"/>
      <c r="G33" s="29" t="s">
        <v>249</v>
      </c>
      <c r="H33" s="29"/>
      <c r="I33"/>
      <c r="J33" s="109">
        <v>43084</v>
      </c>
      <c r="K33" s="123" t="s">
        <v>901</v>
      </c>
      <c r="L33" s="169">
        <v>394.9</v>
      </c>
      <c r="M33" s="308" t="s">
        <v>89</v>
      </c>
      <c r="N33" s="308" t="s">
        <v>249</v>
      </c>
      <c r="P33"/>
    </row>
    <row r="34" spans="1:16" s="308" customFormat="1" x14ac:dyDescent="0.2">
      <c r="A34" s="56"/>
      <c r="B34" s="129">
        <v>43096</v>
      </c>
      <c r="C34" s="190" t="s">
        <v>1136</v>
      </c>
      <c r="D34" s="132" t="s">
        <v>861</v>
      </c>
      <c r="E34" s="136">
        <v>29022</v>
      </c>
      <c r="F34" s="496" t="s">
        <v>89</v>
      </c>
      <c r="G34" s="29" t="s">
        <v>249</v>
      </c>
      <c r="H34" s="29"/>
      <c r="I34"/>
      <c r="J34" s="109">
        <v>43086</v>
      </c>
      <c r="K34" s="123" t="s">
        <v>1051</v>
      </c>
      <c r="L34" s="169">
        <v>766.58</v>
      </c>
      <c r="M34" s="308" t="s">
        <v>89</v>
      </c>
      <c r="N34" s="308" t="s">
        <v>249</v>
      </c>
      <c r="P34"/>
    </row>
    <row r="35" spans="1:16" s="308" customFormat="1" x14ac:dyDescent="0.2">
      <c r="A35" s="56"/>
      <c r="B35" s="129">
        <v>43096</v>
      </c>
      <c r="C35" s="190" t="s">
        <v>1136</v>
      </c>
      <c r="D35" s="132" t="s">
        <v>2032</v>
      </c>
      <c r="E35" s="136">
        <v>30050</v>
      </c>
      <c r="F35" s="496" t="s">
        <v>89</v>
      </c>
      <c r="G35" s="29" t="s">
        <v>249</v>
      </c>
      <c r="H35" s="29"/>
      <c r="I35"/>
      <c r="J35" s="164">
        <v>43088</v>
      </c>
      <c r="K35" s="131" t="s">
        <v>1746</v>
      </c>
      <c r="L35" s="134">
        <v>129.9</v>
      </c>
      <c r="M35" s="308" t="s">
        <v>89</v>
      </c>
      <c r="N35" s="308" t="s">
        <v>249</v>
      </c>
      <c r="P35"/>
    </row>
    <row r="36" spans="1:16" s="308" customFormat="1" ht="13.5" thickBot="1" x14ac:dyDescent="0.25">
      <c r="A36" s="56"/>
      <c r="B36" s="161">
        <v>43097</v>
      </c>
      <c r="C36" s="187" t="s">
        <v>719</v>
      </c>
      <c r="D36" s="133" t="s">
        <v>2069</v>
      </c>
      <c r="E36" s="137">
        <v>1055.0999999999999</v>
      </c>
      <c r="F36" s="496" t="s">
        <v>89</v>
      </c>
      <c r="G36" s="29" t="s">
        <v>249</v>
      </c>
      <c r="H36" s="29"/>
      <c r="I36"/>
      <c r="J36" s="109">
        <v>43088</v>
      </c>
      <c r="K36" s="123" t="s">
        <v>2016</v>
      </c>
      <c r="L36" s="169">
        <v>643.12</v>
      </c>
      <c r="M36" s="308" t="s">
        <v>89</v>
      </c>
      <c r="N36" s="308" t="s">
        <v>249</v>
      </c>
      <c r="P36"/>
    </row>
    <row r="37" spans="1:16" s="308" customFormat="1" ht="13.5" thickBot="1" x14ac:dyDescent="0.25">
      <c r="A37"/>
      <c r="B37" s="56"/>
      <c r="C37" s="56"/>
      <c r="D37" s="194"/>
      <c r="E37" s="87">
        <f>SUM(E11:E12,E16:E36)</f>
        <v>81512.892000000007</v>
      </c>
      <c r="F37" s="496"/>
      <c r="G37" s="29"/>
      <c r="H37" s="29"/>
      <c r="I37"/>
      <c r="J37" s="109">
        <v>43090</v>
      </c>
      <c r="K37" s="123" t="s">
        <v>597</v>
      </c>
      <c r="L37" s="169">
        <v>1281.81</v>
      </c>
      <c r="M37" s="308" t="s">
        <v>89</v>
      </c>
      <c r="N37" s="308" t="s">
        <v>249</v>
      </c>
      <c r="P37"/>
    </row>
    <row r="38" spans="1:16" s="308" customFormat="1" ht="13.5" thickBot="1" x14ac:dyDescent="0.25">
      <c r="A38"/>
      <c r="B38"/>
      <c r="C38"/>
      <c r="D38" s="195"/>
      <c r="E38" s="197"/>
      <c r="F38" s="496"/>
      <c r="G38" s="29"/>
      <c r="H38" s="29"/>
      <c r="I38"/>
      <c r="J38" s="280">
        <v>43091</v>
      </c>
      <c r="K38" s="423" t="s">
        <v>310</v>
      </c>
      <c r="L38" s="493">
        <v>275</v>
      </c>
      <c r="M38" s="308" t="s">
        <v>89</v>
      </c>
      <c r="N38" s="308" t="s">
        <v>249</v>
      </c>
      <c r="P38"/>
    </row>
    <row r="39" spans="1:16" s="308" customFormat="1" ht="13.5" thickBot="1" x14ac:dyDescent="0.25">
      <c r="A39"/>
      <c r="B39"/>
      <c r="C39"/>
      <c r="D39" s="195"/>
      <c r="E39" s="197"/>
      <c r="F39" s="496"/>
      <c r="G39" s="29"/>
      <c r="H39" s="29"/>
      <c r="I39"/>
      <c r="J39" s="56"/>
      <c r="K39" s="194"/>
      <c r="L39" s="87">
        <f>SUM(L15:L38)</f>
        <v>12300.449999999999</v>
      </c>
      <c r="P39"/>
    </row>
    <row r="40" spans="1:16" s="308" customFormat="1" x14ac:dyDescent="0.2">
      <c r="A40"/>
      <c r="B40"/>
      <c r="C40"/>
      <c r="D40" s="195"/>
      <c r="E40" s="197"/>
      <c r="F40" s="496"/>
      <c r="G40" s="29"/>
      <c r="H40" s="29"/>
      <c r="J40"/>
      <c r="P40"/>
    </row>
    <row r="41" spans="1:16" s="308" customFormat="1" x14ac:dyDescent="0.2">
      <c r="A41"/>
      <c r="B41"/>
      <c r="C41"/>
      <c r="D41" s="195"/>
      <c r="E41" s="197"/>
      <c r="F41" s="496"/>
      <c r="G41" s="29"/>
      <c r="J41"/>
    </row>
    <row r="42" spans="1:16" s="308" customFormat="1" x14ac:dyDescent="0.2">
      <c r="A42"/>
      <c r="B42"/>
      <c r="C42"/>
      <c r="D42" s="195"/>
      <c r="E42" s="197"/>
      <c r="F42" s="496"/>
      <c r="G42" s="29"/>
      <c r="J42"/>
    </row>
    <row r="43" spans="1:16" s="308" customFormat="1" x14ac:dyDescent="0.2">
      <c r="A43"/>
      <c r="B43"/>
      <c r="C43"/>
      <c r="D43" s="195"/>
      <c r="E43" s="197"/>
      <c r="F43" s="496"/>
      <c r="G43" s="29"/>
      <c r="J43"/>
    </row>
    <row r="44" spans="1:16" s="308" customFormat="1" x14ac:dyDescent="0.2">
      <c r="A44"/>
      <c r="B44"/>
      <c r="C44"/>
      <c r="D44" s="195"/>
      <c r="E44" s="197"/>
      <c r="F44" s="496"/>
      <c r="G44" s="29"/>
      <c r="J44"/>
    </row>
    <row r="45" spans="1:16" s="308" customFormat="1" x14ac:dyDescent="0.2">
      <c r="A45"/>
      <c r="B45"/>
      <c r="C45"/>
      <c r="D45" s="195"/>
      <c r="E45" s="197"/>
      <c r="F45" s="496"/>
      <c r="G45" s="29"/>
      <c r="J45"/>
      <c r="K45"/>
      <c r="L45"/>
      <c r="M45"/>
      <c r="N45"/>
      <c r="O45"/>
    </row>
    <row r="46" spans="1:16" x14ac:dyDescent="0.2">
      <c r="H46" s="308"/>
      <c r="I46" s="308"/>
      <c r="K46" s="308"/>
      <c r="L46" s="308"/>
    </row>
    <row r="47" spans="1:16" s="308" customFormat="1" x14ac:dyDescent="0.2">
      <c r="A47"/>
      <c r="B47"/>
      <c r="C47"/>
      <c r="D47" s="195"/>
      <c r="E47" s="197"/>
      <c r="F47" s="496"/>
      <c r="G47" s="29"/>
      <c r="J47"/>
    </row>
    <row r="48" spans="1:16" s="308" customFormat="1" x14ac:dyDescent="0.2">
      <c r="A48"/>
      <c r="B48"/>
      <c r="C48"/>
      <c r="D48" s="195"/>
      <c r="E48" s="197"/>
      <c r="F48" s="496"/>
      <c r="G48" s="29"/>
      <c r="J48"/>
    </row>
    <row r="49" spans="1:16" s="308" customFormat="1" x14ac:dyDescent="0.2">
      <c r="A49"/>
      <c r="B49"/>
      <c r="C49"/>
      <c r="D49" s="195"/>
      <c r="E49" s="197"/>
      <c r="F49" s="496"/>
      <c r="G49" s="29"/>
      <c r="I49"/>
      <c r="J49" s="56"/>
      <c r="K49" s="194"/>
      <c r="L49" s="208"/>
    </row>
    <row r="50" spans="1:16" s="308" customFormat="1" x14ac:dyDescent="0.2">
      <c r="A50"/>
      <c r="B50"/>
      <c r="C50"/>
      <c r="D50" s="195"/>
      <c r="E50" s="197"/>
      <c r="F50" s="496"/>
      <c r="G50" s="29"/>
      <c r="H50" s="29"/>
      <c r="I50"/>
      <c r="J50" s="56"/>
      <c r="K50" s="194"/>
      <c r="L50" s="208"/>
      <c r="P50"/>
    </row>
    <row r="51" spans="1:16" s="308" customFormat="1" x14ac:dyDescent="0.2">
      <c r="A51"/>
      <c r="B51"/>
      <c r="C51"/>
      <c r="D51" s="195"/>
      <c r="E51" s="197"/>
      <c r="F51" s="496"/>
      <c r="G51" s="29"/>
      <c r="H51" s="29"/>
      <c r="I51"/>
      <c r="J51" s="56"/>
      <c r="K51" s="194"/>
      <c r="L51" s="208"/>
      <c r="P51"/>
    </row>
    <row r="52" spans="1:16" s="308" customFormat="1" x14ac:dyDescent="0.2">
      <c r="A52"/>
      <c r="B52"/>
      <c r="C52"/>
      <c r="D52" s="195"/>
      <c r="E52" s="197"/>
      <c r="F52" s="496"/>
      <c r="G52" s="29"/>
      <c r="H52" s="29"/>
      <c r="I52"/>
      <c r="J52" s="56"/>
      <c r="K52" s="194"/>
      <c r="L52" s="208"/>
      <c r="P52"/>
    </row>
    <row r="53" spans="1:16" s="308" customFormat="1" x14ac:dyDescent="0.2">
      <c r="A53"/>
      <c r="B53"/>
      <c r="C53"/>
      <c r="D53" s="195"/>
      <c r="E53" s="197"/>
      <c r="F53" s="496"/>
      <c r="G53" s="29"/>
      <c r="H53" s="29"/>
      <c r="I53"/>
      <c r="J53" s="56"/>
      <c r="K53" s="194"/>
      <c r="L53" s="208"/>
      <c r="P53"/>
    </row>
    <row r="54" spans="1:16" s="308" customFormat="1" x14ac:dyDescent="0.2">
      <c r="A54"/>
      <c r="B54"/>
      <c r="C54"/>
      <c r="D54" s="195"/>
      <c r="E54" s="197"/>
      <c r="F54" s="496"/>
      <c r="G54" s="29"/>
      <c r="H54" s="29"/>
      <c r="I54"/>
      <c r="J54" s="56"/>
      <c r="K54" s="194"/>
      <c r="L54" s="208"/>
      <c r="P54"/>
    </row>
    <row r="55" spans="1:16" s="308" customFormat="1" x14ac:dyDescent="0.2">
      <c r="A55"/>
      <c r="B55"/>
      <c r="C55"/>
      <c r="D55" s="195"/>
      <c r="E55" s="197"/>
      <c r="F55" s="496"/>
      <c r="G55" s="29"/>
      <c r="H55" s="29"/>
      <c r="I55"/>
      <c r="J55" s="56"/>
      <c r="K55" s="194"/>
      <c r="L55" s="208"/>
      <c r="P55"/>
    </row>
    <row r="56" spans="1:16" s="308" customFormat="1" x14ac:dyDescent="0.2">
      <c r="A56"/>
      <c r="B56"/>
      <c r="C56"/>
      <c r="D56" s="195"/>
      <c r="E56" s="197"/>
      <c r="F56" s="496"/>
      <c r="G56" s="29"/>
      <c r="H56" s="29"/>
      <c r="I56"/>
      <c r="J56" s="56"/>
      <c r="K56" s="194"/>
      <c r="L56" s="208"/>
      <c r="P56"/>
    </row>
    <row r="57" spans="1:16" s="308" customFormat="1" x14ac:dyDescent="0.2">
      <c r="A57"/>
      <c r="B57"/>
      <c r="C57"/>
      <c r="D57" s="195"/>
      <c r="E57" s="197"/>
      <c r="F57" s="496"/>
      <c r="G57" s="29"/>
      <c r="H57" s="29"/>
      <c r="I57"/>
      <c r="J57" s="56"/>
      <c r="K57" s="194"/>
      <c r="L57" s="208"/>
      <c r="P57"/>
    </row>
    <row r="58" spans="1:16" s="308" customFormat="1" x14ac:dyDescent="0.2">
      <c r="A58"/>
      <c r="B58"/>
      <c r="C58"/>
      <c r="D58" s="195"/>
      <c r="E58" s="197"/>
      <c r="F58" s="496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496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496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496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496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496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496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496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496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496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496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496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496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496"/>
      <c r="G71" s="29"/>
      <c r="H71" s="29"/>
      <c r="I71"/>
      <c r="J71"/>
      <c r="K71"/>
      <c r="L71"/>
      <c r="P71"/>
    </row>
  </sheetData>
  <mergeCells count="5">
    <mergeCell ref="A1:L1"/>
    <mergeCell ref="A3:D3"/>
    <mergeCell ref="A9:D9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4"/>
  <dimension ref="A1:P68"/>
  <sheetViews>
    <sheetView zoomScaleNormal="100" workbookViewId="0">
      <selection activeCell="D36" sqref="D3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498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2064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498"/>
      <c r="G2" s="498"/>
      <c r="H2" s="498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49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43435</v>
      </c>
      <c r="C5" s="190" t="s">
        <v>2065</v>
      </c>
      <c r="D5" s="132" t="s">
        <v>1051</v>
      </c>
      <c r="E5" s="136">
        <v>614.87</v>
      </c>
      <c r="F5" s="498" t="s">
        <v>89</v>
      </c>
      <c r="G5" s="29" t="s">
        <v>249</v>
      </c>
      <c r="H5" s="29"/>
      <c r="J5" s="101">
        <v>43108</v>
      </c>
      <c r="K5" s="205" t="s">
        <v>1247</v>
      </c>
      <c r="L5" s="136">
        <v>1120.3900000000001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43102</v>
      </c>
      <c r="C6" s="190" t="s">
        <v>469</v>
      </c>
      <c r="D6" s="132" t="s">
        <v>424</v>
      </c>
      <c r="E6" s="136">
        <v>365.29</v>
      </c>
      <c r="F6" s="498" t="s">
        <v>89</v>
      </c>
      <c r="G6" s="29" t="s">
        <v>249</v>
      </c>
      <c r="H6" s="29"/>
      <c r="J6" s="109">
        <v>43108</v>
      </c>
      <c r="K6" s="123" t="s">
        <v>1318</v>
      </c>
      <c r="L6" s="136">
        <v>6121.8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29">
        <v>43107</v>
      </c>
      <c r="C7" s="190" t="s">
        <v>2065</v>
      </c>
      <c r="D7" s="132" t="s">
        <v>1051</v>
      </c>
      <c r="E7" s="136">
        <v>959.21</v>
      </c>
      <c r="F7" s="498" t="s">
        <v>89</v>
      </c>
      <c r="G7" s="29" t="s">
        <v>249</v>
      </c>
      <c r="H7" s="29"/>
      <c r="J7" s="110">
        <v>43109</v>
      </c>
      <c r="K7" s="131" t="s">
        <v>50</v>
      </c>
      <c r="L7" s="136">
        <v>4578.42</v>
      </c>
      <c r="M7" s="308" t="s">
        <v>89</v>
      </c>
      <c r="N7" s="307" t="s">
        <v>249</v>
      </c>
      <c r="O7" s="308"/>
      <c r="P7" s="29"/>
    </row>
    <row r="8" spans="1:16" s="56" customFormat="1" ht="12.6" customHeight="1" thickBot="1" x14ac:dyDescent="0.25">
      <c r="B8" s="129">
        <v>43108</v>
      </c>
      <c r="C8" s="190" t="s">
        <v>301</v>
      </c>
      <c r="D8" s="132" t="s">
        <v>2043</v>
      </c>
      <c r="E8" s="136">
        <v>8208</v>
      </c>
      <c r="F8" s="498" t="s">
        <v>89</v>
      </c>
      <c r="G8" s="29" t="s">
        <v>249</v>
      </c>
      <c r="H8" s="29"/>
      <c r="J8" s="161">
        <v>43122</v>
      </c>
      <c r="K8" s="133" t="s">
        <v>2046</v>
      </c>
      <c r="L8" s="137">
        <v>9852.84</v>
      </c>
      <c r="M8" s="308" t="s">
        <v>89</v>
      </c>
      <c r="N8" s="307" t="s">
        <v>249</v>
      </c>
      <c r="O8" s="308"/>
      <c r="P8" s="29"/>
    </row>
    <row r="9" spans="1:16" s="29" customFormat="1" ht="12.6" customHeight="1" thickBot="1" x14ac:dyDescent="0.25">
      <c r="A9" s="56"/>
      <c r="B9" s="129">
        <v>43108</v>
      </c>
      <c r="C9" s="190" t="s">
        <v>2065</v>
      </c>
      <c r="D9" s="132" t="s">
        <v>1051</v>
      </c>
      <c r="E9" s="136">
        <v>400</v>
      </c>
      <c r="F9" s="498" t="s">
        <v>89</v>
      </c>
      <c r="G9" s="29" t="s">
        <v>249</v>
      </c>
      <c r="I9" s="56"/>
      <c r="J9" s="56"/>
      <c r="K9" s="194"/>
      <c r="L9" s="87">
        <f>SUM(L5:L8)</f>
        <v>21673.45</v>
      </c>
      <c r="M9" s="307"/>
      <c r="N9" s="307"/>
      <c r="O9" s="308"/>
    </row>
    <row r="10" spans="1:16" s="29" customFormat="1" ht="12.6" customHeight="1" thickBot="1" x14ac:dyDescent="0.25">
      <c r="A10" s="56"/>
      <c r="B10" s="129">
        <v>43108</v>
      </c>
      <c r="C10" s="190" t="s">
        <v>301</v>
      </c>
      <c r="D10" s="132" t="s">
        <v>816</v>
      </c>
      <c r="E10" s="136">
        <v>882.36</v>
      </c>
      <c r="F10" s="498" t="s">
        <v>89</v>
      </c>
      <c r="G10" s="29" t="s">
        <v>249</v>
      </c>
      <c r="I10" s="56"/>
      <c r="J10" s="299"/>
      <c r="K10" s="155"/>
      <c r="L10" s="301"/>
      <c r="M10" s="307"/>
      <c r="N10" s="307"/>
      <c r="O10" s="308"/>
    </row>
    <row r="11" spans="1:16" s="29" customFormat="1" ht="12.6" customHeight="1" x14ac:dyDescent="0.2">
      <c r="A11" s="56"/>
      <c r="B11" s="129">
        <v>43108</v>
      </c>
      <c r="C11" s="190" t="s">
        <v>647</v>
      </c>
      <c r="D11" s="132" t="s">
        <v>1139</v>
      </c>
      <c r="E11" s="136">
        <v>391.35</v>
      </c>
      <c r="F11" s="498" t="s">
        <v>89</v>
      </c>
      <c r="G11" s="29" t="s">
        <v>249</v>
      </c>
      <c r="I11" s="56"/>
      <c r="J11" s="158"/>
      <c r="K11" s="885" t="s">
        <v>1087</v>
      </c>
      <c r="L11" s="881">
        <f>L9+E39</f>
        <v>118234.62</v>
      </c>
      <c r="M11" s="307"/>
      <c r="N11" s="307"/>
      <c r="O11" s="306"/>
    </row>
    <row r="12" spans="1:16" s="29" customFormat="1" ht="12.6" customHeight="1" thickBot="1" x14ac:dyDescent="0.25">
      <c r="A12" s="56"/>
      <c r="B12" s="129">
        <v>43108</v>
      </c>
      <c r="C12" s="190" t="s">
        <v>647</v>
      </c>
      <c r="D12" s="132" t="s">
        <v>2070</v>
      </c>
      <c r="E12" s="136">
        <v>930.6</v>
      </c>
      <c r="F12" s="498" t="s">
        <v>89</v>
      </c>
      <c r="G12" s="29" t="s">
        <v>249</v>
      </c>
      <c r="I12"/>
      <c r="J12" s="393"/>
      <c r="K12" s="885"/>
      <c r="L12" s="882"/>
      <c r="M12" s="307"/>
      <c r="N12" s="307"/>
      <c r="O12" s="306"/>
    </row>
    <row r="13" spans="1:16" s="29" customFormat="1" ht="12.6" customHeight="1" x14ac:dyDescent="0.2">
      <c r="A13" s="56"/>
      <c r="B13" s="129">
        <v>43108</v>
      </c>
      <c r="C13" s="190" t="s">
        <v>674</v>
      </c>
      <c r="D13" s="132" t="s">
        <v>730</v>
      </c>
      <c r="E13" s="136">
        <v>1241.9000000000001</v>
      </c>
      <c r="F13" s="498" t="s">
        <v>89</v>
      </c>
      <c r="G13" s="29" t="s">
        <v>249</v>
      </c>
      <c r="I13"/>
      <c r="J13" s="393"/>
      <c r="K13" s="398"/>
      <c r="L13" s="336"/>
      <c r="M13" s="307"/>
      <c r="N13" s="307"/>
      <c r="O13" s="306"/>
    </row>
    <row r="14" spans="1:16" s="29" customFormat="1" ht="12.6" customHeight="1" thickBot="1" x14ac:dyDescent="0.25">
      <c r="A14" s="56"/>
      <c r="B14" s="129">
        <v>43108</v>
      </c>
      <c r="C14" s="190" t="s">
        <v>301</v>
      </c>
      <c r="D14" s="132" t="s">
        <v>1487</v>
      </c>
      <c r="E14" s="136">
        <v>1916.34</v>
      </c>
      <c r="F14" s="498" t="s">
        <v>89</v>
      </c>
      <c r="G14" s="29" t="s">
        <v>249</v>
      </c>
      <c r="I14" s="294" t="s">
        <v>2039</v>
      </c>
      <c r="J14" s="56"/>
      <c r="K14" s="194"/>
      <c r="L14" s="208"/>
      <c r="M14" s="308"/>
      <c r="N14" s="308"/>
      <c r="O14" s="306"/>
      <c r="P14" s="487"/>
    </row>
    <row r="15" spans="1:16" s="29" customFormat="1" ht="12.6" customHeight="1" thickBot="1" x14ac:dyDescent="0.25">
      <c r="A15" s="56"/>
      <c r="B15" s="129">
        <v>43109</v>
      </c>
      <c r="C15" s="190" t="s">
        <v>1337</v>
      </c>
      <c r="D15" s="132" t="s">
        <v>1078</v>
      </c>
      <c r="E15" s="136">
        <v>450</v>
      </c>
      <c r="F15" s="498" t="s">
        <v>89</v>
      </c>
      <c r="G15" s="116" t="s">
        <v>249</v>
      </c>
      <c r="I15" s="3"/>
      <c r="J15" s="10" t="s">
        <v>297</v>
      </c>
      <c r="K15" s="11" t="s">
        <v>298</v>
      </c>
      <c r="L15" s="176" t="s">
        <v>299</v>
      </c>
      <c r="M15" s="308"/>
      <c r="N15" s="308"/>
      <c r="O15" s="306"/>
      <c r="P15" s="488"/>
    </row>
    <row r="16" spans="1:16" s="29" customFormat="1" ht="12.6" customHeight="1" x14ac:dyDescent="0.2">
      <c r="A16" s="56"/>
      <c r="B16" s="129">
        <v>43109</v>
      </c>
      <c r="C16" s="190" t="s">
        <v>2065</v>
      </c>
      <c r="D16" s="132" t="s">
        <v>1051</v>
      </c>
      <c r="E16" s="136">
        <v>400</v>
      </c>
      <c r="F16" s="498" t="s">
        <v>89</v>
      </c>
      <c r="G16" s="27" t="s">
        <v>249</v>
      </c>
      <c r="I16" s="3"/>
      <c r="J16" s="101"/>
      <c r="K16" s="205"/>
      <c r="L16" s="172"/>
      <c r="M16" s="308"/>
      <c r="N16" s="308"/>
      <c r="O16" s="306"/>
      <c r="P16" s="111"/>
    </row>
    <row r="17" spans="1:16" s="29" customFormat="1" ht="12.6" customHeight="1" x14ac:dyDescent="0.2">
      <c r="A17" s="56"/>
      <c r="B17" s="129">
        <v>43110</v>
      </c>
      <c r="C17" s="190" t="s">
        <v>301</v>
      </c>
      <c r="D17" s="132" t="s">
        <v>977</v>
      </c>
      <c r="E17" s="272">
        <v>3648</v>
      </c>
      <c r="F17" s="498"/>
      <c r="G17" s="29" t="s">
        <v>249</v>
      </c>
      <c r="I17" s="3"/>
      <c r="J17" s="110"/>
      <c r="K17" s="119"/>
      <c r="L17" s="172"/>
      <c r="M17" s="308"/>
      <c r="N17" s="308"/>
      <c r="O17" s="306"/>
      <c r="P17" s="111"/>
    </row>
    <row r="18" spans="1:16" s="29" customFormat="1" ht="12.6" customHeight="1" thickBot="1" x14ac:dyDescent="0.25">
      <c r="A18" s="56"/>
      <c r="B18" s="129">
        <v>43110</v>
      </c>
      <c r="C18" s="190" t="s">
        <v>397</v>
      </c>
      <c r="D18" s="132" t="s">
        <v>583</v>
      </c>
      <c r="E18" s="136">
        <v>2415.9</v>
      </c>
      <c r="F18" s="498" t="s">
        <v>89</v>
      </c>
      <c r="G18" s="29" t="s">
        <v>249</v>
      </c>
      <c r="I18" s="3"/>
      <c r="J18" s="890" t="s">
        <v>2041</v>
      </c>
      <c r="K18" s="891"/>
      <c r="L18" s="200"/>
      <c r="M18" s="308"/>
      <c r="N18" s="308"/>
      <c r="O18" s="307"/>
      <c r="P18" s="111"/>
    </row>
    <row r="19" spans="1:16" s="29" customFormat="1" ht="12.6" customHeight="1" thickBot="1" x14ac:dyDescent="0.25">
      <c r="A19" s="56"/>
      <c r="B19" s="129">
        <v>43110</v>
      </c>
      <c r="C19" s="190" t="s">
        <v>2065</v>
      </c>
      <c r="D19" s="132" t="s">
        <v>1051</v>
      </c>
      <c r="E19" s="136">
        <v>680.18</v>
      </c>
      <c r="F19" s="498" t="s">
        <v>89</v>
      </c>
      <c r="G19" s="29" t="s">
        <v>249</v>
      </c>
      <c r="I19"/>
      <c r="J19" s="56"/>
      <c r="K19" s="194"/>
      <c r="L19" s="87">
        <f>SUM(L16:L18)</f>
        <v>0</v>
      </c>
      <c r="M19" s="308"/>
      <c r="N19" s="308"/>
      <c r="O19" s="307"/>
      <c r="P19" s="111"/>
    </row>
    <row r="20" spans="1:16" s="29" customFormat="1" ht="12.6" customHeight="1" x14ac:dyDescent="0.2">
      <c r="A20" s="56"/>
      <c r="B20" s="129">
        <v>43111</v>
      </c>
      <c r="C20" s="190" t="s">
        <v>2065</v>
      </c>
      <c r="D20" s="132" t="s">
        <v>1051</v>
      </c>
      <c r="E20" s="136">
        <v>974.51</v>
      </c>
      <c r="F20" s="500" t="s">
        <v>89</v>
      </c>
      <c r="G20" s="29" t="s">
        <v>249</v>
      </c>
      <c r="I20"/>
      <c r="J20" s="56"/>
      <c r="K20" s="194"/>
      <c r="L20" s="208"/>
      <c r="M20" s="308"/>
      <c r="N20" s="308"/>
      <c r="O20" s="307"/>
      <c r="P20" s="111"/>
    </row>
    <row r="21" spans="1:16" s="29" customFormat="1" ht="12.6" customHeight="1" x14ac:dyDescent="0.2">
      <c r="A21" s="56"/>
      <c r="B21" s="129">
        <v>43116</v>
      </c>
      <c r="C21" s="190" t="s">
        <v>2065</v>
      </c>
      <c r="D21" s="132" t="s">
        <v>1051</v>
      </c>
      <c r="E21" s="136">
        <v>997.71</v>
      </c>
      <c r="F21" s="498" t="s">
        <v>89</v>
      </c>
      <c r="G21" s="29" t="s">
        <v>249</v>
      </c>
      <c r="I21"/>
      <c r="J21" s="56"/>
      <c r="K21" s="194"/>
      <c r="L21" s="208"/>
      <c r="M21" s="308"/>
      <c r="N21" s="308"/>
      <c r="O21" s="307"/>
      <c r="P21" s="3"/>
    </row>
    <row r="22" spans="1:16" s="29" customFormat="1" ht="12.6" customHeight="1" x14ac:dyDescent="0.2">
      <c r="A22" s="56"/>
      <c r="B22" s="129">
        <v>43116</v>
      </c>
      <c r="C22" s="190" t="s">
        <v>301</v>
      </c>
      <c r="D22" s="132" t="s">
        <v>66</v>
      </c>
      <c r="E22" s="136">
        <v>2060.66</v>
      </c>
      <c r="F22" s="498" t="s">
        <v>89</v>
      </c>
      <c r="G22" s="29" t="s">
        <v>249</v>
      </c>
      <c r="I22"/>
      <c r="J22" s="56"/>
      <c r="K22" s="194"/>
      <c r="L22" s="208"/>
      <c r="M22" s="308"/>
      <c r="N22" s="308"/>
      <c r="O22" s="307"/>
      <c r="P22" s="3"/>
    </row>
    <row r="23" spans="1:16" s="29" customFormat="1" ht="12.6" customHeight="1" x14ac:dyDescent="0.2">
      <c r="A23" s="56"/>
      <c r="B23" s="129">
        <v>43119</v>
      </c>
      <c r="C23" s="190" t="s">
        <v>2065</v>
      </c>
      <c r="D23" s="132" t="s">
        <v>1051</v>
      </c>
      <c r="E23" s="136">
        <v>400</v>
      </c>
      <c r="F23" s="498" t="s">
        <v>89</v>
      </c>
      <c r="G23" s="29" t="s">
        <v>249</v>
      </c>
      <c r="I23"/>
      <c r="J23" s="56"/>
      <c r="K23" s="194"/>
      <c r="L23" s="208"/>
      <c r="M23" s="308"/>
      <c r="N23" s="308"/>
      <c r="O23" s="307"/>
      <c r="P23" s="3"/>
    </row>
    <row r="24" spans="1:16" s="29" customFormat="1" ht="12.6" customHeight="1" x14ac:dyDescent="0.2">
      <c r="A24" s="56"/>
      <c r="B24" s="129">
        <v>43119</v>
      </c>
      <c r="C24" s="190" t="s">
        <v>301</v>
      </c>
      <c r="D24" s="132" t="s">
        <v>227</v>
      </c>
      <c r="E24" s="136">
        <v>1592.58</v>
      </c>
      <c r="F24" s="498" t="s">
        <v>89</v>
      </c>
      <c r="G24" s="29" t="s">
        <v>249</v>
      </c>
      <c r="I24"/>
      <c r="J24" s="56"/>
      <c r="K24" s="194"/>
      <c r="L24" s="208"/>
      <c r="M24" s="308"/>
      <c r="N24" s="308"/>
      <c r="O24" s="307"/>
      <c r="P24" s="3"/>
    </row>
    <row r="25" spans="1:16" s="29" customFormat="1" ht="12.6" customHeight="1" x14ac:dyDescent="0.2">
      <c r="A25" s="56"/>
      <c r="B25" s="129">
        <v>43119</v>
      </c>
      <c r="C25" s="190" t="s">
        <v>301</v>
      </c>
      <c r="D25" s="132" t="s">
        <v>931</v>
      </c>
      <c r="E25" s="136">
        <v>151.75</v>
      </c>
      <c r="F25" s="498" t="s">
        <v>89</v>
      </c>
      <c r="G25" s="29" t="s">
        <v>249</v>
      </c>
      <c r="I25"/>
      <c r="J25" s="56"/>
      <c r="K25" s="194"/>
      <c r="L25" s="208"/>
      <c r="M25" s="308"/>
      <c r="N25" s="308"/>
      <c r="O25" s="307"/>
      <c r="P25" s="3"/>
    </row>
    <row r="26" spans="1:16" s="29" customFormat="1" ht="12.6" customHeight="1" x14ac:dyDescent="0.2">
      <c r="A26" s="56"/>
      <c r="B26" s="129">
        <v>43122</v>
      </c>
      <c r="C26" s="190" t="s">
        <v>1939</v>
      </c>
      <c r="D26" s="132" t="s">
        <v>1962</v>
      </c>
      <c r="E26" s="136">
        <v>1001.1</v>
      </c>
      <c r="F26" s="498" t="s">
        <v>89</v>
      </c>
      <c r="G26" s="29" t="s">
        <v>249</v>
      </c>
      <c r="I26"/>
      <c r="J26" s="56"/>
      <c r="K26" s="194"/>
      <c r="L26" s="208"/>
      <c r="M26" s="308"/>
      <c r="N26" s="308"/>
      <c r="O26" s="307"/>
      <c r="P26" s="3"/>
    </row>
    <row r="27" spans="1:16" s="29" customFormat="1" ht="12.6" customHeight="1" x14ac:dyDescent="0.2">
      <c r="A27" s="56"/>
      <c r="B27" s="129">
        <v>43122</v>
      </c>
      <c r="C27" s="190" t="s">
        <v>301</v>
      </c>
      <c r="D27" s="132" t="s">
        <v>1495</v>
      </c>
      <c r="E27" s="136">
        <v>3718.54</v>
      </c>
      <c r="F27" s="498" t="s">
        <v>89</v>
      </c>
      <c r="G27" s="29" t="s">
        <v>249</v>
      </c>
      <c r="I27"/>
      <c r="J27" s="56"/>
      <c r="K27" s="194"/>
      <c r="L27" s="208"/>
      <c r="M27" s="308"/>
      <c r="N27" s="308"/>
      <c r="O27" s="308"/>
      <c r="P27" s="3"/>
    </row>
    <row r="28" spans="1:16" s="29" customFormat="1" ht="12.6" customHeight="1" x14ac:dyDescent="0.2">
      <c r="A28" s="56"/>
      <c r="B28" s="129">
        <v>43123</v>
      </c>
      <c r="C28" s="190" t="s">
        <v>301</v>
      </c>
      <c r="D28" s="132" t="s">
        <v>640</v>
      </c>
      <c r="E28" s="136">
        <v>284</v>
      </c>
      <c r="F28" s="498" t="s">
        <v>89</v>
      </c>
      <c r="G28" s="29" t="s">
        <v>249</v>
      </c>
      <c r="I28"/>
      <c r="J28"/>
      <c r="K28"/>
      <c r="L28"/>
      <c r="M28" s="308"/>
      <c r="N28" s="308"/>
      <c r="O28" s="308"/>
      <c r="P28" s="474"/>
    </row>
    <row r="29" spans="1:16" s="29" customFormat="1" ht="12.6" customHeight="1" x14ac:dyDescent="0.2">
      <c r="A29" s="56"/>
      <c r="B29" s="129">
        <v>43123</v>
      </c>
      <c r="C29" s="190" t="s">
        <v>2065</v>
      </c>
      <c r="D29" s="132" t="s">
        <v>1051</v>
      </c>
      <c r="E29" s="136">
        <v>864.29</v>
      </c>
      <c r="F29" s="498" t="s">
        <v>89</v>
      </c>
      <c r="G29" s="29" t="s">
        <v>249</v>
      </c>
      <c r="I29"/>
      <c r="J29"/>
      <c r="K29"/>
      <c r="L29"/>
      <c r="M29" s="308"/>
      <c r="N29" s="308"/>
      <c r="O29" s="308"/>
      <c r="P29" s="3"/>
    </row>
    <row r="30" spans="1:16" ht="12.6" customHeight="1" x14ac:dyDescent="0.2">
      <c r="A30" s="56"/>
      <c r="B30" s="129">
        <v>43123</v>
      </c>
      <c r="C30" s="190" t="s">
        <v>301</v>
      </c>
      <c r="D30" s="132" t="s">
        <v>2071</v>
      </c>
      <c r="E30" s="136">
        <v>3776.2</v>
      </c>
      <c r="F30" s="498" t="s">
        <v>89</v>
      </c>
      <c r="G30" s="29" t="s">
        <v>249</v>
      </c>
    </row>
    <row r="31" spans="1:16" s="308" customFormat="1" x14ac:dyDescent="0.2">
      <c r="A31" s="56"/>
      <c r="B31" s="129">
        <v>43124</v>
      </c>
      <c r="C31" s="190" t="s">
        <v>301</v>
      </c>
      <c r="D31" s="588" t="s">
        <v>1475</v>
      </c>
      <c r="E31" s="136">
        <v>2112.36</v>
      </c>
      <c r="F31" s="498" t="s">
        <v>89</v>
      </c>
      <c r="G31" s="29" t="s">
        <v>249</v>
      </c>
      <c r="H31" s="29"/>
      <c r="I31"/>
      <c r="J31"/>
      <c r="K31"/>
      <c r="L31"/>
      <c r="P31"/>
    </row>
    <row r="32" spans="1:16" s="308" customFormat="1" x14ac:dyDescent="0.2">
      <c r="A32" s="56"/>
      <c r="B32" s="129">
        <v>43124</v>
      </c>
      <c r="C32" s="190" t="s">
        <v>647</v>
      </c>
      <c r="D32" s="132" t="s">
        <v>2072</v>
      </c>
      <c r="E32" s="136">
        <v>1559.59</v>
      </c>
      <c r="F32" s="498" t="s">
        <v>89</v>
      </c>
      <c r="G32" s="29" t="s">
        <v>249</v>
      </c>
      <c r="H32" s="29"/>
      <c r="I32"/>
      <c r="J32"/>
      <c r="K32"/>
      <c r="L32"/>
      <c r="P32"/>
    </row>
    <row r="33" spans="1:16" s="308" customFormat="1" x14ac:dyDescent="0.2">
      <c r="A33"/>
      <c r="B33" s="129">
        <v>43124</v>
      </c>
      <c r="C33" s="190" t="s">
        <v>2073</v>
      </c>
      <c r="D33" s="132" t="s">
        <v>2074</v>
      </c>
      <c r="E33" s="136">
        <v>450</v>
      </c>
      <c r="F33" s="498" t="s">
        <v>89</v>
      </c>
      <c r="G33" s="29" t="s">
        <v>249</v>
      </c>
      <c r="H33" s="29"/>
      <c r="I33"/>
      <c r="J33"/>
      <c r="K33"/>
      <c r="L33"/>
      <c r="P33"/>
    </row>
    <row r="34" spans="1:16" s="308" customFormat="1" x14ac:dyDescent="0.2">
      <c r="A34"/>
      <c r="B34" s="129">
        <v>43130</v>
      </c>
      <c r="C34" s="190" t="s">
        <v>2065</v>
      </c>
      <c r="D34" s="132" t="s">
        <v>1051</v>
      </c>
      <c r="E34" s="136">
        <v>500</v>
      </c>
      <c r="F34" s="498" t="s">
        <v>89</v>
      </c>
      <c r="G34" s="29" t="s">
        <v>249</v>
      </c>
      <c r="H34" s="29"/>
      <c r="I34"/>
      <c r="J34"/>
      <c r="K34"/>
      <c r="L34"/>
      <c r="P34"/>
    </row>
    <row r="35" spans="1:16" s="308" customFormat="1" x14ac:dyDescent="0.2">
      <c r="A35"/>
      <c r="B35" s="129">
        <v>43130</v>
      </c>
      <c r="C35" s="190" t="s">
        <v>301</v>
      </c>
      <c r="D35" s="132" t="s">
        <v>227</v>
      </c>
      <c r="E35" s="136">
        <v>1824</v>
      </c>
      <c r="F35" s="501" t="s">
        <v>89</v>
      </c>
      <c r="G35" s="29" t="s">
        <v>249</v>
      </c>
      <c r="H35" s="29"/>
      <c r="I35"/>
      <c r="J35"/>
      <c r="K35"/>
      <c r="L35"/>
      <c r="P35"/>
    </row>
    <row r="36" spans="1:16" s="308" customFormat="1" x14ac:dyDescent="0.2">
      <c r="A36"/>
      <c r="B36" s="129">
        <v>43130</v>
      </c>
      <c r="C36" s="190" t="s">
        <v>469</v>
      </c>
      <c r="D36" s="132" t="s">
        <v>2075</v>
      </c>
      <c r="E36" s="136">
        <v>750</v>
      </c>
      <c r="F36" s="501" t="s">
        <v>89</v>
      </c>
      <c r="G36" s="29" t="s">
        <v>249</v>
      </c>
      <c r="H36" s="29"/>
      <c r="I36"/>
      <c r="J36"/>
      <c r="K36"/>
      <c r="L36"/>
      <c r="P36"/>
    </row>
    <row r="37" spans="1:16" s="308" customFormat="1" x14ac:dyDescent="0.2">
      <c r="A37"/>
      <c r="B37" s="129">
        <v>43131</v>
      </c>
      <c r="C37" s="190" t="s">
        <v>1136</v>
      </c>
      <c r="D37" s="132" t="s">
        <v>861</v>
      </c>
      <c r="E37" s="136">
        <v>30039.88</v>
      </c>
      <c r="F37" s="501" t="s">
        <v>89</v>
      </c>
      <c r="G37" s="29" t="s">
        <v>249</v>
      </c>
      <c r="H37" s="29"/>
      <c r="I37"/>
      <c r="J37"/>
      <c r="K37"/>
      <c r="L37"/>
      <c r="P37"/>
    </row>
    <row r="38" spans="1:16" s="308" customFormat="1" ht="13.5" thickBot="1" x14ac:dyDescent="0.25">
      <c r="A38"/>
      <c r="B38" s="161">
        <v>43131</v>
      </c>
      <c r="C38" s="187" t="s">
        <v>1136</v>
      </c>
      <c r="D38" s="133" t="s">
        <v>2032</v>
      </c>
      <c r="E38" s="137">
        <v>20000</v>
      </c>
      <c r="F38" s="498" t="s">
        <v>89</v>
      </c>
      <c r="G38" s="29" t="s">
        <v>249</v>
      </c>
      <c r="H38" s="29"/>
      <c r="I38"/>
      <c r="J38"/>
      <c r="K38"/>
      <c r="L38"/>
      <c r="P38"/>
    </row>
    <row r="39" spans="1:16" s="308" customFormat="1" ht="13.5" thickBot="1" x14ac:dyDescent="0.25">
      <c r="A39"/>
      <c r="B39" s="56"/>
      <c r="C39" s="56"/>
      <c r="D39" s="194"/>
      <c r="E39" s="87">
        <f>SUM(E5:E6,E7:E38)</f>
        <v>96561.17</v>
      </c>
      <c r="F39" s="498"/>
      <c r="G39" s="29"/>
      <c r="H39" s="29"/>
      <c r="I39"/>
      <c r="J39"/>
      <c r="K39"/>
      <c r="L39"/>
      <c r="P39"/>
    </row>
    <row r="40" spans="1:16" s="308" customFormat="1" x14ac:dyDescent="0.2">
      <c r="A40"/>
      <c r="B40"/>
      <c r="C40"/>
      <c r="D40" s="195"/>
      <c r="E40" s="197"/>
      <c r="F40" s="498"/>
      <c r="G40" s="29"/>
      <c r="H40" s="29"/>
      <c r="I40"/>
      <c r="J40"/>
      <c r="K40"/>
      <c r="L40"/>
      <c r="P40"/>
    </row>
    <row r="41" spans="1:16" s="308" customFormat="1" x14ac:dyDescent="0.2">
      <c r="A41"/>
      <c r="B41"/>
      <c r="C41"/>
      <c r="D41" s="195"/>
      <c r="E41" s="197"/>
      <c r="F41" s="498"/>
      <c r="G41" s="29"/>
      <c r="H41" s="29"/>
      <c r="I41"/>
      <c r="J41"/>
      <c r="K41"/>
      <c r="L41"/>
      <c r="P41"/>
    </row>
    <row r="42" spans="1:16" s="308" customFormat="1" x14ac:dyDescent="0.2">
      <c r="A42"/>
      <c r="B42"/>
      <c r="C42"/>
      <c r="D42" s="195"/>
      <c r="E42" s="197"/>
      <c r="F42" s="498"/>
      <c r="G42" s="29"/>
      <c r="H42" s="29"/>
      <c r="I42"/>
      <c r="J42"/>
      <c r="K42"/>
      <c r="L42"/>
      <c r="P42"/>
    </row>
    <row r="44" spans="1:16" s="308" customFormat="1" x14ac:dyDescent="0.2">
      <c r="A44"/>
      <c r="B44"/>
      <c r="C44"/>
      <c r="D44" s="195"/>
      <c r="E44" s="197"/>
      <c r="F44" s="498"/>
      <c r="G44" s="29"/>
      <c r="H44" s="29"/>
      <c r="I44"/>
      <c r="J44"/>
      <c r="K44"/>
      <c r="L44"/>
      <c r="P44"/>
    </row>
    <row r="45" spans="1:16" s="308" customFormat="1" x14ac:dyDescent="0.2">
      <c r="A45"/>
      <c r="B45"/>
      <c r="C45"/>
      <c r="D45" s="195"/>
      <c r="E45" s="197"/>
      <c r="F45" s="498"/>
      <c r="G45" s="29"/>
      <c r="H45" s="29"/>
      <c r="I45"/>
      <c r="J45"/>
      <c r="K45"/>
      <c r="L45"/>
      <c r="P45"/>
    </row>
    <row r="46" spans="1:16" s="308" customFormat="1" x14ac:dyDescent="0.2">
      <c r="A46"/>
      <c r="B46"/>
      <c r="C46"/>
      <c r="D46" s="195"/>
      <c r="E46" s="197"/>
      <c r="F46" s="498"/>
      <c r="G46" s="29"/>
      <c r="H46" s="29"/>
      <c r="I46"/>
      <c r="J46"/>
      <c r="K46"/>
      <c r="L46"/>
      <c r="P46"/>
    </row>
    <row r="47" spans="1:16" s="308" customFormat="1" x14ac:dyDescent="0.2">
      <c r="A47"/>
      <c r="B47"/>
      <c r="C47"/>
      <c r="D47" s="195"/>
      <c r="E47" s="197"/>
      <c r="F47" s="498"/>
      <c r="G47" s="29"/>
      <c r="H47" s="29"/>
      <c r="I47"/>
      <c r="J47"/>
      <c r="K47"/>
      <c r="L47"/>
      <c r="P47"/>
    </row>
    <row r="48" spans="1:16" s="308" customFormat="1" x14ac:dyDescent="0.2">
      <c r="A48"/>
      <c r="B48"/>
      <c r="C48"/>
      <c r="D48" s="195"/>
      <c r="E48" s="197"/>
      <c r="F48" s="498"/>
      <c r="G48" s="29"/>
      <c r="H48" s="29"/>
      <c r="I48"/>
      <c r="J48"/>
      <c r="K48"/>
      <c r="L48"/>
      <c r="P48"/>
    </row>
    <row r="49" spans="1:16" s="308" customFormat="1" x14ac:dyDescent="0.2">
      <c r="A49"/>
      <c r="B49"/>
      <c r="C49"/>
      <c r="D49" s="195"/>
      <c r="E49" s="197"/>
      <c r="F49" s="498"/>
      <c r="G49" s="29"/>
      <c r="H49" s="29"/>
      <c r="I49"/>
      <c r="J49"/>
      <c r="K49"/>
      <c r="L49"/>
      <c r="P49"/>
    </row>
    <row r="50" spans="1:16" s="308" customFormat="1" x14ac:dyDescent="0.2">
      <c r="A50"/>
      <c r="B50"/>
      <c r="C50"/>
      <c r="D50" s="195"/>
      <c r="E50" s="197"/>
      <c r="F50" s="498"/>
      <c r="G50" s="29"/>
      <c r="H50" s="29"/>
      <c r="I50"/>
      <c r="J50"/>
      <c r="K50"/>
      <c r="L50"/>
      <c r="P50"/>
    </row>
    <row r="51" spans="1:16" s="308" customFormat="1" x14ac:dyDescent="0.2">
      <c r="A51"/>
      <c r="B51"/>
      <c r="C51"/>
      <c r="D51" s="195"/>
      <c r="E51" s="197"/>
      <c r="F51" s="498"/>
      <c r="G51" s="29"/>
      <c r="H51" s="29"/>
      <c r="I51"/>
      <c r="J51"/>
      <c r="K51"/>
      <c r="L51"/>
      <c r="P51"/>
    </row>
    <row r="52" spans="1:16" s="308" customFormat="1" x14ac:dyDescent="0.2">
      <c r="A52"/>
      <c r="B52"/>
      <c r="C52"/>
      <c r="D52" s="195"/>
      <c r="E52" s="197"/>
      <c r="F52" s="498"/>
      <c r="G52" s="29"/>
      <c r="H52" s="29"/>
      <c r="I52"/>
      <c r="J52"/>
      <c r="K52"/>
      <c r="L52"/>
      <c r="P52"/>
    </row>
    <row r="53" spans="1:16" s="308" customFormat="1" x14ac:dyDescent="0.2">
      <c r="A53"/>
      <c r="B53"/>
      <c r="C53"/>
      <c r="D53" s="195"/>
      <c r="E53" s="197"/>
      <c r="F53" s="498"/>
      <c r="G53" s="29"/>
      <c r="H53" s="29"/>
      <c r="I53"/>
      <c r="J53"/>
      <c r="K53"/>
      <c r="L53"/>
      <c r="P53"/>
    </row>
    <row r="54" spans="1:16" s="308" customFormat="1" x14ac:dyDescent="0.2">
      <c r="A54"/>
      <c r="B54"/>
      <c r="C54"/>
      <c r="D54" s="195"/>
      <c r="E54" s="197"/>
      <c r="F54" s="498"/>
      <c r="G54" s="29"/>
      <c r="H54" s="29"/>
      <c r="I54"/>
      <c r="J54"/>
      <c r="K54"/>
      <c r="L54"/>
      <c r="P54"/>
    </row>
    <row r="55" spans="1:16" s="308" customFormat="1" x14ac:dyDescent="0.2">
      <c r="A55"/>
      <c r="B55"/>
      <c r="C55"/>
      <c r="D55" s="195"/>
      <c r="E55" s="197"/>
      <c r="F55" s="498"/>
      <c r="G55" s="29"/>
      <c r="H55" s="29"/>
      <c r="I55"/>
      <c r="J55"/>
      <c r="K55"/>
      <c r="L55"/>
      <c r="P55"/>
    </row>
    <row r="56" spans="1:16" s="308" customFormat="1" x14ac:dyDescent="0.2">
      <c r="A56"/>
      <c r="B56"/>
      <c r="C56"/>
      <c r="D56" s="195"/>
      <c r="E56" s="197"/>
      <c r="F56" s="498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498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498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498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498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498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498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498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498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498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498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498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498"/>
      <c r="G68" s="29"/>
      <c r="H68" s="29"/>
      <c r="I68"/>
      <c r="J68"/>
      <c r="K68"/>
      <c r="L68"/>
      <c r="P68"/>
    </row>
  </sheetData>
  <mergeCells count="5">
    <mergeCell ref="J18:K18"/>
    <mergeCell ref="A1:L1"/>
    <mergeCell ref="A3:D3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5"/>
  <dimension ref="A1:P62"/>
  <sheetViews>
    <sheetView zoomScaleNormal="100" workbookViewId="0">
      <selection activeCell="K29" sqref="K2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02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2076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02"/>
      <c r="G2" s="502"/>
      <c r="H2" s="502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09">
        <v>43137</v>
      </c>
      <c r="C5" s="188" t="s">
        <v>598</v>
      </c>
      <c r="D5" s="123" t="s">
        <v>599</v>
      </c>
      <c r="E5" s="124">
        <v>213.17</v>
      </c>
      <c r="F5" s="502" t="s">
        <v>89</v>
      </c>
      <c r="G5" s="29" t="s">
        <v>249</v>
      </c>
      <c r="H5" s="29"/>
      <c r="J5" s="101">
        <v>43137</v>
      </c>
      <c r="K5" s="205" t="s">
        <v>2077</v>
      </c>
      <c r="L5" s="136">
        <v>5742.63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43136</v>
      </c>
      <c r="C6" s="166" t="s">
        <v>691</v>
      </c>
      <c r="D6" s="123" t="s">
        <v>2080</v>
      </c>
      <c r="E6" s="124">
        <v>3426.05</v>
      </c>
      <c r="F6" s="502" t="s">
        <v>89</v>
      </c>
      <c r="G6" s="29" t="s">
        <v>249</v>
      </c>
      <c r="H6" s="29"/>
      <c r="J6" s="110">
        <v>43138</v>
      </c>
      <c r="K6" s="119" t="s">
        <v>50</v>
      </c>
      <c r="L6" s="136">
        <v>423.05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61">
        <v>43136</v>
      </c>
      <c r="C7" s="281" t="s">
        <v>691</v>
      </c>
      <c r="D7" s="423" t="s">
        <v>1853</v>
      </c>
      <c r="E7" s="432">
        <v>4957.1499999999996</v>
      </c>
      <c r="F7" s="27" t="s">
        <v>89</v>
      </c>
      <c r="G7" s="29" t="s">
        <v>249</v>
      </c>
      <c r="H7" s="29"/>
      <c r="J7" s="110">
        <v>43138</v>
      </c>
      <c r="K7" s="123" t="s">
        <v>1258</v>
      </c>
      <c r="L7" s="136">
        <v>13037.04</v>
      </c>
      <c r="M7" s="308" t="s">
        <v>89</v>
      </c>
      <c r="N7" s="307" t="s">
        <v>249</v>
      </c>
      <c r="O7" s="307"/>
    </row>
    <row r="8" spans="1:16" s="56" customFormat="1" ht="12.6" customHeight="1" thickBot="1" x14ac:dyDescent="0.25">
      <c r="A8"/>
      <c r="D8" s="194"/>
      <c r="E8" s="87">
        <f>SUM(E5:E7)</f>
        <v>8596.369999999999</v>
      </c>
      <c r="F8" s="502"/>
      <c r="G8" s="29"/>
      <c r="H8" s="29"/>
      <c r="J8" s="110">
        <v>43147</v>
      </c>
      <c r="K8" s="131" t="s">
        <v>346</v>
      </c>
      <c r="L8" s="136">
        <v>26914.19</v>
      </c>
      <c r="M8" s="308" t="s">
        <v>89</v>
      </c>
      <c r="N8" s="307" t="s">
        <v>249</v>
      </c>
      <c r="O8" s="308"/>
      <c r="P8" s="29"/>
    </row>
    <row r="9" spans="1:16" s="56" customFormat="1" ht="12.6" customHeight="1" x14ac:dyDescent="0.2">
      <c r="A9"/>
      <c r="D9" s="194"/>
      <c r="E9" s="208"/>
      <c r="F9" s="502"/>
      <c r="G9" s="29"/>
      <c r="H9" s="29"/>
      <c r="J9" s="109">
        <v>43158</v>
      </c>
      <c r="K9" s="123" t="s">
        <v>927</v>
      </c>
      <c r="L9" s="136">
        <v>5055.3100000000004</v>
      </c>
      <c r="M9" s="308" t="s">
        <v>89</v>
      </c>
      <c r="N9" s="307" t="s">
        <v>249</v>
      </c>
      <c r="O9" s="308"/>
      <c r="P9" s="29"/>
    </row>
    <row r="10" spans="1:16" s="29" customFormat="1" ht="12.6" customHeight="1" thickBot="1" x14ac:dyDescent="0.25">
      <c r="A10" s="875" t="s">
        <v>1058</v>
      </c>
      <c r="B10" s="875"/>
      <c r="C10" s="875"/>
      <c r="D10" s="875"/>
      <c r="E10" s="492" t="s">
        <v>1500</v>
      </c>
      <c r="F10" s="116"/>
      <c r="I10" s="56"/>
      <c r="J10" s="161">
        <v>43158</v>
      </c>
      <c r="K10" s="133" t="s">
        <v>168</v>
      </c>
      <c r="L10" s="137">
        <v>851.9</v>
      </c>
      <c r="M10" s="308" t="s">
        <v>89</v>
      </c>
      <c r="N10" s="307" t="s">
        <v>249</v>
      </c>
      <c r="O10" s="308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 s="56"/>
      <c r="J11" s="56"/>
      <c r="K11" s="194"/>
      <c r="L11" s="87">
        <f>SUM(L5:L10)</f>
        <v>52024.12</v>
      </c>
      <c r="M11" s="307"/>
      <c r="N11" s="307"/>
      <c r="O11" s="308"/>
    </row>
    <row r="12" spans="1:16" s="29" customFormat="1" ht="12.6" customHeight="1" thickBot="1" x14ac:dyDescent="0.25">
      <c r="A12" s="56"/>
      <c r="B12" s="129">
        <v>43136</v>
      </c>
      <c r="C12" s="190" t="s">
        <v>674</v>
      </c>
      <c r="D12" s="132" t="s">
        <v>730</v>
      </c>
      <c r="E12" s="136">
        <v>529.4</v>
      </c>
      <c r="F12" s="502" t="s">
        <v>89</v>
      </c>
      <c r="G12" s="29" t="s">
        <v>249</v>
      </c>
      <c r="I12" s="56"/>
      <c r="J12" s="299"/>
      <c r="K12" s="155"/>
      <c r="L12" s="301"/>
      <c r="M12" s="307"/>
      <c r="N12" s="307"/>
      <c r="O12" s="308"/>
    </row>
    <row r="13" spans="1:16" s="29" customFormat="1" ht="12.6" customHeight="1" x14ac:dyDescent="0.2">
      <c r="A13" s="56"/>
      <c r="B13" s="129">
        <v>43136</v>
      </c>
      <c r="C13" s="190" t="s">
        <v>719</v>
      </c>
      <c r="D13" s="132" t="s">
        <v>1051</v>
      </c>
      <c r="E13" s="136">
        <v>200</v>
      </c>
      <c r="F13" s="502" t="s">
        <v>89</v>
      </c>
      <c r="G13" s="29" t="s">
        <v>249</v>
      </c>
      <c r="I13" s="56"/>
      <c r="J13" s="158"/>
      <c r="K13" s="885" t="s">
        <v>1087</v>
      </c>
      <c r="L13" s="881">
        <f>E8+L11+E38+L30</f>
        <v>170069.96000000002</v>
      </c>
      <c r="M13" s="307"/>
      <c r="N13" s="307"/>
      <c r="O13" s="308"/>
    </row>
    <row r="14" spans="1:16" s="29" customFormat="1" ht="12.6" customHeight="1" thickBot="1" x14ac:dyDescent="0.25">
      <c r="A14" s="56"/>
      <c r="B14" s="129">
        <v>43136</v>
      </c>
      <c r="C14" s="190" t="s">
        <v>2078</v>
      </c>
      <c r="D14" s="132" t="s">
        <v>2079</v>
      </c>
      <c r="E14" s="136">
        <v>400</v>
      </c>
      <c r="F14" s="502" t="s">
        <v>89</v>
      </c>
      <c r="G14" s="29" t="s">
        <v>249</v>
      </c>
      <c r="I14"/>
      <c r="J14" s="393"/>
      <c r="K14" s="885"/>
      <c r="L14" s="882"/>
      <c r="M14" s="307"/>
      <c r="N14" s="307"/>
      <c r="O14" s="308"/>
    </row>
    <row r="15" spans="1:16" s="29" customFormat="1" ht="12.6" customHeight="1" x14ac:dyDescent="0.2">
      <c r="A15" s="56"/>
      <c r="B15" s="129">
        <v>43136</v>
      </c>
      <c r="C15" s="190" t="s">
        <v>301</v>
      </c>
      <c r="D15" s="132" t="s">
        <v>66</v>
      </c>
      <c r="E15" s="136">
        <v>1030.33</v>
      </c>
      <c r="F15" s="502" t="s">
        <v>89</v>
      </c>
      <c r="G15" s="29" t="s">
        <v>249</v>
      </c>
      <c r="I15"/>
      <c r="J15" s="393"/>
      <c r="K15" s="398"/>
      <c r="L15" s="336"/>
      <c r="M15" s="307"/>
      <c r="N15" s="307"/>
      <c r="O15" s="306"/>
      <c r="P15" s="487"/>
    </row>
    <row r="16" spans="1:16" s="29" customFormat="1" ht="12.6" customHeight="1" x14ac:dyDescent="0.2">
      <c r="A16" s="56"/>
      <c r="B16" s="129">
        <v>43137</v>
      </c>
      <c r="C16" s="190" t="s">
        <v>469</v>
      </c>
      <c r="D16" s="132" t="s">
        <v>901</v>
      </c>
      <c r="E16" s="136">
        <v>906.67</v>
      </c>
      <c r="F16" s="502" t="s">
        <v>89</v>
      </c>
      <c r="G16" s="29" t="s">
        <v>249</v>
      </c>
      <c r="I16" s="294" t="s">
        <v>1570</v>
      </c>
      <c r="J16" s="56"/>
      <c r="K16" s="194"/>
      <c r="L16" s="208"/>
      <c r="M16" s="308"/>
      <c r="N16" s="307"/>
      <c r="O16" s="306"/>
      <c r="P16" s="488"/>
    </row>
    <row r="17" spans="1:16" s="29" customFormat="1" ht="12.6" customHeight="1" thickBot="1" x14ac:dyDescent="0.25">
      <c r="A17" s="56"/>
      <c r="B17" s="129">
        <v>43137</v>
      </c>
      <c r="C17" s="190" t="s">
        <v>301</v>
      </c>
      <c r="D17" s="132" t="s">
        <v>380</v>
      </c>
      <c r="E17" s="136">
        <v>404.7</v>
      </c>
      <c r="F17" s="502" t="s">
        <v>89</v>
      </c>
      <c r="G17" s="29" t="s">
        <v>249</v>
      </c>
      <c r="I17" s="3"/>
      <c r="J17" s="294"/>
      <c r="K17" s="294"/>
      <c r="L17" s="288"/>
      <c r="M17" s="492" t="s">
        <v>1683</v>
      </c>
      <c r="N17" s="307"/>
      <c r="O17" s="306"/>
      <c r="P17" s="111"/>
    </row>
    <row r="18" spans="1:16" s="29" customFormat="1" ht="12.6" customHeight="1" thickBot="1" x14ac:dyDescent="0.25">
      <c r="A18" s="56"/>
      <c r="B18" s="129">
        <v>43137</v>
      </c>
      <c r="C18" s="190" t="s">
        <v>301</v>
      </c>
      <c r="D18" s="132" t="s">
        <v>347</v>
      </c>
      <c r="E18" s="136">
        <v>1072.17</v>
      </c>
      <c r="F18" s="502" t="s">
        <v>89</v>
      </c>
      <c r="G18" s="29" t="s">
        <v>249</v>
      </c>
      <c r="I18" s="3"/>
      <c r="J18" s="10" t="s">
        <v>297</v>
      </c>
      <c r="K18" s="11" t="s">
        <v>298</v>
      </c>
      <c r="L18" s="176" t="s">
        <v>299</v>
      </c>
      <c r="M18" s="308"/>
      <c r="N18" s="307"/>
      <c r="O18" s="306"/>
      <c r="P18" s="111"/>
    </row>
    <row r="19" spans="1:16" s="29" customFormat="1" ht="12.6" customHeight="1" x14ac:dyDescent="0.2">
      <c r="A19" s="56"/>
      <c r="B19" s="129">
        <v>43137</v>
      </c>
      <c r="C19" s="190" t="s">
        <v>301</v>
      </c>
      <c r="D19" s="132" t="s">
        <v>1487</v>
      </c>
      <c r="E19" s="136">
        <v>957.6</v>
      </c>
      <c r="F19" s="502" t="s">
        <v>89</v>
      </c>
      <c r="G19" s="29" t="s">
        <v>249</v>
      </c>
      <c r="I19"/>
      <c r="J19" s="164">
        <v>43129</v>
      </c>
      <c r="K19" s="131" t="s">
        <v>459</v>
      </c>
      <c r="L19" s="134">
        <v>153</v>
      </c>
      <c r="M19" s="308" t="s">
        <v>89</v>
      </c>
      <c r="N19" s="308" t="s">
        <v>249</v>
      </c>
      <c r="O19" s="306"/>
      <c r="P19" s="111"/>
    </row>
    <row r="20" spans="1:16" s="29" customFormat="1" ht="12.6" customHeight="1" x14ac:dyDescent="0.2">
      <c r="A20" s="56"/>
      <c r="B20" s="129">
        <v>43138</v>
      </c>
      <c r="C20" s="190" t="s">
        <v>719</v>
      </c>
      <c r="D20" s="132" t="s">
        <v>1051</v>
      </c>
      <c r="E20" s="136">
        <v>3506.36</v>
      </c>
      <c r="F20" s="502" t="s">
        <v>89</v>
      </c>
      <c r="G20" s="29" t="s">
        <v>249</v>
      </c>
      <c r="I20"/>
      <c r="J20" s="109">
        <v>43131</v>
      </c>
      <c r="K20" s="123" t="s">
        <v>597</v>
      </c>
      <c r="L20" s="169">
        <v>788.18</v>
      </c>
      <c r="M20" s="308" t="s">
        <v>89</v>
      </c>
      <c r="N20" s="308" t="s">
        <v>249</v>
      </c>
      <c r="O20" s="306"/>
      <c r="P20" s="111"/>
    </row>
    <row r="21" spans="1:16" s="29" customFormat="1" ht="12.6" customHeight="1" x14ac:dyDescent="0.2">
      <c r="A21" s="56"/>
      <c r="B21" s="129">
        <v>43138</v>
      </c>
      <c r="C21" s="190" t="s">
        <v>1201</v>
      </c>
      <c r="D21" s="132" t="s">
        <v>2082</v>
      </c>
      <c r="E21" s="136">
        <v>368</v>
      </c>
      <c r="F21" s="502" t="s">
        <v>89</v>
      </c>
      <c r="G21" s="29" t="s">
        <v>249</v>
      </c>
      <c r="I21"/>
      <c r="J21" s="109">
        <v>43134</v>
      </c>
      <c r="K21" s="123" t="s">
        <v>1433</v>
      </c>
      <c r="L21" s="169">
        <v>95.8</v>
      </c>
      <c r="M21" s="308" t="s">
        <v>89</v>
      </c>
      <c r="N21" s="308" t="s">
        <v>249</v>
      </c>
      <c r="O21" s="306"/>
      <c r="P21" s="111"/>
    </row>
    <row r="22" spans="1:16" s="29" customFormat="1" ht="12.6" customHeight="1" x14ac:dyDescent="0.2">
      <c r="A22" s="56"/>
      <c r="B22" s="129">
        <v>43139</v>
      </c>
      <c r="C22" s="190" t="s">
        <v>719</v>
      </c>
      <c r="D22" s="132" t="s">
        <v>1051</v>
      </c>
      <c r="E22" s="136">
        <v>400</v>
      </c>
      <c r="F22" s="502" t="s">
        <v>89</v>
      </c>
      <c r="G22" s="116" t="s">
        <v>249</v>
      </c>
      <c r="I22"/>
      <c r="J22" s="109">
        <v>43136</v>
      </c>
      <c r="K22" s="123" t="s">
        <v>1051</v>
      </c>
      <c r="L22" s="169">
        <v>715</v>
      </c>
      <c r="M22" s="308" t="s">
        <v>89</v>
      </c>
      <c r="N22" s="308" t="s">
        <v>249</v>
      </c>
      <c r="O22" s="307"/>
      <c r="P22" s="3"/>
    </row>
    <row r="23" spans="1:16" s="29" customFormat="1" ht="12.6" customHeight="1" x14ac:dyDescent="0.2">
      <c r="A23" s="56"/>
      <c r="B23" s="129">
        <v>43139</v>
      </c>
      <c r="C23" s="190" t="s">
        <v>1939</v>
      </c>
      <c r="D23" s="132" t="s">
        <v>1977</v>
      </c>
      <c r="E23" s="136">
        <v>1001.3</v>
      </c>
      <c r="F23" s="502" t="s">
        <v>405</v>
      </c>
      <c r="G23" s="27" t="s">
        <v>249</v>
      </c>
      <c r="I23"/>
      <c r="J23" s="109">
        <v>43137</v>
      </c>
      <c r="K23" s="123" t="s">
        <v>2083</v>
      </c>
      <c r="L23" s="169">
        <v>80</v>
      </c>
      <c r="M23" s="308" t="s">
        <v>89</v>
      </c>
      <c r="N23" s="308" t="s">
        <v>249</v>
      </c>
      <c r="O23" s="307"/>
      <c r="P23" s="3"/>
    </row>
    <row r="24" spans="1:16" s="29" customFormat="1" ht="12.6" customHeight="1" x14ac:dyDescent="0.2">
      <c r="A24" s="56"/>
      <c r="B24" s="129">
        <v>43143</v>
      </c>
      <c r="C24" s="190" t="s">
        <v>301</v>
      </c>
      <c r="D24" s="132" t="s">
        <v>25</v>
      </c>
      <c r="E24" s="136">
        <v>8889.06</v>
      </c>
      <c r="F24" s="502" t="s">
        <v>89</v>
      </c>
      <c r="G24" s="29" t="s">
        <v>249</v>
      </c>
      <c r="I24"/>
      <c r="J24" s="110">
        <v>43139</v>
      </c>
      <c r="K24" s="123" t="s">
        <v>2087</v>
      </c>
      <c r="L24" s="172">
        <v>963.57</v>
      </c>
      <c r="M24" s="308" t="s">
        <v>89</v>
      </c>
      <c r="N24" s="308" t="s">
        <v>249</v>
      </c>
      <c r="O24" s="307"/>
      <c r="P24" s="3"/>
    </row>
    <row r="25" spans="1:16" s="29" customFormat="1" ht="12.6" customHeight="1" x14ac:dyDescent="0.2">
      <c r="A25" s="56"/>
      <c r="B25" s="129">
        <v>43143</v>
      </c>
      <c r="C25" s="190" t="s">
        <v>301</v>
      </c>
      <c r="D25" s="132" t="s">
        <v>1818</v>
      </c>
      <c r="E25" s="136">
        <v>9754.11</v>
      </c>
      <c r="F25" s="502" t="s">
        <v>89</v>
      </c>
      <c r="G25" s="29" t="s">
        <v>249</v>
      </c>
      <c r="I25"/>
      <c r="J25" s="164">
        <v>43146</v>
      </c>
      <c r="K25" s="119" t="s">
        <v>2084</v>
      </c>
      <c r="L25" s="134">
        <v>1214.99</v>
      </c>
      <c r="M25" s="308" t="s">
        <v>89</v>
      </c>
      <c r="N25" s="308" t="s">
        <v>249</v>
      </c>
      <c r="O25" s="307"/>
      <c r="P25" s="3"/>
    </row>
    <row r="26" spans="1:16" s="29" customFormat="1" ht="12.6" customHeight="1" x14ac:dyDescent="0.2">
      <c r="A26" s="56"/>
      <c r="B26" s="129">
        <v>43145</v>
      </c>
      <c r="C26" s="190" t="s">
        <v>719</v>
      </c>
      <c r="D26" s="132" t="s">
        <v>1051</v>
      </c>
      <c r="E26" s="136">
        <v>400</v>
      </c>
      <c r="F26" s="502" t="s">
        <v>89</v>
      </c>
      <c r="G26" s="29" t="s">
        <v>249</v>
      </c>
      <c r="I26"/>
      <c r="J26" s="109">
        <v>43147</v>
      </c>
      <c r="K26" s="131" t="s">
        <v>2086</v>
      </c>
      <c r="L26" s="169">
        <v>94.44</v>
      </c>
      <c r="M26" s="308" t="s">
        <v>89</v>
      </c>
      <c r="N26" s="308" t="s">
        <v>249</v>
      </c>
      <c r="O26" s="307"/>
      <c r="P26" s="3"/>
    </row>
    <row r="27" spans="1:16" s="29" customFormat="1" ht="12.6" customHeight="1" x14ac:dyDescent="0.2">
      <c r="A27" s="56"/>
      <c r="B27" s="129">
        <v>43145</v>
      </c>
      <c r="C27" s="190" t="s">
        <v>719</v>
      </c>
      <c r="D27" s="132" t="s">
        <v>1051</v>
      </c>
      <c r="E27" s="136">
        <v>621.75</v>
      </c>
      <c r="F27" s="502" t="s">
        <v>89</v>
      </c>
      <c r="G27" s="29" t="s">
        <v>249</v>
      </c>
      <c r="I27"/>
      <c r="J27" s="109">
        <v>43149</v>
      </c>
      <c r="K27" s="123" t="s">
        <v>9</v>
      </c>
      <c r="L27" s="169">
        <v>374</v>
      </c>
      <c r="M27" s="308" t="s">
        <v>89</v>
      </c>
      <c r="N27" s="308" t="s">
        <v>249</v>
      </c>
      <c r="O27" s="307"/>
      <c r="P27" s="3"/>
    </row>
    <row r="28" spans="1:16" s="29" customFormat="1" ht="12.6" customHeight="1" x14ac:dyDescent="0.2">
      <c r="A28" s="56"/>
      <c r="B28" s="129">
        <v>43146</v>
      </c>
      <c r="C28" s="190" t="s">
        <v>1201</v>
      </c>
      <c r="D28" s="132" t="s">
        <v>2082</v>
      </c>
      <c r="E28" s="136">
        <v>408</v>
      </c>
      <c r="F28" s="502" t="s">
        <v>89</v>
      </c>
      <c r="G28" s="29" t="s">
        <v>249</v>
      </c>
      <c r="I28"/>
      <c r="J28" s="164">
        <v>43150</v>
      </c>
      <c r="K28" s="131" t="s">
        <v>1355</v>
      </c>
      <c r="L28" s="134">
        <v>151.1</v>
      </c>
      <c r="M28" s="308" t="s">
        <v>89</v>
      </c>
      <c r="N28" s="308" t="s">
        <v>249</v>
      </c>
      <c r="O28" s="307"/>
      <c r="P28" s="3"/>
    </row>
    <row r="29" spans="1:16" s="29" customFormat="1" ht="12.6" customHeight="1" thickBot="1" x14ac:dyDescent="0.25">
      <c r="A29" s="56"/>
      <c r="B29" s="109">
        <v>43147</v>
      </c>
      <c r="C29" s="504" t="s">
        <v>719</v>
      </c>
      <c r="D29" s="123" t="s">
        <v>1051</v>
      </c>
      <c r="E29" s="169">
        <v>433.12</v>
      </c>
      <c r="F29" s="308" t="s">
        <v>89</v>
      </c>
      <c r="G29" s="29" t="s">
        <v>249</v>
      </c>
      <c r="I29"/>
      <c r="J29" s="161">
        <v>43152</v>
      </c>
      <c r="K29" s="133" t="s">
        <v>1051</v>
      </c>
      <c r="L29" s="200">
        <v>846.81</v>
      </c>
      <c r="M29" s="308" t="s">
        <v>89</v>
      </c>
      <c r="N29" s="308" t="s">
        <v>249</v>
      </c>
      <c r="O29" s="307"/>
      <c r="P29" s="474"/>
    </row>
    <row r="30" spans="1:16" s="29" customFormat="1" ht="12.6" customHeight="1" thickBot="1" x14ac:dyDescent="0.25">
      <c r="A30" s="56"/>
      <c r="B30" s="129">
        <v>43151</v>
      </c>
      <c r="C30" s="186" t="s">
        <v>1939</v>
      </c>
      <c r="D30" s="132" t="s">
        <v>1977</v>
      </c>
      <c r="E30" s="136">
        <v>1001.3</v>
      </c>
      <c r="F30" s="503" t="s">
        <v>405</v>
      </c>
      <c r="G30" s="27" t="s">
        <v>249</v>
      </c>
      <c r="I30"/>
      <c r="J30" s="56"/>
      <c r="K30" s="194"/>
      <c r="L30" s="87">
        <f>SUM(L19:L29)</f>
        <v>5476.8899999999994</v>
      </c>
      <c r="M30" s="308"/>
      <c r="N30" s="308"/>
      <c r="O30" s="308"/>
      <c r="P30" s="3"/>
    </row>
    <row r="31" spans="1:16" ht="12.6" customHeight="1" x14ac:dyDescent="0.2">
      <c r="A31" s="56"/>
      <c r="B31" s="129">
        <v>43157</v>
      </c>
      <c r="C31" s="190" t="s">
        <v>719</v>
      </c>
      <c r="D31" s="132" t="s">
        <v>1051</v>
      </c>
      <c r="E31" s="136">
        <v>546.27</v>
      </c>
      <c r="F31" s="502" t="s">
        <v>89</v>
      </c>
      <c r="G31" s="29" t="s">
        <v>249</v>
      </c>
      <c r="J31" s="56"/>
      <c r="K31" s="194"/>
      <c r="L31" s="208"/>
    </row>
    <row r="32" spans="1:16" s="308" customFormat="1" ht="15.75" thickBot="1" x14ac:dyDescent="0.25">
      <c r="A32" s="56"/>
      <c r="B32" s="129">
        <v>43158</v>
      </c>
      <c r="C32" s="190" t="s">
        <v>1136</v>
      </c>
      <c r="D32" s="132" t="s">
        <v>861</v>
      </c>
      <c r="E32" s="136">
        <v>30039.88</v>
      </c>
      <c r="F32" s="502" t="s">
        <v>89</v>
      </c>
      <c r="G32" s="29" t="s">
        <v>249</v>
      </c>
      <c r="H32" s="29"/>
      <c r="I32" s="294" t="s">
        <v>2039</v>
      </c>
      <c r="J32" s="56"/>
      <c r="K32" s="194"/>
      <c r="L32" s="208"/>
      <c r="P32"/>
    </row>
    <row r="33" spans="1:16" s="308" customFormat="1" ht="13.5" thickBot="1" x14ac:dyDescent="0.25">
      <c r="A33" s="56"/>
      <c r="B33" s="129">
        <v>43159</v>
      </c>
      <c r="C33" s="190" t="s">
        <v>1136</v>
      </c>
      <c r="D33" s="132" t="s">
        <v>2032</v>
      </c>
      <c r="E33" s="136">
        <v>17712.5</v>
      </c>
      <c r="F33" s="502" t="s">
        <v>89</v>
      </c>
      <c r="G33" s="29" t="s">
        <v>249</v>
      </c>
      <c r="H33" s="29"/>
      <c r="I33" s="3"/>
      <c r="J33" s="10" t="s">
        <v>297</v>
      </c>
      <c r="K33" s="11" t="s">
        <v>298</v>
      </c>
      <c r="L33" s="176" t="s">
        <v>299</v>
      </c>
      <c r="P33"/>
    </row>
    <row r="34" spans="1:16" s="308" customFormat="1" x14ac:dyDescent="0.2">
      <c r="A34" s="56"/>
      <c r="B34" s="129">
        <v>43159</v>
      </c>
      <c r="C34" s="190" t="s">
        <v>301</v>
      </c>
      <c r="D34" s="132" t="s">
        <v>25</v>
      </c>
      <c r="E34" s="136">
        <v>8889.06</v>
      </c>
      <c r="F34" s="502"/>
      <c r="G34" s="29" t="s">
        <v>249</v>
      </c>
      <c r="H34" s="29"/>
      <c r="I34" s="3"/>
      <c r="J34" s="101"/>
      <c r="K34" s="205"/>
      <c r="L34" s="172"/>
      <c r="P34"/>
    </row>
    <row r="35" spans="1:16" s="308" customFormat="1" x14ac:dyDescent="0.2">
      <c r="A35" s="56"/>
      <c r="B35" s="129">
        <v>43159</v>
      </c>
      <c r="C35" s="190" t="s">
        <v>301</v>
      </c>
      <c r="D35" s="132" t="s">
        <v>1487</v>
      </c>
      <c r="E35" s="136">
        <v>7672.2</v>
      </c>
      <c r="F35" s="502" t="s">
        <v>89</v>
      </c>
      <c r="G35" s="29" t="s">
        <v>249</v>
      </c>
      <c r="H35" s="29"/>
      <c r="I35" s="3"/>
      <c r="J35" s="110"/>
      <c r="K35" s="119"/>
      <c r="L35" s="172"/>
      <c r="P35"/>
    </row>
    <row r="36" spans="1:16" s="308" customFormat="1" x14ac:dyDescent="0.2">
      <c r="A36" s="56"/>
      <c r="B36" s="129">
        <v>43159</v>
      </c>
      <c r="C36" s="190" t="s">
        <v>674</v>
      </c>
      <c r="D36" s="132" t="s">
        <v>730</v>
      </c>
      <c r="E36" s="136">
        <v>159.80000000000001</v>
      </c>
      <c r="F36" s="502" t="s">
        <v>89</v>
      </c>
      <c r="G36" s="29" t="s">
        <v>249</v>
      </c>
      <c r="H36" s="29"/>
      <c r="I36" s="3"/>
      <c r="J36" s="110"/>
      <c r="K36" s="119"/>
      <c r="L36" s="172"/>
      <c r="P36"/>
    </row>
    <row r="37" spans="1:16" s="308" customFormat="1" ht="13.5" thickBot="1" x14ac:dyDescent="0.25">
      <c r="A37" s="56"/>
      <c r="B37" s="161">
        <v>43159</v>
      </c>
      <c r="C37" s="187" t="s">
        <v>301</v>
      </c>
      <c r="D37" s="133" t="s">
        <v>1350</v>
      </c>
      <c r="E37" s="137">
        <v>6669</v>
      </c>
      <c r="F37" s="502" t="s">
        <v>89</v>
      </c>
      <c r="G37" s="29" t="s">
        <v>249</v>
      </c>
      <c r="H37" s="29"/>
      <c r="I37" s="3"/>
      <c r="J37" s="890" t="s">
        <v>2041</v>
      </c>
      <c r="K37" s="891"/>
      <c r="L37" s="200"/>
      <c r="P37"/>
    </row>
    <row r="38" spans="1:16" s="308" customFormat="1" ht="13.5" thickBot="1" x14ac:dyDescent="0.25">
      <c r="A38"/>
      <c r="B38" s="56"/>
      <c r="C38" s="56"/>
      <c r="D38" s="194"/>
      <c r="E38" s="87">
        <f>SUM(E12:E13,E14:E37)</f>
        <v>103972.58</v>
      </c>
      <c r="F38" s="502"/>
      <c r="G38" s="29"/>
      <c r="H38" s="29"/>
      <c r="I38"/>
      <c r="J38" s="56"/>
      <c r="K38" s="194"/>
      <c r="L38" s="87">
        <f>SUM(L34:L37)</f>
        <v>0</v>
      </c>
      <c r="P38"/>
    </row>
    <row r="39" spans="1:16" s="308" customFormat="1" x14ac:dyDescent="0.2">
      <c r="A39"/>
      <c r="B39"/>
      <c r="C39"/>
      <c r="D39" s="195"/>
      <c r="E39" s="197"/>
      <c r="F39" s="502"/>
      <c r="G39" s="29"/>
      <c r="H39" s="29"/>
      <c r="I39"/>
      <c r="J39"/>
      <c r="K39"/>
      <c r="L39"/>
      <c r="P39"/>
    </row>
    <row r="40" spans="1:16" s="308" customFormat="1" x14ac:dyDescent="0.2">
      <c r="A40"/>
      <c r="B40"/>
      <c r="C40"/>
      <c r="D40" s="195"/>
      <c r="E40" s="197"/>
      <c r="F40" s="502"/>
      <c r="G40" s="29"/>
      <c r="H40" s="29"/>
      <c r="I40"/>
      <c r="J40"/>
      <c r="K40"/>
      <c r="L40"/>
      <c r="P40"/>
    </row>
    <row r="41" spans="1:16" s="308" customFormat="1" x14ac:dyDescent="0.2">
      <c r="A41"/>
      <c r="B41"/>
      <c r="C41"/>
      <c r="D41" s="195"/>
      <c r="E41" s="197"/>
      <c r="F41" s="502"/>
      <c r="G41" s="29"/>
      <c r="H41" s="29"/>
      <c r="I41"/>
      <c r="J41"/>
      <c r="K41"/>
      <c r="L41"/>
      <c r="P41"/>
    </row>
    <row r="42" spans="1:16" s="308" customFormat="1" x14ac:dyDescent="0.2">
      <c r="A42"/>
      <c r="B42"/>
      <c r="C42"/>
      <c r="D42" s="195"/>
      <c r="E42" s="197"/>
      <c r="F42" s="502"/>
      <c r="G42" s="29"/>
      <c r="H42" s="29"/>
      <c r="I42"/>
      <c r="J42"/>
      <c r="K42"/>
      <c r="L42"/>
      <c r="P42"/>
    </row>
    <row r="43" spans="1:16" s="308" customFormat="1" x14ac:dyDescent="0.2">
      <c r="A43"/>
      <c r="B43"/>
      <c r="C43"/>
      <c r="D43" s="195"/>
      <c r="E43" s="197"/>
      <c r="F43" s="502"/>
      <c r="G43" s="29"/>
      <c r="H43" s="29"/>
      <c r="I43"/>
      <c r="J43"/>
      <c r="K43"/>
      <c r="L43"/>
      <c r="P43"/>
    </row>
    <row r="44" spans="1:16" s="308" customFormat="1" x14ac:dyDescent="0.2">
      <c r="A44"/>
      <c r="B44"/>
      <c r="C44"/>
      <c r="D44" s="195"/>
      <c r="E44" s="197"/>
      <c r="F44" s="502"/>
      <c r="G44" s="29"/>
      <c r="H44" s="29"/>
      <c r="I44"/>
      <c r="J44"/>
      <c r="K44"/>
      <c r="L44"/>
      <c r="P44"/>
    </row>
    <row r="45" spans="1:16" s="308" customFormat="1" x14ac:dyDescent="0.2">
      <c r="A45"/>
      <c r="B45"/>
      <c r="C45"/>
      <c r="D45" s="195"/>
      <c r="E45" s="197"/>
      <c r="F45" s="502"/>
      <c r="G45" s="29"/>
      <c r="H45" s="29"/>
      <c r="I45"/>
      <c r="J45"/>
      <c r="K45"/>
      <c r="L45"/>
      <c r="P45"/>
    </row>
    <row r="46" spans="1:16" s="308" customFormat="1" x14ac:dyDescent="0.2">
      <c r="A46"/>
      <c r="B46"/>
      <c r="C46"/>
      <c r="D46" s="195"/>
      <c r="E46" s="197"/>
      <c r="F46" s="502"/>
      <c r="G46" s="29"/>
      <c r="H46" s="29"/>
      <c r="I46"/>
      <c r="J46"/>
      <c r="K46"/>
      <c r="L46"/>
      <c r="P46"/>
    </row>
    <row r="47" spans="1:16" s="308" customFormat="1" x14ac:dyDescent="0.2">
      <c r="A47"/>
      <c r="B47"/>
      <c r="C47"/>
      <c r="D47" s="195"/>
      <c r="E47" s="197"/>
      <c r="F47" s="502"/>
      <c r="G47" s="29"/>
      <c r="H47" s="29"/>
      <c r="I47"/>
      <c r="J47"/>
      <c r="K47"/>
      <c r="L47"/>
      <c r="P47"/>
    </row>
    <row r="48" spans="1:16" s="308" customFormat="1" x14ac:dyDescent="0.2">
      <c r="A48"/>
      <c r="B48"/>
      <c r="C48"/>
      <c r="D48" s="195"/>
      <c r="E48" s="197"/>
      <c r="F48" s="502"/>
      <c r="G48" s="29"/>
      <c r="H48" s="29"/>
      <c r="I48"/>
      <c r="J48"/>
      <c r="K48"/>
      <c r="L48"/>
      <c r="P48"/>
    </row>
    <row r="49" spans="1:16" s="308" customFormat="1" x14ac:dyDescent="0.2">
      <c r="A49"/>
      <c r="B49"/>
      <c r="C49"/>
      <c r="D49" s="195"/>
      <c r="E49" s="197"/>
      <c r="F49" s="502"/>
      <c r="G49" s="29"/>
      <c r="H49" s="29"/>
      <c r="I49"/>
      <c r="J49"/>
      <c r="K49"/>
      <c r="L49"/>
      <c r="P49"/>
    </row>
    <row r="50" spans="1:16" s="308" customFormat="1" x14ac:dyDescent="0.2">
      <c r="A50"/>
      <c r="B50"/>
      <c r="C50"/>
      <c r="D50" s="195"/>
      <c r="E50" s="197"/>
      <c r="F50" s="502"/>
      <c r="G50" s="29"/>
      <c r="H50" s="29"/>
      <c r="I50"/>
      <c r="J50"/>
      <c r="K50"/>
      <c r="L50"/>
      <c r="P50"/>
    </row>
    <row r="51" spans="1:16" s="308" customFormat="1" x14ac:dyDescent="0.2">
      <c r="A51"/>
      <c r="B51"/>
      <c r="C51"/>
      <c r="D51" s="195"/>
      <c r="E51" s="197"/>
      <c r="F51" s="502"/>
      <c r="G51" s="29"/>
      <c r="H51" s="29"/>
      <c r="I51"/>
      <c r="J51"/>
      <c r="K51"/>
      <c r="L51"/>
      <c r="P51"/>
    </row>
    <row r="52" spans="1:16" s="308" customFormat="1" x14ac:dyDescent="0.2">
      <c r="A52"/>
      <c r="B52"/>
      <c r="C52"/>
      <c r="D52" s="195"/>
      <c r="E52" s="197"/>
      <c r="F52" s="502"/>
      <c r="G52" s="29"/>
      <c r="H52" s="29"/>
      <c r="I52"/>
      <c r="J52"/>
      <c r="K52"/>
      <c r="L52"/>
      <c r="P52"/>
    </row>
    <row r="53" spans="1:16" s="308" customFormat="1" x14ac:dyDescent="0.2">
      <c r="A53"/>
      <c r="B53"/>
      <c r="C53"/>
      <c r="D53" s="195"/>
      <c r="E53" s="197"/>
      <c r="F53" s="502"/>
      <c r="G53" s="29"/>
      <c r="H53" s="29"/>
      <c r="I53"/>
      <c r="J53"/>
      <c r="K53"/>
      <c r="L53"/>
      <c r="P53"/>
    </row>
    <row r="54" spans="1:16" s="308" customFormat="1" x14ac:dyDescent="0.2">
      <c r="A54"/>
      <c r="B54"/>
      <c r="C54"/>
      <c r="D54" s="195"/>
      <c r="E54" s="197"/>
      <c r="F54" s="502"/>
      <c r="G54" s="29"/>
      <c r="H54" s="29"/>
      <c r="I54"/>
      <c r="J54"/>
      <c r="K54"/>
      <c r="L54"/>
      <c r="P54"/>
    </row>
    <row r="55" spans="1:16" s="308" customFormat="1" x14ac:dyDescent="0.2">
      <c r="A55"/>
      <c r="B55"/>
      <c r="C55"/>
      <c r="D55" s="195"/>
      <c r="E55" s="197"/>
      <c r="F55" s="502"/>
      <c r="G55" s="29"/>
      <c r="H55" s="29"/>
      <c r="I55"/>
      <c r="J55"/>
      <c r="K55"/>
      <c r="L55"/>
      <c r="P55"/>
    </row>
    <row r="56" spans="1:16" s="308" customFormat="1" x14ac:dyDescent="0.2">
      <c r="A56"/>
      <c r="B56"/>
      <c r="C56"/>
      <c r="D56" s="195"/>
      <c r="E56" s="197"/>
      <c r="F56" s="502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502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502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502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502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502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502"/>
      <c r="G62" s="29"/>
      <c r="H62" s="29"/>
      <c r="I62"/>
      <c r="J62"/>
      <c r="K62"/>
      <c r="L62"/>
      <c r="P62"/>
    </row>
  </sheetData>
  <mergeCells count="6">
    <mergeCell ref="J37:K37"/>
    <mergeCell ref="A1:L1"/>
    <mergeCell ref="A3:D3"/>
    <mergeCell ref="A10:D10"/>
    <mergeCell ref="K13:K14"/>
    <mergeCell ref="L13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6"/>
  <dimension ref="A1:P72"/>
  <sheetViews>
    <sheetView zoomScaleNormal="100" workbookViewId="0">
      <selection activeCell="M32" sqref="M3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03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2085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03"/>
      <c r="G2" s="503"/>
      <c r="H2" s="503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49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43162</v>
      </c>
      <c r="C5" s="190" t="s">
        <v>719</v>
      </c>
      <c r="D5" s="132" t="s">
        <v>2088</v>
      </c>
      <c r="E5" s="136">
        <v>886.5</v>
      </c>
      <c r="F5" s="503" t="s">
        <v>89</v>
      </c>
      <c r="G5" s="29" t="s">
        <v>249</v>
      </c>
      <c r="H5" s="29"/>
      <c r="J5" s="101">
        <v>43167</v>
      </c>
      <c r="K5" s="205" t="s">
        <v>2091</v>
      </c>
      <c r="L5" s="371">
        <v>6237.17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B6" s="129">
        <v>43164</v>
      </c>
      <c r="C6" s="190" t="s">
        <v>888</v>
      </c>
      <c r="D6" s="132" t="s">
        <v>2089</v>
      </c>
      <c r="E6" s="136">
        <v>874</v>
      </c>
      <c r="F6" s="503" t="s">
        <v>405</v>
      </c>
      <c r="G6" s="29" t="s">
        <v>249</v>
      </c>
      <c r="H6" s="29"/>
      <c r="J6" s="280">
        <v>43175</v>
      </c>
      <c r="K6" s="423" t="s">
        <v>6</v>
      </c>
      <c r="L6" s="137">
        <v>58763.58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B7" s="129">
        <v>43165</v>
      </c>
      <c r="C7" s="190" t="s">
        <v>647</v>
      </c>
      <c r="D7" s="132" t="s">
        <v>2090</v>
      </c>
      <c r="E7" s="136">
        <v>1260</v>
      </c>
      <c r="F7" s="503" t="s">
        <v>89</v>
      </c>
      <c r="G7" s="29" t="s">
        <v>249</v>
      </c>
      <c r="H7" s="29"/>
      <c r="K7" s="194"/>
      <c r="L7" s="87">
        <f>SUM(L5:L6)</f>
        <v>65000.75</v>
      </c>
      <c r="M7" s="307"/>
      <c r="N7" s="307"/>
      <c r="O7" s="308"/>
    </row>
    <row r="8" spans="1:16" s="56" customFormat="1" ht="12.6" customHeight="1" thickBot="1" x14ac:dyDescent="0.25">
      <c r="B8" s="129">
        <v>43167</v>
      </c>
      <c r="C8" s="190" t="s">
        <v>1939</v>
      </c>
      <c r="D8" s="132" t="s">
        <v>1977</v>
      </c>
      <c r="E8" s="136">
        <v>1001.3</v>
      </c>
      <c r="F8" s="503" t="s">
        <v>405</v>
      </c>
      <c r="G8" s="29" t="s">
        <v>249</v>
      </c>
      <c r="H8" s="29"/>
      <c r="J8" s="299"/>
      <c r="K8" s="155"/>
      <c r="L8" s="301"/>
      <c r="M8" s="307"/>
      <c r="N8" s="307"/>
      <c r="O8" s="308"/>
      <c r="P8" s="29"/>
    </row>
    <row r="9" spans="1:16" s="56" customFormat="1" ht="12.6" customHeight="1" x14ac:dyDescent="0.2">
      <c r="B9" s="129">
        <v>43168</v>
      </c>
      <c r="C9" s="190" t="s">
        <v>469</v>
      </c>
      <c r="D9" s="132" t="s">
        <v>1446</v>
      </c>
      <c r="E9" s="136">
        <v>439</v>
      </c>
      <c r="F9" s="503" t="s">
        <v>89</v>
      </c>
      <c r="G9" s="29" t="s">
        <v>249</v>
      </c>
      <c r="H9" s="29"/>
      <c r="J9" s="158"/>
      <c r="K9" s="885" t="s">
        <v>1087</v>
      </c>
      <c r="L9" s="881">
        <f>L7+E30+L36</f>
        <v>139514.28</v>
      </c>
      <c r="M9" s="307"/>
      <c r="N9" s="307"/>
      <c r="O9" s="308"/>
      <c r="P9" s="29"/>
    </row>
    <row r="10" spans="1:16" s="29" customFormat="1" ht="12.6" customHeight="1" thickBot="1" x14ac:dyDescent="0.25">
      <c r="A10" s="56"/>
      <c r="B10" s="129">
        <v>43171</v>
      </c>
      <c r="C10" s="190" t="s">
        <v>719</v>
      </c>
      <c r="D10" s="132" t="s">
        <v>1051</v>
      </c>
      <c r="E10" s="136">
        <v>963.64</v>
      </c>
      <c r="F10" s="503" t="s">
        <v>89</v>
      </c>
      <c r="G10" s="29" t="s">
        <v>249</v>
      </c>
      <c r="I10"/>
      <c r="J10" s="393"/>
      <c r="K10" s="885"/>
      <c r="L10" s="882"/>
      <c r="M10" s="307"/>
      <c r="N10" s="307"/>
      <c r="O10" s="308"/>
    </row>
    <row r="11" spans="1:16" s="29" customFormat="1" ht="12.6" customHeight="1" x14ac:dyDescent="0.2">
      <c r="A11" s="56"/>
      <c r="B11" s="129">
        <v>43171</v>
      </c>
      <c r="C11" s="190" t="s">
        <v>301</v>
      </c>
      <c r="D11" s="132" t="s">
        <v>2092</v>
      </c>
      <c r="E11" s="136">
        <v>6552.37</v>
      </c>
      <c r="F11" s="503" t="s">
        <v>89</v>
      </c>
      <c r="G11" s="29" t="s">
        <v>249</v>
      </c>
      <c r="I11"/>
      <c r="J11" s="393"/>
      <c r="K11" s="398"/>
      <c r="L11" s="336"/>
      <c r="M11" s="307"/>
      <c r="N11" s="307"/>
      <c r="O11" s="308"/>
    </row>
    <row r="12" spans="1:16" s="29" customFormat="1" ht="12.6" customHeight="1" x14ac:dyDescent="0.2">
      <c r="A12" s="56"/>
      <c r="B12" s="129">
        <v>43172</v>
      </c>
      <c r="C12" s="190" t="s">
        <v>301</v>
      </c>
      <c r="D12" s="132" t="s">
        <v>380</v>
      </c>
      <c r="E12" s="136">
        <v>404.7</v>
      </c>
      <c r="F12" s="503" t="s">
        <v>89</v>
      </c>
      <c r="G12" s="29" t="s">
        <v>249</v>
      </c>
      <c r="I12" s="294" t="s">
        <v>1570</v>
      </c>
      <c r="J12" s="56"/>
      <c r="K12" s="194"/>
      <c r="L12" s="208"/>
      <c r="M12" s="308"/>
      <c r="N12" s="307"/>
      <c r="O12" s="308"/>
    </row>
    <row r="13" spans="1:16" s="29" customFormat="1" ht="12.6" customHeight="1" thickBot="1" x14ac:dyDescent="0.25">
      <c r="A13" s="56"/>
      <c r="B13" s="129">
        <v>43172</v>
      </c>
      <c r="C13" s="190" t="s">
        <v>719</v>
      </c>
      <c r="D13" s="132" t="s">
        <v>1051</v>
      </c>
      <c r="E13" s="136">
        <v>472.28</v>
      </c>
      <c r="F13" s="503" t="s">
        <v>89</v>
      </c>
      <c r="G13" s="29" t="s">
        <v>249</v>
      </c>
      <c r="I13" s="3"/>
      <c r="J13" s="294"/>
      <c r="K13" s="294"/>
      <c r="L13" s="288"/>
      <c r="M13" s="492" t="s">
        <v>1683</v>
      </c>
      <c r="N13" s="307"/>
      <c r="O13" s="308"/>
    </row>
    <row r="14" spans="1:16" s="29" customFormat="1" ht="12.6" customHeight="1" thickBot="1" x14ac:dyDescent="0.25">
      <c r="A14" s="56"/>
      <c r="B14" s="129">
        <v>43173</v>
      </c>
      <c r="C14" s="190" t="s">
        <v>1734</v>
      </c>
      <c r="D14" s="132" t="s">
        <v>2093</v>
      </c>
      <c r="E14" s="136">
        <v>13965</v>
      </c>
      <c r="F14" s="503" t="s">
        <v>89</v>
      </c>
      <c r="G14" s="29" t="s">
        <v>249</v>
      </c>
      <c r="I14" s="3"/>
      <c r="J14" s="10" t="s">
        <v>297</v>
      </c>
      <c r="K14" s="11" t="s">
        <v>298</v>
      </c>
      <c r="L14" s="176" t="s">
        <v>299</v>
      </c>
      <c r="M14" s="308"/>
      <c r="N14" s="307"/>
      <c r="O14" s="306"/>
    </row>
    <row r="15" spans="1:16" s="29" customFormat="1" ht="12.6" customHeight="1" x14ac:dyDescent="0.2">
      <c r="A15" s="56"/>
      <c r="B15" s="129">
        <v>43175</v>
      </c>
      <c r="C15" s="190" t="s">
        <v>301</v>
      </c>
      <c r="D15" s="132" t="s">
        <v>2094</v>
      </c>
      <c r="E15" s="136">
        <v>2300</v>
      </c>
      <c r="F15" s="503" t="s">
        <v>89</v>
      </c>
      <c r="G15" s="27" t="s">
        <v>249</v>
      </c>
      <c r="I15"/>
      <c r="J15" s="164">
        <v>43158</v>
      </c>
      <c r="K15" s="131" t="s">
        <v>459</v>
      </c>
      <c r="L15" s="134">
        <v>171.5</v>
      </c>
      <c r="M15" s="308" t="s">
        <v>89</v>
      </c>
      <c r="N15" s="308" t="s">
        <v>249</v>
      </c>
      <c r="O15" s="306"/>
      <c r="P15" s="487"/>
    </row>
    <row r="16" spans="1:16" s="29" customFormat="1" ht="12.6" customHeight="1" x14ac:dyDescent="0.2">
      <c r="A16" s="56"/>
      <c r="B16" s="129">
        <v>43175</v>
      </c>
      <c r="C16" s="190" t="s">
        <v>1540</v>
      </c>
      <c r="D16" s="132" t="s">
        <v>2082</v>
      </c>
      <c r="E16" s="136">
        <v>387</v>
      </c>
      <c r="F16" s="503" t="s">
        <v>89</v>
      </c>
      <c r="G16" s="29" t="s">
        <v>249</v>
      </c>
      <c r="I16"/>
      <c r="J16" s="109">
        <v>43158</v>
      </c>
      <c r="K16" s="123" t="s">
        <v>898</v>
      </c>
      <c r="L16" s="169">
        <v>76.849999999999994</v>
      </c>
      <c r="M16" s="308" t="s">
        <v>89</v>
      </c>
      <c r="N16" s="308" t="s">
        <v>249</v>
      </c>
      <c r="O16" s="306"/>
      <c r="P16" s="488"/>
    </row>
    <row r="17" spans="1:16" s="29" customFormat="1" ht="12.6" customHeight="1" x14ac:dyDescent="0.2">
      <c r="A17" s="56"/>
      <c r="B17" s="129">
        <v>43178</v>
      </c>
      <c r="C17" s="190" t="s">
        <v>719</v>
      </c>
      <c r="D17" s="132" t="s">
        <v>1051</v>
      </c>
      <c r="E17" s="136">
        <v>918.57</v>
      </c>
      <c r="F17" s="503" t="s">
        <v>89</v>
      </c>
      <c r="G17" s="29" t="s">
        <v>249</v>
      </c>
      <c r="I17"/>
      <c r="J17" s="109">
        <v>43160</v>
      </c>
      <c r="K17" s="123" t="s">
        <v>1051</v>
      </c>
      <c r="L17" s="169">
        <v>898.81</v>
      </c>
      <c r="M17" s="308" t="s">
        <v>89</v>
      </c>
      <c r="N17" s="308" t="s">
        <v>249</v>
      </c>
      <c r="O17" s="306"/>
      <c r="P17" s="111"/>
    </row>
    <row r="18" spans="1:16" s="29" customFormat="1" ht="12.6" customHeight="1" x14ac:dyDescent="0.2">
      <c r="A18" s="56"/>
      <c r="B18" s="129">
        <v>43178</v>
      </c>
      <c r="C18" s="190" t="s">
        <v>469</v>
      </c>
      <c r="D18" s="132" t="s">
        <v>424</v>
      </c>
      <c r="E18" s="136">
        <v>305.44</v>
      </c>
      <c r="F18" s="503" t="s">
        <v>89</v>
      </c>
      <c r="G18" s="29" t="s">
        <v>249</v>
      </c>
      <c r="I18"/>
      <c r="J18" s="109">
        <v>43160</v>
      </c>
      <c r="K18" s="123" t="s">
        <v>1051</v>
      </c>
      <c r="L18" s="172">
        <v>139</v>
      </c>
      <c r="M18" s="308" t="s">
        <v>89</v>
      </c>
      <c r="N18" s="308" t="s">
        <v>249</v>
      </c>
      <c r="O18" s="306"/>
      <c r="P18" s="111"/>
    </row>
    <row r="19" spans="1:16" s="29" customFormat="1" ht="12.6" customHeight="1" x14ac:dyDescent="0.2">
      <c r="A19" s="56"/>
      <c r="B19" s="129">
        <v>43179</v>
      </c>
      <c r="C19" s="190" t="s">
        <v>1136</v>
      </c>
      <c r="D19" s="132" t="s">
        <v>861</v>
      </c>
      <c r="E19" s="136">
        <v>15000</v>
      </c>
      <c r="F19" s="503" t="s">
        <v>89</v>
      </c>
      <c r="G19" s="29" t="s">
        <v>249</v>
      </c>
      <c r="I19"/>
      <c r="J19" s="109">
        <v>43161</v>
      </c>
      <c r="K19" s="119" t="s">
        <v>2101</v>
      </c>
      <c r="L19" s="169">
        <v>663.9</v>
      </c>
      <c r="M19" s="308"/>
      <c r="N19" s="308" t="s">
        <v>249</v>
      </c>
      <c r="O19" s="306"/>
      <c r="P19" s="111"/>
    </row>
    <row r="20" spans="1:16" s="29" customFormat="1" ht="12.6" customHeight="1" x14ac:dyDescent="0.2">
      <c r="A20" s="56"/>
      <c r="B20" s="129">
        <v>43181</v>
      </c>
      <c r="C20" s="190" t="s">
        <v>469</v>
      </c>
      <c r="D20" s="132" t="s">
        <v>901</v>
      </c>
      <c r="E20" s="136">
        <v>241.43</v>
      </c>
      <c r="F20" s="503" t="s">
        <v>89</v>
      </c>
      <c r="G20" s="29" t="s">
        <v>249</v>
      </c>
      <c r="I20"/>
      <c r="J20" s="109">
        <v>43162</v>
      </c>
      <c r="K20" s="119" t="s">
        <v>459</v>
      </c>
      <c r="L20" s="169">
        <v>89</v>
      </c>
      <c r="M20" s="308" t="s">
        <v>89</v>
      </c>
      <c r="N20" s="308" t="s">
        <v>249</v>
      </c>
      <c r="O20" s="306"/>
      <c r="P20" s="111"/>
    </row>
    <row r="21" spans="1:16" s="29" customFormat="1" ht="12.6" customHeight="1" x14ac:dyDescent="0.2">
      <c r="A21" s="56"/>
      <c r="B21" s="129">
        <v>43185</v>
      </c>
      <c r="C21" s="190" t="s">
        <v>1939</v>
      </c>
      <c r="D21" s="132" t="s">
        <v>1977</v>
      </c>
      <c r="E21" s="136">
        <v>201.3</v>
      </c>
      <c r="F21" s="503" t="s">
        <v>405</v>
      </c>
      <c r="G21" s="29" t="s">
        <v>249</v>
      </c>
      <c r="I21"/>
      <c r="J21" s="164">
        <v>43166</v>
      </c>
      <c r="K21" s="119" t="s">
        <v>310</v>
      </c>
      <c r="L21" s="134">
        <v>70</v>
      </c>
      <c r="M21" s="308" t="s">
        <v>89</v>
      </c>
      <c r="N21" s="308" t="s">
        <v>249</v>
      </c>
      <c r="O21" s="307"/>
      <c r="P21" s="111"/>
    </row>
    <row r="22" spans="1:16" s="29" customFormat="1" ht="12.6" customHeight="1" x14ac:dyDescent="0.2">
      <c r="A22" s="56"/>
      <c r="B22" s="129">
        <v>43185</v>
      </c>
      <c r="C22" s="190" t="s">
        <v>647</v>
      </c>
      <c r="D22" s="132" t="s">
        <v>2095</v>
      </c>
      <c r="E22" s="136">
        <v>1600</v>
      </c>
      <c r="F22" s="503" t="s">
        <v>89</v>
      </c>
      <c r="G22" s="29" t="s">
        <v>249</v>
      </c>
      <c r="I22"/>
      <c r="J22" s="109">
        <v>43169</v>
      </c>
      <c r="K22" s="123" t="s">
        <v>1433</v>
      </c>
      <c r="L22" s="169">
        <v>95.8</v>
      </c>
      <c r="M22" s="308" t="s">
        <v>89</v>
      </c>
      <c r="N22" s="308" t="s">
        <v>249</v>
      </c>
      <c r="O22" s="307"/>
      <c r="P22" s="3"/>
    </row>
    <row r="23" spans="1:16" s="29" customFormat="1" ht="12.6" customHeight="1" x14ac:dyDescent="0.2">
      <c r="A23" s="56"/>
      <c r="B23" s="129">
        <v>43186</v>
      </c>
      <c r="C23" s="190" t="s">
        <v>719</v>
      </c>
      <c r="D23" s="132" t="s">
        <v>1051</v>
      </c>
      <c r="E23" s="136">
        <v>573.83000000000004</v>
      </c>
      <c r="F23" s="503" t="s">
        <v>89</v>
      </c>
      <c r="G23" s="29" t="s">
        <v>249</v>
      </c>
      <c r="I23"/>
      <c r="J23" s="109">
        <v>43172</v>
      </c>
      <c r="K23" s="123" t="s">
        <v>459</v>
      </c>
      <c r="L23" s="134">
        <v>2597.89</v>
      </c>
      <c r="M23" s="308" t="s">
        <v>89</v>
      </c>
      <c r="N23" s="308" t="s">
        <v>249</v>
      </c>
      <c r="O23" s="307"/>
      <c r="P23" s="3"/>
    </row>
    <row r="24" spans="1:16" s="29" customFormat="1" ht="12.6" customHeight="1" x14ac:dyDescent="0.2">
      <c r="A24" s="56"/>
      <c r="B24" s="129">
        <v>43187</v>
      </c>
      <c r="C24" s="190" t="s">
        <v>301</v>
      </c>
      <c r="D24" s="132" t="s">
        <v>1098</v>
      </c>
      <c r="E24" s="136">
        <v>1546.33</v>
      </c>
      <c r="F24" s="503" t="s">
        <v>89</v>
      </c>
      <c r="G24" s="29" t="s">
        <v>249</v>
      </c>
      <c r="I24"/>
      <c r="J24" s="109">
        <v>43172</v>
      </c>
      <c r="K24" s="123" t="s">
        <v>459</v>
      </c>
      <c r="L24" s="169">
        <v>146</v>
      </c>
      <c r="M24" s="308" t="s">
        <v>89</v>
      </c>
      <c r="N24" s="308" t="s">
        <v>249</v>
      </c>
      <c r="O24" s="307"/>
      <c r="P24" s="3"/>
    </row>
    <row r="25" spans="1:16" s="29" customFormat="1" ht="12.6" customHeight="1" x14ac:dyDescent="0.2">
      <c r="A25" s="56"/>
      <c r="B25" s="129">
        <v>43187</v>
      </c>
      <c r="C25" s="190" t="s">
        <v>1939</v>
      </c>
      <c r="D25" s="132" t="s">
        <v>1977</v>
      </c>
      <c r="E25" s="136">
        <v>1001.3</v>
      </c>
      <c r="F25" s="503" t="s">
        <v>405</v>
      </c>
      <c r="G25" s="29" t="s">
        <v>249</v>
      </c>
      <c r="I25"/>
      <c r="J25" s="109">
        <v>43173</v>
      </c>
      <c r="K25" s="123" t="s">
        <v>2102</v>
      </c>
      <c r="L25" s="169">
        <v>300</v>
      </c>
      <c r="M25" s="308" t="s">
        <v>89</v>
      </c>
      <c r="N25" s="308" t="s">
        <v>249</v>
      </c>
      <c r="O25" s="307"/>
      <c r="P25" s="3"/>
    </row>
    <row r="26" spans="1:16" s="29" customFormat="1" ht="12.6" customHeight="1" x14ac:dyDescent="0.2">
      <c r="A26" s="56"/>
      <c r="B26" s="129">
        <v>43187</v>
      </c>
      <c r="C26" s="190" t="s">
        <v>301</v>
      </c>
      <c r="D26" s="132" t="s">
        <v>1098</v>
      </c>
      <c r="E26" s="136">
        <v>341.66</v>
      </c>
      <c r="F26" s="503" t="s">
        <v>89</v>
      </c>
      <c r="G26" s="29" t="s">
        <v>249</v>
      </c>
      <c r="I26"/>
      <c r="J26" s="109">
        <v>43174</v>
      </c>
      <c r="K26" s="123" t="s">
        <v>1870</v>
      </c>
      <c r="L26" s="169">
        <v>720</v>
      </c>
      <c r="M26" s="308" t="s">
        <v>89</v>
      </c>
      <c r="N26" s="308" t="s">
        <v>249</v>
      </c>
      <c r="O26" s="307"/>
      <c r="P26" s="3"/>
    </row>
    <row r="27" spans="1:16" s="29" customFormat="1" ht="12.6" customHeight="1" x14ac:dyDescent="0.2">
      <c r="A27" s="56"/>
      <c r="B27" s="129">
        <v>43187</v>
      </c>
      <c r="C27" s="190" t="s">
        <v>409</v>
      </c>
      <c r="D27" s="132" t="s">
        <v>2100</v>
      </c>
      <c r="E27" s="136">
        <v>918</v>
      </c>
      <c r="F27" s="503" t="s">
        <v>89</v>
      </c>
      <c r="G27" s="29" t="s">
        <v>249</v>
      </c>
      <c r="I27"/>
      <c r="J27" s="110">
        <v>43175</v>
      </c>
      <c r="K27" s="119" t="s">
        <v>1870</v>
      </c>
      <c r="L27" s="172">
        <v>850</v>
      </c>
      <c r="M27" s="308" t="s">
        <v>89</v>
      </c>
      <c r="N27" s="308" t="s">
        <v>249</v>
      </c>
      <c r="O27" s="307"/>
      <c r="P27" s="3"/>
    </row>
    <row r="28" spans="1:16" s="29" customFormat="1" ht="12.6" customHeight="1" x14ac:dyDescent="0.2">
      <c r="A28" s="56"/>
      <c r="B28" s="129">
        <v>43188</v>
      </c>
      <c r="C28" s="190" t="s">
        <v>1136</v>
      </c>
      <c r="D28" s="132" t="s">
        <v>861</v>
      </c>
      <c r="E28" s="136">
        <v>10000</v>
      </c>
      <c r="F28" s="506" t="s">
        <v>89</v>
      </c>
      <c r="G28" s="29" t="s">
        <v>249</v>
      </c>
      <c r="I28"/>
      <c r="J28" s="164">
        <v>43176</v>
      </c>
      <c r="K28" s="131" t="s">
        <v>1746</v>
      </c>
      <c r="L28" s="172">
        <v>155.6</v>
      </c>
      <c r="M28" s="308" t="s">
        <v>89</v>
      </c>
      <c r="N28" s="308" t="s">
        <v>249</v>
      </c>
      <c r="O28" s="307"/>
      <c r="P28" s="3"/>
    </row>
    <row r="29" spans="1:16" s="29" customFormat="1" ht="12.6" customHeight="1" thickBot="1" x14ac:dyDescent="0.25">
      <c r="A29"/>
      <c r="B29" s="161">
        <v>43190</v>
      </c>
      <c r="C29" s="187" t="s">
        <v>719</v>
      </c>
      <c r="D29" s="133" t="s">
        <v>1137</v>
      </c>
      <c r="E29" s="137">
        <v>634.20000000000005</v>
      </c>
      <c r="F29" s="503" t="s">
        <v>89</v>
      </c>
      <c r="G29" s="29" t="s">
        <v>249</v>
      </c>
      <c r="I29"/>
      <c r="J29" s="109">
        <v>43177</v>
      </c>
      <c r="K29" s="123" t="s">
        <v>2084</v>
      </c>
      <c r="L29" s="169">
        <v>3256.23</v>
      </c>
      <c r="M29" s="308" t="s">
        <v>89</v>
      </c>
      <c r="N29" s="308" t="s">
        <v>249</v>
      </c>
      <c r="O29" s="307"/>
      <c r="P29" s="474"/>
    </row>
    <row r="30" spans="1:16" s="29" customFormat="1" ht="12.6" customHeight="1" thickBot="1" x14ac:dyDescent="0.25">
      <c r="A30"/>
      <c r="B30" s="56"/>
      <c r="C30" s="56"/>
      <c r="D30" s="194"/>
      <c r="E30" s="87">
        <f>SUM(E5:E5,E6:E29)</f>
        <v>62787.850000000013</v>
      </c>
      <c r="F30" s="503"/>
      <c r="I30"/>
      <c r="J30" s="109">
        <v>43178</v>
      </c>
      <c r="K30" s="123" t="s">
        <v>931</v>
      </c>
      <c r="L30" s="169">
        <v>102.15</v>
      </c>
      <c r="M30" s="308" t="s">
        <v>89</v>
      </c>
      <c r="N30" s="308" t="s">
        <v>249</v>
      </c>
      <c r="O30" s="308"/>
      <c r="P30" s="3"/>
    </row>
    <row r="31" spans="1:16" ht="12.6" customHeight="1" x14ac:dyDescent="0.2">
      <c r="J31" s="109">
        <v>43178</v>
      </c>
      <c r="K31" s="131" t="s">
        <v>1051</v>
      </c>
      <c r="L31" s="134">
        <v>939.8</v>
      </c>
      <c r="M31" s="308" t="s">
        <v>89</v>
      </c>
      <c r="N31" s="308" t="s">
        <v>249</v>
      </c>
    </row>
    <row r="32" spans="1:16" s="308" customFormat="1" x14ac:dyDescent="0.2">
      <c r="A32"/>
      <c r="B32"/>
      <c r="C32"/>
      <c r="D32" s="195"/>
      <c r="E32" s="197"/>
      <c r="F32" s="503"/>
      <c r="G32" s="29"/>
      <c r="H32" s="29"/>
      <c r="I32"/>
      <c r="J32" s="109">
        <v>43180</v>
      </c>
      <c r="K32" s="123" t="s">
        <v>1746</v>
      </c>
      <c r="L32" s="169">
        <v>123.6</v>
      </c>
      <c r="M32" s="308" t="s">
        <v>89</v>
      </c>
      <c r="N32" s="308" t="s">
        <v>249</v>
      </c>
      <c r="P32"/>
    </row>
    <row r="33" spans="1:16" s="308" customFormat="1" x14ac:dyDescent="0.2">
      <c r="A33"/>
      <c r="B33"/>
      <c r="C33"/>
      <c r="D33" s="195"/>
      <c r="E33" s="197"/>
      <c r="F33" s="503"/>
      <c r="G33" s="29"/>
      <c r="H33" s="29"/>
      <c r="I33"/>
      <c r="J33" s="109">
        <v>43181</v>
      </c>
      <c r="K33" s="123" t="s">
        <v>459</v>
      </c>
      <c r="L33" s="169">
        <v>111.5</v>
      </c>
      <c r="M33" s="308" t="s">
        <v>89</v>
      </c>
      <c r="N33" s="308" t="s">
        <v>249</v>
      </c>
      <c r="P33"/>
    </row>
    <row r="34" spans="1:16" s="308" customFormat="1" x14ac:dyDescent="0.2">
      <c r="A34"/>
      <c r="B34"/>
      <c r="C34"/>
      <c r="D34" s="195"/>
      <c r="E34" s="197"/>
      <c r="F34" s="503"/>
      <c r="G34" s="29"/>
      <c r="H34" s="29"/>
      <c r="I34"/>
      <c r="J34" s="109">
        <v>43182</v>
      </c>
      <c r="K34" s="123" t="s">
        <v>901</v>
      </c>
      <c r="L34" s="169">
        <v>94.45</v>
      </c>
      <c r="M34" s="308" t="s">
        <v>89</v>
      </c>
      <c r="N34" s="308" t="s">
        <v>249</v>
      </c>
      <c r="P34"/>
    </row>
    <row r="35" spans="1:16" s="308" customFormat="1" ht="13.5" thickBot="1" x14ac:dyDescent="0.25">
      <c r="A35"/>
      <c r="B35"/>
      <c r="C35"/>
      <c r="D35" s="195"/>
      <c r="E35" s="197"/>
      <c r="F35" s="503"/>
      <c r="G35" s="29"/>
      <c r="H35" s="29"/>
      <c r="I35"/>
      <c r="J35" s="161">
        <v>43183</v>
      </c>
      <c r="K35" s="133" t="s">
        <v>1746</v>
      </c>
      <c r="L35" s="200">
        <v>123.6</v>
      </c>
      <c r="M35" s="308" t="s">
        <v>89</v>
      </c>
      <c r="N35" s="308" t="s">
        <v>249</v>
      </c>
      <c r="P35"/>
    </row>
    <row r="36" spans="1:16" s="308" customFormat="1" ht="13.5" thickBot="1" x14ac:dyDescent="0.25">
      <c r="A36"/>
      <c r="B36"/>
      <c r="C36"/>
      <c r="D36" s="195"/>
      <c r="E36" s="197"/>
      <c r="F36" s="503"/>
      <c r="G36" s="29"/>
      <c r="H36" s="29"/>
      <c r="I36"/>
      <c r="J36" s="56"/>
      <c r="K36" s="194"/>
      <c r="L36" s="87">
        <f>SUM(L15:L35)</f>
        <v>11725.68</v>
      </c>
      <c r="P36"/>
    </row>
    <row r="37" spans="1:16" s="308" customFormat="1" x14ac:dyDescent="0.2">
      <c r="A37"/>
      <c r="B37"/>
      <c r="C37"/>
      <c r="D37" s="195"/>
      <c r="E37" s="197"/>
      <c r="F37" s="503"/>
      <c r="G37" s="29"/>
      <c r="H37" s="29"/>
      <c r="I37"/>
      <c r="J37" s="56"/>
      <c r="K37" s="194"/>
      <c r="L37" s="208"/>
      <c r="P37"/>
    </row>
    <row r="38" spans="1:16" s="308" customFormat="1" ht="15.75" thickBot="1" x14ac:dyDescent="0.25">
      <c r="A38"/>
      <c r="B38"/>
      <c r="C38"/>
      <c r="D38" s="195"/>
      <c r="E38" s="197"/>
      <c r="F38" s="503"/>
      <c r="G38" s="29"/>
      <c r="H38" s="29"/>
      <c r="I38" s="294" t="s">
        <v>2039</v>
      </c>
      <c r="J38" s="56"/>
      <c r="K38" s="194"/>
      <c r="L38" s="208"/>
      <c r="P38"/>
    </row>
    <row r="39" spans="1:16" s="308" customFormat="1" ht="13.5" thickBot="1" x14ac:dyDescent="0.25">
      <c r="A39"/>
      <c r="B39"/>
      <c r="C39"/>
      <c r="D39" s="195"/>
      <c r="E39" s="197"/>
      <c r="F39" s="503"/>
      <c r="G39" s="29"/>
      <c r="H39" s="29"/>
      <c r="I39" s="3"/>
      <c r="J39" s="10" t="s">
        <v>297</v>
      </c>
      <c r="K39" s="11" t="s">
        <v>298</v>
      </c>
      <c r="L39" s="176" t="s">
        <v>299</v>
      </c>
      <c r="P39"/>
    </row>
    <row r="40" spans="1:16" s="308" customFormat="1" x14ac:dyDescent="0.2">
      <c r="A40"/>
      <c r="B40"/>
      <c r="C40"/>
      <c r="D40" s="195"/>
      <c r="E40" s="197"/>
      <c r="F40" s="503"/>
      <c r="G40" s="29"/>
      <c r="H40" s="29"/>
      <c r="I40" s="3"/>
      <c r="J40" s="101">
        <v>43178</v>
      </c>
      <c r="K40" s="205" t="s">
        <v>2137</v>
      </c>
      <c r="L40" s="172">
        <v>781.62</v>
      </c>
      <c r="P40"/>
    </row>
    <row r="41" spans="1:16" s="308" customFormat="1" x14ac:dyDescent="0.2">
      <c r="A41"/>
      <c r="B41"/>
      <c r="C41"/>
      <c r="D41" s="195"/>
      <c r="E41" s="197"/>
      <c r="F41" s="503"/>
      <c r="G41" s="29"/>
      <c r="H41" s="29"/>
      <c r="I41" s="3"/>
      <c r="J41" s="110">
        <v>43182</v>
      </c>
      <c r="K41" s="119" t="s">
        <v>2138</v>
      </c>
      <c r="L41" s="172">
        <v>1083.69</v>
      </c>
      <c r="P41"/>
    </row>
    <row r="42" spans="1:16" s="308" customFormat="1" x14ac:dyDescent="0.2">
      <c r="A42"/>
      <c r="B42"/>
      <c r="C42"/>
      <c r="D42" s="195"/>
      <c r="E42" s="197"/>
      <c r="F42" s="503"/>
      <c r="G42" s="29"/>
      <c r="H42" s="29"/>
      <c r="I42" s="3"/>
      <c r="J42" s="110">
        <v>43183</v>
      </c>
      <c r="K42" s="119" t="s">
        <v>2138</v>
      </c>
      <c r="L42" s="172">
        <v>550.77</v>
      </c>
      <c r="P42"/>
    </row>
    <row r="43" spans="1:16" s="308" customFormat="1" x14ac:dyDescent="0.2">
      <c r="A43"/>
      <c r="B43"/>
      <c r="C43"/>
      <c r="D43" s="195"/>
      <c r="E43" s="197"/>
      <c r="F43" s="503"/>
      <c r="G43" s="29"/>
      <c r="H43" s="29"/>
      <c r="I43" s="3"/>
      <c r="J43" s="109">
        <v>43185</v>
      </c>
      <c r="K43" s="132" t="s">
        <v>2139</v>
      </c>
      <c r="L43" s="169">
        <v>5202.75</v>
      </c>
      <c r="P43"/>
    </row>
    <row r="44" spans="1:16" s="308" customFormat="1" x14ac:dyDescent="0.2">
      <c r="A44"/>
      <c r="B44"/>
      <c r="C44"/>
      <c r="D44" s="195"/>
      <c r="E44" s="197"/>
      <c r="F44" s="503"/>
      <c r="G44" s="29"/>
      <c r="H44" s="29"/>
      <c r="I44" s="3"/>
      <c r="J44" s="109">
        <v>43185</v>
      </c>
      <c r="K44" s="132" t="s">
        <v>2140</v>
      </c>
      <c r="L44" s="134">
        <v>1471.13</v>
      </c>
      <c r="P44"/>
    </row>
    <row r="45" spans="1:16" s="308" customFormat="1" ht="13.5" thickBot="1" x14ac:dyDescent="0.25">
      <c r="A45"/>
      <c r="B45"/>
      <c r="C45"/>
      <c r="D45" s="195"/>
      <c r="E45" s="197"/>
      <c r="F45" s="503"/>
      <c r="G45" s="29"/>
      <c r="H45" s="29"/>
      <c r="I45" s="3"/>
      <c r="J45" s="280">
        <v>43185</v>
      </c>
      <c r="K45" s="518" t="s">
        <v>2141</v>
      </c>
      <c r="L45" s="200">
        <v>1216.1600000000001</v>
      </c>
      <c r="P45"/>
    </row>
    <row r="46" spans="1:16" s="308" customFormat="1" ht="13.5" thickBot="1" x14ac:dyDescent="0.25">
      <c r="A46"/>
      <c r="B46"/>
      <c r="C46"/>
      <c r="D46" s="195"/>
      <c r="E46" s="197"/>
      <c r="F46" s="503"/>
      <c r="G46" s="29"/>
      <c r="H46" s="29"/>
      <c r="I46"/>
      <c r="J46" s="56"/>
      <c r="K46" s="194"/>
      <c r="L46" s="87">
        <f>SUM(L40:L45)</f>
        <v>10306.119999999999</v>
      </c>
      <c r="P46"/>
    </row>
    <row r="47" spans="1:16" x14ac:dyDescent="0.2">
      <c r="J47" s="56"/>
      <c r="K47" s="194"/>
      <c r="L47" s="208"/>
    </row>
    <row r="48" spans="1:16" s="308" customFormat="1" x14ac:dyDescent="0.2">
      <c r="A48"/>
      <c r="B48"/>
      <c r="C48"/>
      <c r="D48" s="195"/>
      <c r="E48" s="197"/>
      <c r="F48" s="503"/>
      <c r="G48" s="29"/>
      <c r="H48" s="29"/>
      <c r="I48"/>
      <c r="J48" s="56"/>
      <c r="K48" s="194"/>
      <c r="L48" s="208"/>
      <c r="P48"/>
    </row>
    <row r="49" spans="1:16" s="308" customFormat="1" x14ac:dyDescent="0.2">
      <c r="A49"/>
      <c r="B49"/>
      <c r="C49"/>
      <c r="D49" s="195"/>
      <c r="E49" s="197"/>
      <c r="F49" s="503"/>
      <c r="G49" s="29"/>
      <c r="H49" s="29"/>
      <c r="I49"/>
      <c r="J49" s="56"/>
      <c r="K49" s="194"/>
      <c r="L49" s="208"/>
      <c r="P49"/>
    </row>
    <row r="50" spans="1:16" s="308" customFormat="1" x14ac:dyDescent="0.2">
      <c r="A50"/>
      <c r="B50"/>
      <c r="C50"/>
      <c r="D50" s="195"/>
      <c r="E50" s="197"/>
      <c r="F50" s="503"/>
      <c r="G50" s="29"/>
      <c r="H50" s="29"/>
      <c r="I50"/>
      <c r="J50" s="56"/>
      <c r="K50" s="194"/>
      <c r="L50" s="208"/>
      <c r="P50"/>
    </row>
    <row r="51" spans="1:16" s="308" customFormat="1" x14ac:dyDescent="0.2">
      <c r="A51"/>
      <c r="B51"/>
      <c r="C51"/>
      <c r="D51" s="195"/>
      <c r="E51" s="197"/>
      <c r="F51" s="503"/>
      <c r="G51" s="29"/>
      <c r="H51" s="29"/>
      <c r="I51"/>
      <c r="J51" s="56"/>
      <c r="K51" s="194"/>
      <c r="L51" s="208"/>
      <c r="P51"/>
    </row>
    <row r="52" spans="1:16" s="308" customFormat="1" x14ac:dyDescent="0.2">
      <c r="A52"/>
      <c r="B52"/>
      <c r="C52"/>
      <c r="D52" s="195"/>
      <c r="E52" s="197"/>
      <c r="F52" s="503"/>
      <c r="G52" s="29"/>
      <c r="H52" s="29"/>
      <c r="I52"/>
      <c r="J52" s="56"/>
      <c r="K52" s="194"/>
      <c r="L52" s="208"/>
      <c r="P52"/>
    </row>
    <row r="53" spans="1:16" s="308" customFormat="1" x14ac:dyDescent="0.2">
      <c r="A53"/>
      <c r="B53"/>
      <c r="C53"/>
      <c r="D53" s="195"/>
      <c r="E53" s="197"/>
      <c r="F53" s="503"/>
      <c r="G53" s="29"/>
      <c r="H53" s="29"/>
      <c r="I53"/>
      <c r="J53" s="56"/>
      <c r="K53" s="194"/>
      <c r="L53" s="208"/>
      <c r="P53"/>
    </row>
    <row r="54" spans="1:16" s="308" customFormat="1" x14ac:dyDescent="0.2">
      <c r="A54"/>
      <c r="B54"/>
      <c r="C54"/>
      <c r="D54" s="195"/>
      <c r="E54" s="197"/>
      <c r="F54" s="503"/>
      <c r="G54" s="29"/>
      <c r="H54" s="29"/>
      <c r="I54"/>
      <c r="J54" s="56"/>
      <c r="K54" s="194"/>
      <c r="L54" s="208"/>
      <c r="P54"/>
    </row>
    <row r="55" spans="1:16" s="308" customFormat="1" x14ac:dyDescent="0.2">
      <c r="A55"/>
      <c r="B55"/>
      <c r="C55"/>
      <c r="D55" s="195"/>
      <c r="E55" s="197"/>
      <c r="F55" s="503"/>
      <c r="G55" s="29"/>
      <c r="H55" s="29"/>
      <c r="I55"/>
      <c r="J55" s="56"/>
      <c r="K55" s="194"/>
      <c r="L55" s="208"/>
      <c r="P55"/>
    </row>
    <row r="56" spans="1:16" s="308" customFormat="1" x14ac:dyDescent="0.2">
      <c r="A56"/>
      <c r="B56"/>
      <c r="C56"/>
      <c r="D56" s="195"/>
      <c r="E56" s="197"/>
      <c r="F56" s="503"/>
      <c r="G56" s="29"/>
      <c r="H56" s="29"/>
      <c r="I56"/>
      <c r="J56" s="56"/>
      <c r="K56" s="194"/>
      <c r="L56" s="208"/>
      <c r="P56"/>
    </row>
    <row r="57" spans="1:16" s="308" customFormat="1" x14ac:dyDescent="0.2">
      <c r="A57"/>
      <c r="B57"/>
      <c r="C57"/>
      <c r="D57" s="195"/>
      <c r="E57" s="197"/>
      <c r="F57" s="503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503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503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503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503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503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503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503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503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503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503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503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503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503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503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503"/>
      <c r="G72" s="29"/>
      <c r="H72" s="29"/>
      <c r="I72"/>
      <c r="J72"/>
      <c r="K72"/>
      <c r="L72"/>
      <c r="P72"/>
    </row>
  </sheetData>
  <mergeCells count="4">
    <mergeCell ref="A1:L1"/>
    <mergeCell ref="A3:D3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7"/>
  <dimension ref="A1:P65"/>
  <sheetViews>
    <sheetView zoomScaleNormal="100" workbookViewId="0">
      <selection activeCell="D28" sqref="D2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05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2097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05"/>
      <c r="G2" s="505"/>
      <c r="H2" s="505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thickBot="1" x14ac:dyDescent="0.25">
      <c r="B5" s="213">
        <v>43195</v>
      </c>
      <c r="C5" s="214" t="s">
        <v>598</v>
      </c>
      <c r="D5" s="215" t="s">
        <v>599</v>
      </c>
      <c r="E5" s="445">
        <v>425.46</v>
      </c>
      <c r="F5" s="505" t="s">
        <v>89</v>
      </c>
      <c r="G5" s="29" t="s">
        <v>249</v>
      </c>
      <c r="H5" s="29"/>
      <c r="J5" s="101">
        <v>43195</v>
      </c>
      <c r="K5" s="205" t="s">
        <v>1064</v>
      </c>
      <c r="L5" s="136">
        <v>3071.5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425.46</v>
      </c>
      <c r="F6" s="505"/>
      <c r="G6" s="29"/>
      <c r="H6" s="29"/>
      <c r="J6" s="110">
        <v>43195</v>
      </c>
      <c r="K6" s="119" t="s">
        <v>50</v>
      </c>
      <c r="L6" s="136">
        <v>519.84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505"/>
      <c r="G7" s="29"/>
      <c r="H7" s="29"/>
      <c r="J7" s="110">
        <v>43195</v>
      </c>
      <c r="K7" s="119" t="s">
        <v>1258</v>
      </c>
      <c r="L7" s="136">
        <v>13037.04</v>
      </c>
      <c r="M7" s="308" t="s">
        <v>89</v>
      </c>
      <c r="N7" s="307" t="s">
        <v>249</v>
      </c>
      <c r="O7" s="307"/>
    </row>
    <row r="8" spans="1:16" s="56" customFormat="1" ht="12.6" customHeight="1" thickBot="1" x14ac:dyDescent="0.25">
      <c r="A8" s="875" t="s">
        <v>1058</v>
      </c>
      <c r="B8" s="875"/>
      <c r="C8" s="875"/>
      <c r="D8" s="875"/>
      <c r="E8" s="492" t="s">
        <v>1500</v>
      </c>
      <c r="F8" s="116"/>
      <c r="G8" s="29"/>
      <c r="H8" s="29"/>
      <c r="J8" s="161">
        <v>43195</v>
      </c>
      <c r="K8" s="133" t="s">
        <v>2099</v>
      </c>
      <c r="L8" s="137">
        <v>5395.58</v>
      </c>
      <c r="M8" s="308" t="s">
        <v>89</v>
      </c>
      <c r="N8" s="307" t="s">
        <v>249</v>
      </c>
      <c r="O8" s="308"/>
      <c r="P8" s="29"/>
    </row>
    <row r="9" spans="1:16" s="56" customFormat="1" ht="12.6" customHeight="1" thickBot="1" x14ac:dyDescent="0.25">
      <c r="A9" s="3"/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K9" s="194"/>
      <c r="L9" s="87">
        <f>SUM(L5:L8)</f>
        <v>22023.96</v>
      </c>
      <c r="M9" s="307"/>
      <c r="N9" s="307"/>
      <c r="O9" s="308"/>
      <c r="P9" s="29"/>
    </row>
    <row r="10" spans="1:16" s="29" customFormat="1" ht="12.6" customHeight="1" thickBot="1" x14ac:dyDescent="0.25">
      <c r="A10" s="56"/>
      <c r="B10" s="129">
        <v>43193</v>
      </c>
      <c r="C10" s="190" t="s">
        <v>674</v>
      </c>
      <c r="D10" s="132" t="s">
        <v>1630</v>
      </c>
      <c r="E10" s="136">
        <v>462.56</v>
      </c>
      <c r="F10" s="505" t="s">
        <v>89</v>
      </c>
      <c r="G10" s="29" t="s">
        <v>249</v>
      </c>
      <c r="I10" s="56"/>
      <c r="J10" s="299"/>
      <c r="K10" s="155"/>
      <c r="L10" s="301"/>
      <c r="M10" s="307"/>
      <c r="N10" s="307"/>
      <c r="O10" s="308"/>
    </row>
    <row r="11" spans="1:16" s="29" customFormat="1" ht="12.6" customHeight="1" x14ac:dyDescent="0.2">
      <c r="A11" s="56"/>
      <c r="B11" s="129">
        <v>43193</v>
      </c>
      <c r="C11" s="190" t="s">
        <v>1136</v>
      </c>
      <c r="D11" s="132" t="s">
        <v>861</v>
      </c>
      <c r="E11" s="136">
        <f>30039.88-10000</f>
        <v>20039.88</v>
      </c>
      <c r="F11" s="505" t="s">
        <v>89</v>
      </c>
      <c r="G11" s="29" t="s">
        <v>249</v>
      </c>
      <c r="I11" s="56"/>
      <c r="J11" s="158"/>
      <c r="K11" s="885" t="s">
        <v>1087</v>
      </c>
      <c r="L11" s="881">
        <f>E6+L9+E37+L40</f>
        <v>112107.04999999999</v>
      </c>
      <c r="M11" s="307"/>
      <c r="N11" s="307"/>
      <c r="O11" s="308"/>
    </row>
    <row r="12" spans="1:16" s="29" customFormat="1" ht="12.6" customHeight="1" thickBot="1" x14ac:dyDescent="0.25">
      <c r="A12" s="56"/>
      <c r="B12" s="129">
        <v>43193</v>
      </c>
      <c r="C12" s="190" t="s">
        <v>1136</v>
      </c>
      <c r="D12" s="132" t="s">
        <v>2032</v>
      </c>
      <c r="E12" s="136">
        <v>15000</v>
      </c>
      <c r="F12" s="507" t="s">
        <v>89</v>
      </c>
      <c r="G12" s="29" t="s">
        <v>249</v>
      </c>
      <c r="I12"/>
      <c r="J12" s="393"/>
      <c r="K12" s="885"/>
      <c r="L12" s="882"/>
      <c r="M12" s="307"/>
      <c r="N12" s="307"/>
      <c r="O12" s="308"/>
    </row>
    <row r="13" spans="1:16" s="29" customFormat="1" ht="12.6" customHeight="1" x14ac:dyDescent="0.2">
      <c r="A13" s="56"/>
      <c r="B13" s="129">
        <v>43193</v>
      </c>
      <c r="C13" s="190" t="s">
        <v>2103</v>
      </c>
      <c r="D13" s="132" t="s">
        <v>889</v>
      </c>
      <c r="E13" s="136">
        <v>899</v>
      </c>
      <c r="F13" s="505" t="s">
        <v>89</v>
      </c>
      <c r="G13" s="29" t="s">
        <v>249</v>
      </c>
      <c r="I13"/>
      <c r="J13" s="393"/>
      <c r="K13" s="398"/>
      <c r="L13" s="336"/>
      <c r="M13" s="307"/>
      <c r="N13" s="307"/>
      <c r="O13" s="308"/>
    </row>
    <row r="14" spans="1:16" s="29" customFormat="1" ht="12.6" customHeight="1" x14ac:dyDescent="0.2">
      <c r="A14" s="56"/>
      <c r="B14" s="129">
        <v>43194</v>
      </c>
      <c r="C14" s="190" t="s">
        <v>301</v>
      </c>
      <c r="D14" s="132" t="s">
        <v>66</v>
      </c>
      <c r="E14" s="136">
        <v>1101.73</v>
      </c>
      <c r="F14" s="505" t="s">
        <v>89</v>
      </c>
      <c r="G14" s="29" t="s">
        <v>249</v>
      </c>
      <c r="I14" s="294" t="s">
        <v>1570</v>
      </c>
      <c r="J14" s="56"/>
      <c r="K14" s="194"/>
      <c r="L14" s="208"/>
      <c r="M14" s="308"/>
      <c r="N14" s="307"/>
      <c r="O14" s="306"/>
    </row>
    <row r="15" spans="1:16" s="29" customFormat="1" ht="12.6" customHeight="1" thickBot="1" x14ac:dyDescent="0.25">
      <c r="A15" s="56"/>
      <c r="B15" s="129">
        <v>43194</v>
      </c>
      <c r="C15" s="190" t="s">
        <v>719</v>
      </c>
      <c r="D15" s="132" t="s">
        <v>1051</v>
      </c>
      <c r="E15" s="136">
        <v>884.41</v>
      </c>
      <c r="F15" s="508" t="s">
        <v>89</v>
      </c>
      <c r="G15" s="29" t="s">
        <v>249</v>
      </c>
      <c r="I15" s="3"/>
      <c r="J15" s="294"/>
      <c r="K15" s="294"/>
      <c r="L15" s="288"/>
      <c r="M15" s="492" t="s">
        <v>1683</v>
      </c>
      <c r="N15" s="307"/>
      <c r="O15" s="306"/>
      <c r="P15" s="487"/>
    </row>
    <row r="16" spans="1:16" s="29" customFormat="1" ht="12.6" customHeight="1" thickBot="1" x14ac:dyDescent="0.25">
      <c r="A16" s="56"/>
      <c r="B16" s="129">
        <v>43195</v>
      </c>
      <c r="C16" s="190" t="s">
        <v>301</v>
      </c>
      <c r="D16" s="132" t="s">
        <v>1487</v>
      </c>
      <c r="E16" s="136">
        <v>2052</v>
      </c>
      <c r="F16" s="505" t="s">
        <v>89</v>
      </c>
      <c r="G16" s="29" t="s">
        <v>249</v>
      </c>
      <c r="I16" s="3"/>
      <c r="J16" s="10" t="s">
        <v>297</v>
      </c>
      <c r="K16" s="11" t="s">
        <v>298</v>
      </c>
      <c r="L16" s="176" t="s">
        <v>299</v>
      </c>
      <c r="M16" s="308"/>
      <c r="N16" s="307"/>
      <c r="O16" s="306"/>
      <c r="P16" s="488"/>
    </row>
    <row r="17" spans="1:16" s="29" customFormat="1" ht="12.6" customHeight="1" x14ac:dyDescent="0.2">
      <c r="A17" s="56"/>
      <c r="B17" s="129">
        <v>43195</v>
      </c>
      <c r="C17" s="190" t="s">
        <v>301</v>
      </c>
      <c r="D17" s="132" t="s">
        <v>43</v>
      </c>
      <c r="E17" s="136">
        <v>735.76</v>
      </c>
      <c r="F17" s="505" t="s">
        <v>89</v>
      </c>
      <c r="G17" s="29" t="s">
        <v>249</v>
      </c>
      <c r="I17"/>
      <c r="J17" s="164">
        <v>43185</v>
      </c>
      <c r="K17" s="131" t="s">
        <v>2096</v>
      </c>
      <c r="L17" s="134">
        <v>1422.49</v>
      </c>
      <c r="M17" s="308" t="s">
        <v>89</v>
      </c>
      <c r="N17" s="308" t="s">
        <v>249</v>
      </c>
      <c r="O17" s="306"/>
      <c r="P17" s="111"/>
    </row>
    <row r="18" spans="1:16" s="29" customFormat="1" ht="12.6" customHeight="1" x14ac:dyDescent="0.2">
      <c r="A18" s="56"/>
      <c r="B18" s="129">
        <v>43195</v>
      </c>
      <c r="C18" s="190" t="s">
        <v>301</v>
      </c>
      <c r="D18" s="132" t="s">
        <v>1197</v>
      </c>
      <c r="E18" s="136">
        <v>91.2</v>
      </c>
      <c r="F18" s="505" t="s">
        <v>89</v>
      </c>
      <c r="G18" s="29" t="s">
        <v>249</v>
      </c>
      <c r="I18"/>
      <c r="J18" s="109">
        <v>43186</v>
      </c>
      <c r="K18" s="123" t="s">
        <v>2096</v>
      </c>
      <c r="L18" s="169">
        <v>1203.8399999999999</v>
      </c>
      <c r="M18" s="308" t="s">
        <v>89</v>
      </c>
      <c r="N18" s="308" t="s">
        <v>249</v>
      </c>
      <c r="O18" s="306"/>
      <c r="P18" s="111"/>
    </row>
    <row r="19" spans="1:16" s="29" customFormat="1" ht="12.6" customHeight="1" x14ac:dyDescent="0.2">
      <c r="A19" s="56"/>
      <c r="B19" s="129">
        <v>43196</v>
      </c>
      <c r="C19" s="190" t="s">
        <v>719</v>
      </c>
      <c r="D19" s="132" t="s">
        <v>1051</v>
      </c>
      <c r="E19" s="136">
        <v>504.31</v>
      </c>
      <c r="F19" s="505" t="s">
        <v>89</v>
      </c>
      <c r="G19" s="29" t="s">
        <v>249</v>
      </c>
      <c r="I19"/>
      <c r="J19" s="164">
        <v>43188</v>
      </c>
      <c r="K19" s="131" t="s">
        <v>424</v>
      </c>
      <c r="L19" s="134">
        <v>576.29999999999995</v>
      </c>
      <c r="M19" s="308" t="s">
        <v>89</v>
      </c>
      <c r="N19" s="308" t="s">
        <v>249</v>
      </c>
      <c r="O19" s="306"/>
      <c r="P19" s="111"/>
    </row>
    <row r="20" spans="1:16" s="29" customFormat="1" ht="12.6" customHeight="1" x14ac:dyDescent="0.2">
      <c r="A20" s="56"/>
      <c r="B20" s="129">
        <v>43196</v>
      </c>
      <c r="C20" s="190" t="s">
        <v>647</v>
      </c>
      <c r="D20" s="132" t="s">
        <v>606</v>
      </c>
      <c r="E20" s="136">
        <v>453.4</v>
      </c>
      <c r="F20" s="505" t="s">
        <v>89</v>
      </c>
      <c r="G20" s="29" t="s">
        <v>249</v>
      </c>
      <c r="I20"/>
      <c r="J20" s="109">
        <v>43192</v>
      </c>
      <c r="K20" s="123" t="s">
        <v>1433</v>
      </c>
      <c r="L20" s="169">
        <v>95.8</v>
      </c>
      <c r="M20" s="308" t="s">
        <v>89</v>
      </c>
      <c r="N20" s="308" t="s">
        <v>249</v>
      </c>
      <c r="O20" s="306"/>
      <c r="P20" s="111"/>
    </row>
    <row r="21" spans="1:16" s="29" customFormat="1" ht="12.6" customHeight="1" x14ac:dyDescent="0.2">
      <c r="A21" s="56"/>
      <c r="B21" s="129">
        <v>43199</v>
      </c>
      <c r="C21" s="190" t="s">
        <v>301</v>
      </c>
      <c r="D21" s="132" t="s">
        <v>2104</v>
      </c>
      <c r="E21" s="136">
        <v>14522.4</v>
      </c>
      <c r="F21" s="505" t="s">
        <v>89</v>
      </c>
      <c r="G21" s="27" t="s">
        <v>249</v>
      </c>
      <c r="I21"/>
      <c r="J21" s="110">
        <v>43193</v>
      </c>
      <c r="K21" s="123" t="s">
        <v>1602</v>
      </c>
      <c r="L21" s="172">
        <v>250</v>
      </c>
      <c r="M21" s="308" t="s">
        <v>89</v>
      </c>
      <c r="N21" s="308" t="s">
        <v>249</v>
      </c>
      <c r="O21" s="307"/>
      <c r="P21" s="111"/>
    </row>
    <row r="22" spans="1:16" s="29" customFormat="1" ht="12.6" customHeight="1" x14ac:dyDescent="0.2">
      <c r="A22" s="56"/>
      <c r="B22" s="129">
        <v>43199</v>
      </c>
      <c r="C22" s="190" t="s">
        <v>1136</v>
      </c>
      <c r="D22" s="588" t="s">
        <v>1256</v>
      </c>
      <c r="E22" s="136">
        <v>2031.07</v>
      </c>
      <c r="F22" s="505" t="s">
        <v>89</v>
      </c>
      <c r="G22" s="29" t="s">
        <v>249</v>
      </c>
      <c r="I22"/>
      <c r="J22" s="110">
        <v>43193</v>
      </c>
      <c r="K22" s="123" t="s">
        <v>1560</v>
      </c>
      <c r="L22" s="172">
        <v>893.82</v>
      </c>
      <c r="M22" s="308" t="s">
        <v>89</v>
      </c>
      <c r="N22" s="308" t="s">
        <v>249</v>
      </c>
      <c r="O22" s="307"/>
      <c r="P22" s="3"/>
    </row>
    <row r="23" spans="1:16" s="29" customFormat="1" ht="12.6" customHeight="1" x14ac:dyDescent="0.2">
      <c r="A23" s="56"/>
      <c r="B23" s="129">
        <v>43201</v>
      </c>
      <c r="C23" s="190" t="s">
        <v>674</v>
      </c>
      <c r="D23" s="132" t="s">
        <v>1630</v>
      </c>
      <c r="E23" s="136">
        <v>1107.08</v>
      </c>
      <c r="F23" s="505" t="s">
        <v>89</v>
      </c>
      <c r="G23" s="29" t="s">
        <v>249</v>
      </c>
      <c r="I23"/>
      <c r="J23" s="109">
        <v>43194</v>
      </c>
      <c r="K23" s="123" t="s">
        <v>424</v>
      </c>
      <c r="L23" s="169">
        <v>310.17</v>
      </c>
      <c r="M23" s="308" t="s">
        <v>89</v>
      </c>
      <c r="N23" s="308" t="s">
        <v>249</v>
      </c>
      <c r="O23" s="307"/>
      <c r="P23" s="3"/>
    </row>
    <row r="24" spans="1:16" s="29" customFormat="1" ht="12.6" customHeight="1" x14ac:dyDescent="0.2">
      <c r="A24" s="56"/>
      <c r="B24" s="129">
        <v>43201</v>
      </c>
      <c r="C24" s="190" t="s">
        <v>1939</v>
      </c>
      <c r="D24" s="132" t="s">
        <v>1977</v>
      </c>
      <c r="E24" s="136">
        <v>1001.31</v>
      </c>
      <c r="F24" s="511" t="s">
        <v>405</v>
      </c>
      <c r="G24" s="29" t="s">
        <v>249</v>
      </c>
      <c r="I24"/>
      <c r="J24" s="109">
        <v>43194</v>
      </c>
      <c r="K24" s="119" t="s">
        <v>1355</v>
      </c>
      <c r="L24" s="134">
        <v>407.49</v>
      </c>
      <c r="M24" s="308" t="s">
        <v>89</v>
      </c>
      <c r="N24" s="308" t="s">
        <v>249</v>
      </c>
      <c r="O24" s="307"/>
      <c r="P24" s="3"/>
    </row>
    <row r="25" spans="1:16" s="29" customFormat="1" ht="12.6" customHeight="1" x14ac:dyDescent="0.2">
      <c r="A25" s="56"/>
      <c r="B25" s="129">
        <v>43202</v>
      </c>
      <c r="C25" s="190" t="s">
        <v>674</v>
      </c>
      <c r="D25" s="132" t="s">
        <v>2105</v>
      </c>
      <c r="E25" s="136">
        <v>785.2</v>
      </c>
      <c r="F25" s="505" t="s">
        <v>89</v>
      </c>
      <c r="G25" s="29" t="s">
        <v>249</v>
      </c>
      <c r="I25"/>
      <c r="J25" s="109">
        <v>43196</v>
      </c>
      <c r="K25" s="123" t="s">
        <v>597</v>
      </c>
      <c r="L25" s="169">
        <v>749.74</v>
      </c>
      <c r="M25" s="308" t="s">
        <v>89</v>
      </c>
      <c r="N25" s="308" t="s">
        <v>249</v>
      </c>
      <c r="O25" s="307"/>
      <c r="P25" s="3"/>
    </row>
    <row r="26" spans="1:16" s="29" customFormat="1" ht="12.6" customHeight="1" x14ac:dyDescent="0.2">
      <c r="A26" s="56"/>
      <c r="B26" s="129">
        <v>43202</v>
      </c>
      <c r="C26" s="190" t="s">
        <v>719</v>
      </c>
      <c r="D26" s="132" t="s">
        <v>1051</v>
      </c>
      <c r="E26" s="136">
        <v>510.29</v>
      </c>
      <c r="F26" s="505" t="s">
        <v>89</v>
      </c>
      <c r="G26" s="29" t="s">
        <v>249</v>
      </c>
      <c r="I26"/>
      <c r="J26" s="109">
        <v>43196</v>
      </c>
      <c r="K26" s="123" t="s">
        <v>459</v>
      </c>
      <c r="L26" s="134">
        <v>246</v>
      </c>
      <c r="M26" s="308" t="s">
        <v>89</v>
      </c>
      <c r="N26" s="308" t="s">
        <v>249</v>
      </c>
      <c r="O26" s="307"/>
      <c r="P26" s="3"/>
    </row>
    <row r="27" spans="1:16" s="29" customFormat="1" ht="12.6" customHeight="1" x14ac:dyDescent="0.2">
      <c r="A27" s="56"/>
      <c r="B27" s="129">
        <v>43207</v>
      </c>
      <c r="C27" s="190" t="s">
        <v>647</v>
      </c>
      <c r="D27" s="132" t="s">
        <v>597</v>
      </c>
      <c r="E27" s="136">
        <v>92.31</v>
      </c>
      <c r="F27" s="511" t="s">
        <v>89</v>
      </c>
      <c r="G27" s="29" t="s">
        <v>249</v>
      </c>
      <c r="I27"/>
      <c r="J27" s="109">
        <v>43196</v>
      </c>
      <c r="K27" s="123" t="s">
        <v>2106</v>
      </c>
      <c r="L27" s="433">
        <v>740</v>
      </c>
      <c r="M27" s="308" t="s">
        <v>89</v>
      </c>
      <c r="N27" s="308" t="s">
        <v>249</v>
      </c>
      <c r="O27" s="307"/>
      <c r="P27" s="3"/>
    </row>
    <row r="28" spans="1:16" s="29" customFormat="1" ht="12.6" customHeight="1" x14ac:dyDescent="0.2">
      <c r="A28" s="56"/>
      <c r="B28" s="129">
        <v>43209</v>
      </c>
      <c r="C28" s="190" t="s">
        <v>469</v>
      </c>
      <c r="D28" s="132" t="s">
        <v>424</v>
      </c>
      <c r="E28" s="136">
        <v>169.03</v>
      </c>
      <c r="F28" s="505" t="s">
        <v>89</v>
      </c>
      <c r="G28" s="29" t="s">
        <v>249</v>
      </c>
      <c r="I28"/>
      <c r="J28" s="109">
        <v>43196</v>
      </c>
      <c r="K28" s="123" t="s">
        <v>1355</v>
      </c>
      <c r="L28" s="169">
        <v>379.18</v>
      </c>
      <c r="M28" s="308" t="s">
        <v>89</v>
      </c>
      <c r="N28" s="308" t="s">
        <v>249</v>
      </c>
      <c r="O28" s="307"/>
      <c r="P28" s="3"/>
    </row>
    <row r="29" spans="1:16" s="29" customFormat="1" ht="12.6" customHeight="1" x14ac:dyDescent="0.2">
      <c r="A29" s="56"/>
      <c r="B29" s="129">
        <v>43209</v>
      </c>
      <c r="C29" s="190" t="s">
        <v>1734</v>
      </c>
      <c r="D29" s="132" t="s">
        <v>2107</v>
      </c>
      <c r="E29" s="136">
        <v>13965</v>
      </c>
      <c r="F29" s="505" t="s">
        <v>89</v>
      </c>
      <c r="G29" s="29" t="s">
        <v>249</v>
      </c>
      <c r="I29"/>
      <c r="J29" s="109">
        <v>43200</v>
      </c>
      <c r="K29" s="123" t="s">
        <v>424</v>
      </c>
      <c r="L29" s="134">
        <v>398.8</v>
      </c>
      <c r="M29" s="308" t="s">
        <v>89</v>
      </c>
      <c r="N29" s="308" t="s">
        <v>249</v>
      </c>
      <c r="O29" s="307"/>
      <c r="P29" s="474"/>
    </row>
    <row r="30" spans="1:16" s="29" customFormat="1" ht="12.6" customHeight="1" x14ac:dyDescent="0.2">
      <c r="A30" s="56"/>
      <c r="B30" s="129">
        <v>43210</v>
      </c>
      <c r="C30" s="190" t="s">
        <v>719</v>
      </c>
      <c r="D30" s="132" t="s">
        <v>1051</v>
      </c>
      <c r="E30" s="136">
        <v>930.05</v>
      </c>
      <c r="F30" s="505" t="s">
        <v>89</v>
      </c>
      <c r="G30" s="29" t="s">
        <v>249</v>
      </c>
      <c r="I30"/>
      <c r="J30" s="109">
        <v>43202</v>
      </c>
      <c r="K30" s="123" t="s">
        <v>2086</v>
      </c>
      <c r="L30" s="169">
        <v>361</v>
      </c>
      <c r="M30" s="308" t="s">
        <v>89</v>
      </c>
      <c r="N30" s="308" t="s">
        <v>249</v>
      </c>
      <c r="O30" s="308"/>
      <c r="P30" s="3"/>
    </row>
    <row r="31" spans="1:16" ht="12.6" customHeight="1" x14ac:dyDescent="0.2">
      <c r="A31" s="56"/>
      <c r="B31" s="129">
        <v>43214</v>
      </c>
      <c r="C31" s="190" t="s">
        <v>2108</v>
      </c>
      <c r="D31" s="132" t="s">
        <v>2109</v>
      </c>
      <c r="E31" s="136">
        <v>402</v>
      </c>
      <c r="F31" s="505" t="s">
        <v>405</v>
      </c>
      <c r="G31" s="29" t="s">
        <v>249</v>
      </c>
      <c r="J31" s="109">
        <v>43204</v>
      </c>
      <c r="K31" s="123" t="s">
        <v>931</v>
      </c>
      <c r="L31" s="169">
        <v>326.89999999999998</v>
      </c>
      <c r="M31" s="308" t="s">
        <v>89</v>
      </c>
      <c r="N31" s="308" t="s">
        <v>249</v>
      </c>
    </row>
    <row r="32" spans="1:16" s="308" customFormat="1" x14ac:dyDescent="0.2">
      <c r="A32" s="56"/>
      <c r="B32" s="129">
        <v>43214</v>
      </c>
      <c r="C32" s="190" t="s">
        <v>301</v>
      </c>
      <c r="D32" s="132" t="s">
        <v>227</v>
      </c>
      <c r="E32" s="136">
        <v>1013.15</v>
      </c>
      <c r="F32" s="505" t="s">
        <v>89</v>
      </c>
      <c r="G32" s="29" t="s">
        <v>249</v>
      </c>
      <c r="H32" s="29"/>
      <c r="I32"/>
      <c r="J32" s="110">
        <v>43204</v>
      </c>
      <c r="K32" s="119" t="s">
        <v>1433</v>
      </c>
      <c r="L32" s="172">
        <v>95.8</v>
      </c>
      <c r="M32" s="308" t="s">
        <v>89</v>
      </c>
      <c r="N32" s="308" t="s">
        <v>249</v>
      </c>
      <c r="P32"/>
    </row>
    <row r="33" spans="1:16" s="308" customFormat="1" x14ac:dyDescent="0.2">
      <c r="A33" s="56"/>
      <c r="B33" s="129">
        <v>43216</v>
      </c>
      <c r="C33" s="190" t="s">
        <v>719</v>
      </c>
      <c r="D33" s="132" t="s">
        <v>1051</v>
      </c>
      <c r="E33" s="136">
        <v>400</v>
      </c>
      <c r="F33" s="509" t="s">
        <v>89</v>
      </c>
      <c r="G33" s="29" t="s">
        <v>249</v>
      </c>
      <c r="H33" s="29"/>
      <c r="I33"/>
      <c r="J33" s="164">
        <v>43206</v>
      </c>
      <c r="K33" s="131" t="s">
        <v>424</v>
      </c>
      <c r="L33" s="172">
        <v>655</v>
      </c>
      <c r="M33" s="308" t="s">
        <v>89</v>
      </c>
      <c r="N33" s="308" t="s">
        <v>249</v>
      </c>
      <c r="P33"/>
    </row>
    <row r="34" spans="1:16" s="308" customFormat="1" x14ac:dyDescent="0.2">
      <c r="A34" s="56"/>
      <c r="B34" s="129">
        <v>43220</v>
      </c>
      <c r="C34" s="190" t="s">
        <v>409</v>
      </c>
      <c r="D34" s="132" t="s">
        <v>2110</v>
      </c>
      <c r="E34" s="136">
        <v>545.01</v>
      </c>
      <c r="F34" s="505" t="s">
        <v>89</v>
      </c>
      <c r="G34" s="29" t="s">
        <v>249</v>
      </c>
      <c r="H34" s="29"/>
      <c r="I34"/>
      <c r="J34" s="109">
        <v>43206</v>
      </c>
      <c r="K34" s="123" t="s">
        <v>1023</v>
      </c>
      <c r="L34" s="169">
        <v>135.1</v>
      </c>
      <c r="N34" s="308" t="s">
        <v>249</v>
      </c>
      <c r="P34"/>
    </row>
    <row r="35" spans="1:16" s="308" customFormat="1" x14ac:dyDescent="0.2">
      <c r="A35" s="56"/>
      <c r="B35" s="129">
        <v>43220</v>
      </c>
      <c r="C35" s="190" t="s">
        <v>1136</v>
      </c>
      <c r="D35" s="588" t="s">
        <v>1256</v>
      </c>
      <c r="E35" s="136">
        <v>690</v>
      </c>
      <c r="F35" s="505" t="s">
        <v>89</v>
      </c>
      <c r="G35" s="29" t="s">
        <v>249</v>
      </c>
      <c r="H35" s="29"/>
      <c r="I35"/>
      <c r="J35" s="164">
        <v>43209</v>
      </c>
      <c r="K35" s="123" t="s">
        <v>1051</v>
      </c>
      <c r="L35" s="169">
        <v>871.72</v>
      </c>
      <c r="M35" s="308" t="s">
        <v>89</v>
      </c>
      <c r="N35" s="308" t="s">
        <v>249</v>
      </c>
      <c r="P35"/>
    </row>
    <row r="36" spans="1:16" s="308" customFormat="1" ht="13.5" thickBot="1" x14ac:dyDescent="0.25">
      <c r="A36" s="56"/>
      <c r="B36" s="161">
        <v>43220</v>
      </c>
      <c r="C36" s="187" t="s">
        <v>1136</v>
      </c>
      <c r="D36" s="133" t="s">
        <v>861</v>
      </c>
      <c r="E36" s="137">
        <v>15000</v>
      </c>
      <c r="F36" s="505" t="s">
        <v>89</v>
      </c>
      <c r="G36" s="29" t="s">
        <v>249</v>
      </c>
      <c r="H36" s="29"/>
      <c r="I36"/>
      <c r="J36" s="109">
        <v>43213</v>
      </c>
      <c r="K36" s="123" t="s">
        <v>901</v>
      </c>
      <c r="L36" s="169">
        <v>108.11</v>
      </c>
      <c r="N36" s="308" t="s">
        <v>249</v>
      </c>
      <c r="P36"/>
    </row>
    <row r="37" spans="1:16" s="308" customFormat="1" ht="13.5" thickBot="1" x14ac:dyDescent="0.25">
      <c r="A37"/>
      <c r="B37" s="56"/>
      <c r="C37" s="56"/>
      <c r="D37" s="194"/>
      <c r="E37" s="87">
        <f>SUM(E10:E11,E13:E36)</f>
        <v>80388.149999999994</v>
      </c>
      <c r="F37" s="505"/>
      <c r="G37" s="29"/>
      <c r="H37" s="29"/>
      <c r="I37"/>
      <c r="J37" s="110">
        <v>43214</v>
      </c>
      <c r="K37" s="123" t="s">
        <v>424</v>
      </c>
      <c r="L37" s="169">
        <v>625.07000000000005</v>
      </c>
      <c r="M37" s="308" t="s">
        <v>89</v>
      </c>
      <c r="N37" s="308" t="s">
        <v>249</v>
      </c>
      <c r="P37"/>
    </row>
    <row r="38" spans="1:16" s="308" customFormat="1" x14ac:dyDescent="0.2">
      <c r="A38"/>
      <c r="B38"/>
      <c r="C38"/>
      <c r="D38" s="195"/>
      <c r="E38" s="197"/>
      <c r="F38" s="505"/>
      <c r="G38" s="29"/>
      <c r="H38" s="29"/>
      <c r="I38"/>
      <c r="J38" s="109">
        <v>43214</v>
      </c>
      <c r="K38" s="123" t="s">
        <v>1051</v>
      </c>
      <c r="L38" s="169">
        <v>860.46</v>
      </c>
      <c r="M38" s="308" t="s">
        <v>89</v>
      </c>
      <c r="N38" s="308" t="s">
        <v>249</v>
      </c>
      <c r="P38"/>
    </row>
    <row r="39" spans="1:16" s="308" customFormat="1" ht="13.5" thickBot="1" x14ac:dyDescent="0.25">
      <c r="A39"/>
      <c r="B39"/>
      <c r="C39"/>
      <c r="D39" s="195"/>
      <c r="E39" s="197"/>
      <c r="F39" s="505"/>
      <c r="G39" s="29"/>
      <c r="H39" s="29"/>
      <c r="I39"/>
      <c r="J39" s="161">
        <v>43215</v>
      </c>
      <c r="K39" s="133" t="s">
        <v>424</v>
      </c>
      <c r="L39" s="200">
        <v>183.02</v>
      </c>
      <c r="M39" s="308" t="s">
        <v>89</v>
      </c>
      <c r="N39" s="308" t="s">
        <v>249</v>
      </c>
      <c r="P39"/>
    </row>
    <row r="40" spans="1:16" s="308" customFormat="1" ht="13.5" thickBot="1" x14ac:dyDescent="0.25">
      <c r="A40"/>
      <c r="B40"/>
      <c r="C40"/>
      <c r="D40" s="195"/>
      <c r="E40" s="197"/>
      <c r="F40" s="505"/>
      <c r="G40" s="29"/>
      <c r="H40" s="29"/>
      <c r="I40" s="3"/>
      <c r="J40" s="56"/>
      <c r="K40" s="194"/>
      <c r="L40" s="87">
        <f>SUM(L19:L39)</f>
        <v>9269.48</v>
      </c>
      <c r="P40"/>
    </row>
    <row r="41" spans="1:16" s="308" customFormat="1" ht="15" x14ac:dyDescent="0.2">
      <c r="A41"/>
      <c r="B41"/>
      <c r="C41"/>
      <c r="D41" s="195"/>
      <c r="E41" s="197"/>
      <c r="F41" s="505"/>
      <c r="G41" s="29"/>
      <c r="H41" s="29"/>
      <c r="I41" s="294"/>
      <c r="J41" s="56"/>
      <c r="K41" s="194"/>
      <c r="L41" s="208"/>
      <c r="P41"/>
    </row>
    <row r="42" spans="1:16" s="308" customFormat="1" ht="15.75" thickBot="1" x14ac:dyDescent="0.25">
      <c r="A42"/>
      <c r="B42"/>
      <c r="C42"/>
      <c r="D42" s="195"/>
      <c r="E42" s="197"/>
      <c r="F42" s="505"/>
      <c r="G42" s="29"/>
      <c r="H42" s="29"/>
      <c r="I42" s="294" t="s">
        <v>2039</v>
      </c>
      <c r="J42" s="56"/>
      <c r="K42" s="194"/>
      <c r="L42" s="208"/>
      <c r="P42"/>
    </row>
    <row r="43" spans="1:16" s="308" customFormat="1" ht="13.5" thickBot="1" x14ac:dyDescent="0.25">
      <c r="A43"/>
      <c r="B43"/>
      <c r="C43"/>
      <c r="D43" s="195"/>
      <c r="E43" s="197"/>
      <c r="F43" s="505"/>
      <c r="G43" s="29"/>
      <c r="H43" s="29"/>
      <c r="I43" s="3"/>
      <c r="J43" s="10" t="s">
        <v>297</v>
      </c>
      <c r="K43" s="11" t="s">
        <v>298</v>
      </c>
      <c r="L43" s="176" t="s">
        <v>299</v>
      </c>
      <c r="P43"/>
    </row>
    <row r="44" spans="1:16" s="308" customFormat="1" x14ac:dyDescent="0.2">
      <c r="A44"/>
      <c r="B44"/>
      <c r="C44"/>
      <c r="D44" s="195"/>
      <c r="E44" s="197"/>
      <c r="F44" s="505"/>
      <c r="G44" s="29"/>
      <c r="H44" s="29"/>
      <c r="I44" s="3"/>
      <c r="J44" s="101">
        <v>43197</v>
      </c>
      <c r="K44" s="205" t="s">
        <v>1534</v>
      </c>
      <c r="L44" s="172">
        <v>3926.02</v>
      </c>
      <c r="P44"/>
    </row>
    <row r="45" spans="1:16" s="308" customFormat="1" x14ac:dyDescent="0.2">
      <c r="A45"/>
      <c r="B45"/>
      <c r="C45"/>
      <c r="D45" s="195"/>
      <c r="E45" s="197"/>
      <c r="F45" s="505"/>
      <c r="G45" s="29"/>
      <c r="H45" s="29"/>
      <c r="I45"/>
      <c r="J45" s="110">
        <v>43200</v>
      </c>
      <c r="K45" s="119" t="s">
        <v>2135</v>
      </c>
      <c r="L45" s="172">
        <v>629.85</v>
      </c>
      <c r="P45"/>
    </row>
    <row r="46" spans="1:16" s="308" customFormat="1" x14ac:dyDescent="0.2">
      <c r="A46"/>
      <c r="B46"/>
      <c r="C46"/>
      <c r="D46" s="195"/>
      <c r="E46" s="197"/>
      <c r="F46" s="505"/>
      <c r="G46" s="29"/>
      <c r="H46" s="29"/>
      <c r="I46"/>
      <c r="J46" s="110">
        <v>43213</v>
      </c>
      <c r="K46" s="119" t="s">
        <v>2136</v>
      </c>
      <c r="L46" s="172">
        <v>815.76</v>
      </c>
      <c r="P46"/>
    </row>
    <row r="47" spans="1:16" s="308" customFormat="1" ht="13.5" thickBot="1" x14ac:dyDescent="0.25">
      <c r="A47"/>
      <c r="B47"/>
      <c r="C47"/>
      <c r="D47" s="195"/>
      <c r="E47" s="197"/>
      <c r="F47" s="505"/>
      <c r="G47" s="29"/>
      <c r="H47" s="29"/>
      <c r="I47"/>
      <c r="J47" s="161">
        <v>43213</v>
      </c>
      <c r="K47" s="133" t="s">
        <v>2136</v>
      </c>
      <c r="L47" s="200">
        <v>14809.19</v>
      </c>
      <c r="P47"/>
    </row>
    <row r="48" spans="1:16" s="308" customFormat="1" ht="13.5" thickBot="1" x14ac:dyDescent="0.25">
      <c r="A48"/>
      <c r="B48"/>
      <c r="C48"/>
      <c r="D48" s="195"/>
      <c r="E48" s="197"/>
      <c r="F48" s="505"/>
      <c r="G48" s="29"/>
      <c r="H48" s="29"/>
      <c r="I48"/>
      <c r="J48" s="56"/>
      <c r="K48" s="194"/>
      <c r="L48" s="87">
        <f>SUM(L44:L47)</f>
        <v>20180.82</v>
      </c>
      <c r="P48"/>
    </row>
    <row r="49" spans="1:16" s="308" customFormat="1" x14ac:dyDescent="0.2">
      <c r="A49"/>
      <c r="B49"/>
      <c r="C49"/>
      <c r="D49" s="195"/>
      <c r="E49" s="197"/>
      <c r="F49" s="505"/>
      <c r="G49" s="29"/>
      <c r="H49" s="29"/>
      <c r="I49"/>
      <c r="J49" s="56"/>
      <c r="K49" s="194"/>
      <c r="L49" s="208"/>
      <c r="P49"/>
    </row>
    <row r="50" spans="1:16" s="308" customFormat="1" x14ac:dyDescent="0.2">
      <c r="A50"/>
      <c r="B50"/>
      <c r="C50"/>
      <c r="D50" s="195"/>
      <c r="E50" s="197"/>
      <c r="F50" s="505"/>
      <c r="G50" s="29"/>
      <c r="H50" s="29"/>
      <c r="I50"/>
      <c r="J50" s="56"/>
      <c r="K50" s="194"/>
      <c r="L50" s="208"/>
      <c r="P50"/>
    </row>
    <row r="51" spans="1:16" s="308" customFormat="1" x14ac:dyDescent="0.2">
      <c r="A51"/>
      <c r="B51"/>
      <c r="C51"/>
      <c r="D51" s="195"/>
      <c r="E51" s="197"/>
      <c r="F51" s="505"/>
      <c r="G51" s="29"/>
      <c r="H51" s="29"/>
      <c r="I51"/>
      <c r="J51" s="56"/>
      <c r="K51" s="194"/>
      <c r="L51" s="208"/>
      <c r="P51"/>
    </row>
    <row r="52" spans="1:16" s="308" customFormat="1" x14ac:dyDescent="0.2">
      <c r="A52"/>
      <c r="B52"/>
      <c r="C52"/>
      <c r="D52" s="195"/>
      <c r="E52" s="197"/>
      <c r="F52" s="505"/>
      <c r="G52" s="29"/>
      <c r="H52" s="29"/>
      <c r="I52"/>
      <c r="J52" s="56"/>
      <c r="K52" s="194"/>
      <c r="L52" s="208"/>
      <c r="P52"/>
    </row>
    <row r="53" spans="1:16" s="308" customFormat="1" x14ac:dyDescent="0.2">
      <c r="A53"/>
      <c r="B53"/>
      <c r="C53"/>
      <c r="D53" s="195"/>
      <c r="E53" s="197"/>
      <c r="F53" s="505"/>
      <c r="G53" s="29"/>
      <c r="H53" s="29"/>
      <c r="I53"/>
      <c r="J53" s="56"/>
      <c r="K53" s="194"/>
      <c r="L53" s="208"/>
      <c r="P53"/>
    </row>
    <row r="54" spans="1:16" s="308" customFormat="1" x14ac:dyDescent="0.2">
      <c r="A54"/>
      <c r="B54"/>
      <c r="C54"/>
      <c r="D54" s="195"/>
      <c r="E54" s="197"/>
      <c r="F54" s="505"/>
      <c r="G54" s="29"/>
      <c r="H54" s="29"/>
      <c r="I54"/>
      <c r="J54" s="56"/>
      <c r="K54" s="194"/>
      <c r="L54" s="208"/>
      <c r="P54"/>
    </row>
    <row r="55" spans="1:16" s="308" customFormat="1" x14ac:dyDescent="0.2">
      <c r="A55"/>
      <c r="B55"/>
      <c r="C55"/>
      <c r="D55" s="195"/>
      <c r="E55" s="197"/>
      <c r="F55" s="505"/>
      <c r="G55" s="29"/>
      <c r="H55" s="29"/>
      <c r="I55"/>
      <c r="J55" s="56"/>
      <c r="K55" s="194"/>
      <c r="L55" s="208"/>
      <c r="P55"/>
    </row>
    <row r="56" spans="1:16" s="308" customFormat="1" x14ac:dyDescent="0.2">
      <c r="A56"/>
      <c r="B56"/>
      <c r="C56"/>
      <c r="D56" s="195"/>
      <c r="E56" s="197"/>
      <c r="F56" s="505"/>
      <c r="G56" s="29"/>
      <c r="H56" s="29"/>
      <c r="I56"/>
      <c r="J56" s="56"/>
      <c r="K56" s="194"/>
      <c r="L56" s="208"/>
      <c r="P56"/>
    </row>
    <row r="57" spans="1:16" s="308" customFormat="1" x14ac:dyDescent="0.2">
      <c r="A57"/>
      <c r="B57"/>
      <c r="C57"/>
      <c r="D57" s="195"/>
      <c r="E57" s="197"/>
      <c r="F57" s="505"/>
      <c r="G57" s="29"/>
      <c r="H57" s="29"/>
      <c r="I57"/>
      <c r="J57" s="56"/>
      <c r="K57" s="194"/>
      <c r="L57" s="208"/>
      <c r="P57"/>
    </row>
    <row r="58" spans="1:16" s="308" customFormat="1" x14ac:dyDescent="0.2">
      <c r="A58"/>
      <c r="B58"/>
      <c r="C58"/>
      <c r="D58" s="195"/>
      <c r="E58" s="197"/>
      <c r="F58" s="505"/>
      <c r="G58" s="29"/>
      <c r="H58" s="29"/>
      <c r="I58"/>
      <c r="J58" s="56"/>
      <c r="K58" s="194"/>
      <c r="L58" s="208"/>
      <c r="P58"/>
    </row>
    <row r="59" spans="1:16" s="308" customFormat="1" x14ac:dyDescent="0.2">
      <c r="A59"/>
      <c r="B59"/>
      <c r="C59"/>
      <c r="D59" s="195"/>
      <c r="E59" s="197"/>
      <c r="F59" s="505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505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505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505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505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505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505"/>
      <c r="G65" s="29"/>
      <c r="H65" s="29"/>
      <c r="I65"/>
      <c r="J65"/>
      <c r="K65"/>
      <c r="L65"/>
      <c r="P65"/>
    </row>
  </sheetData>
  <mergeCells count="5">
    <mergeCell ref="A1:L1"/>
    <mergeCell ref="A3:D3"/>
    <mergeCell ref="A8:D8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/>
  <dimension ref="A1:P68"/>
  <sheetViews>
    <sheetView topLeftCell="A7" zoomScaleNormal="100" workbookViewId="0">
      <selection activeCell="D21" sqref="D2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10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2111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10"/>
      <c r="G2" s="510"/>
      <c r="H2" s="510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7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thickBot="1" x14ac:dyDescent="0.25">
      <c r="B5" s="129">
        <v>43244</v>
      </c>
      <c r="C5" s="166" t="s">
        <v>691</v>
      </c>
      <c r="D5" s="123" t="s">
        <v>1852</v>
      </c>
      <c r="E5" s="124">
        <v>3392.65</v>
      </c>
      <c r="F5" s="510" t="s">
        <v>89</v>
      </c>
      <c r="G5" s="29" t="s">
        <v>249</v>
      </c>
      <c r="H5" s="29"/>
      <c r="J5" s="161">
        <v>43224</v>
      </c>
      <c r="K5" s="423" t="s">
        <v>1258</v>
      </c>
      <c r="L5" s="445">
        <v>8691.36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61">
        <v>43244</v>
      </c>
      <c r="C6" s="281" t="s">
        <v>691</v>
      </c>
      <c r="D6" s="423" t="s">
        <v>1853</v>
      </c>
      <c r="E6" s="432">
        <v>5992.06</v>
      </c>
      <c r="F6" s="27" t="s">
        <v>89</v>
      </c>
      <c r="G6" s="29" t="s">
        <v>249</v>
      </c>
      <c r="H6" s="29"/>
      <c r="K6" s="194"/>
      <c r="L6" s="87">
        <f>SUM(L5:L5)</f>
        <v>8691.36</v>
      </c>
      <c r="M6" s="307"/>
      <c r="N6" s="307"/>
      <c r="O6" s="308"/>
      <c r="P6" s="29"/>
    </row>
    <row r="7" spans="1:16" s="56" customFormat="1" ht="12.6" customHeight="1" thickBot="1" x14ac:dyDescent="0.25">
      <c r="A7"/>
      <c r="D7" s="194"/>
      <c r="E7" s="87">
        <f>SUM(E5:E6)</f>
        <v>9384.7100000000009</v>
      </c>
      <c r="F7" s="510"/>
      <c r="G7" s="29"/>
      <c r="H7" s="29"/>
      <c r="J7" s="299"/>
      <c r="K7" s="155"/>
      <c r="L7" s="301"/>
      <c r="M7" s="307"/>
      <c r="N7" s="307"/>
      <c r="O7" s="306"/>
      <c r="P7" s="29"/>
    </row>
    <row r="8" spans="1:16" s="56" customFormat="1" ht="12.6" customHeight="1" x14ac:dyDescent="0.2">
      <c r="A8"/>
      <c r="D8" s="194"/>
      <c r="E8" s="208"/>
      <c r="F8" s="510"/>
      <c r="G8" s="29"/>
      <c r="H8" s="29"/>
      <c r="J8" s="158"/>
      <c r="K8" s="885" t="s">
        <v>1087</v>
      </c>
      <c r="L8" s="881">
        <f>E7+L6+E38+L45</f>
        <v>165506.84</v>
      </c>
      <c r="M8" s="307"/>
      <c r="N8" s="307"/>
      <c r="O8" s="306"/>
      <c r="P8" s="487"/>
    </row>
    <row r="9" spans="1:16" s="56" customFormat="1" ht="12.6" customHeight="1" thickBot="1" x14ac:dyDescent="0.25">
      <c r="A9" s="875" t="s">
        <v>1058</v>
      </c>
      <c r="B9" s="875"/>
      <c r="C9" s="875"/>
      <c r="D9" s="875"/>
      <c r="E9" s="492" t="s">
        <v>1500</v>
      </c>
      <c r="F9" s="116"/>
      <c r="G9" s="29"/>
      <c r="H9" s="29"/>
      <c r="I9"/>
      <c r="J9" s="393"/>
      <c r="K9" s="885"/>
      <c r="L9" s="882"/>
      <c r="M9" s="307"/>
      <c r="N9" s="307"/>
      <c r="O9" s="306"/>
      <c r="P9" s="488"/>
    </row>
    <row r="10" spans="1:16" s="29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I10"/>
      <c r="J10" s="393"/>
      <c r="K10" s="398"/>
      <c r="L10" s="336"/>
      <c r="M10" s="307"/>
      <c r="N10" s="307"/>
      <c r="O10" s="306"/>
      <c r="P10" s="111"/>
    </row>
    <row r="11" spans="1:16" s="29" customFormat="1" ht="12.6" customHeight="1" x14ac:dyDescent="0.2">
      <c r="A11" s="56"/>
      <c r="B11" s="129">
        <v>43222</v>
      </c>
      <c r="C11" s="190" t="s">
        <v>674</v>
      </c>
      <c r="D11" s="132" t="s">
        <v>2113</v>
      </c>
      <c r="E11" s="136">
        <v>9500</v>
      </c>
      <c r="F11" s="510" t="s">
        <v>89</v>
      </c>
      <c r="G11" s="29" t="s">
        <v>249</v>
      </c>
      <c r="I11" s="294" t="s">
        <v>1570</v>
      </c>
      <c r="J11" s="56"/>
      <c r="K11" s="194"/>
      <c r="L11" s="208"/>
      <c r="M11" s="308"/>
      <c r="N11" s="307"/>
      <c r="O11" s="306"/>
      <c r="P11" s="111"/>
    </row>
    <row r="12" spans="1:16" s="29" customFormat="1" ht="12.6" customHeight="1" thickBot="1" x14ac:dyDescent="0.25">
      <c r="A12" s="56"/>
      <c r="B12" s="129">
        <v>43222</v>
      </c>
      <c r="C12" s="190" t="s">
        <v>674</v>
      </c>
      <c r="D12" s="132" t="s">
        <v>2112</v>
      </c>
      <c r="E12" s="136">
        <v>373.24</v>
      </c>
      <c r="F12" s="510" t="s">
        <v>89</v>
      </c>
      <c r="G12" s="29" t="s">
        <v>249</v>
      </c>
      <c r="I12" s="3"/>
      <c r="J12" s="294"/>
      <c r="K12" s="294"/>
      <c r="L12" s="288"/>
      <c r="M12" s="492" t="s">
        <v>1683</v>
      </c>
      <c r="N12" s="307"/>
      <c r="O12" s="306"/>
      <c r="P12" s="111"/>
    </row>
    <row r="13" spans="1:16" s="29" customFormat="1" ht="12.6" customHeight="1" thickBot="1" x14ac:dyDescent="0.25">
      <c r="A13" s="56"/>
      <c r="B13" s="129">
        <v>43223</v>
      </c>
      <c r="C13" s="190" t="s">
        <v>1939</v>
      </c>
      <c r="D13" s="132" t="s">
        <v>1977</v>
      </c>
      <c r="E13" s="136">
        <v>1001.31</v>
      </c>
      <c r="F13" s="510" t="s">
        <v>405</v>
      </c>
      <c r="G13" s="29" t="s">
        <v>249</v>
      </c>
      <c r="I13" s="3"/>
      <c r="J13" s="10" t="s">
        <v>297</v>
      </c>
      <c r="K13" s="11" t="s">
        <v>298</v>
      </c>
      <c r="L13" s="176" t="s">
        <v>299</v>
      </c>
      <c r="M13" s="308"/>
      <c r="N13" s="307"/>
      <c r="O13" s="306"/>
      <c r="P13" s="111"/>
    </row>
    <row r="14" spans="1:16" s="29" customFormat="1" ht="12.6" customHeight="1" x14ac:dyDescent="0.2">
      <c r="A14" s="56"/>
      <c r="B14" s="129">
        <v>43223</v>
      </c>
      <c r="C14" s="190" t="s">
        <v>1136</v>
      </c>
      <c r="D14" s="132" t="s">
        <v>861</v>
      </c>
      <c r="E14" s="136">
        <v>15039.88</v>
      </c>
      <c r="F14" s="510" t="s">
        <v>89</v>
      </c>
      <c r="G14" s="29" t="s">
        <v>249</v>
      </c>
      <c r="I14"/>
      <c r="J14" s="109">
        <v>43216</v>
      </c>
      <c r="K14" s="131" t="s">
        <v>1771</v>
      </c>
      <c r="L14" s="134">
        <v>226</v>
      </c>
      <c r="M14" s="308" t="s">
        <v>89</v>
      </c>
      <c r="N14" s="308" t="s">
        <v>249</v>
      </c>
      <c r="O14" s="307"/>
      <c r="P14" s="111"/>
    </row>
    <row r="15" spans="1:16" s="29" customFormat="1" ht="12.6" customHeight="1" x14ac:dyDescent="0.2">
      <c r="A15" s="56"/>
      <c r="B15" s="129">
        <v>43223</v>
      </c>
      <c r="C15" s="190" t="s">
        <v>719</v>
      </c>
      <c r="D15" s="132" t="s">
        <v>1137</v>
      </c>
      <c r="E15" s="136">
        <v>1000</v>
      </c>
      <c r="F15" s="517" t="s">
        <v>89</v>
      </c>
      <c r="G15" s="29" t="s">
        <v>249</v>
      </c>
      <c r="I15"/>
      <c r="J15" s="109">
        <v>43216</v>
      </c>
      <c r="K15" s="123" t="s">
        <v>373</v>
      </c>
      <c r="L15" s="169">
        <v>650</v>
      </c>
      <c r="M15" s="308" t="s">
        <v>89</v>
      </c>
      <c r="N15" s="308" t="s">
        <v>249</v>
      </c>
      <c r="O15" s="307"/>
      <c r="P15" s="3"/>
    </row>
    <row r="16" spans="1:16" s="29" customFormat="1" ht="12.6" customHeight="1" x14ac:dyDescent="0.2">
      <c r="A16" s="56"/>
      <c r="B16" s="129">
        <v>43223</v>
      </c>
      <c r="C16" s="190" t="s">
        <v>1136</v>
      </c>
      <c r="D16" s="132" t="s">
        <v>2032</v>
      </c>
      <c r="E16" s="136">
        <v>15000</v>
      </c>
      <c r="F16" s="510" t="s">
        <v>89</v>
      </c>
      <c r="G16" s="29" t="s">
        <v>249</v>
      </c>
      <c r="I16"/>
      <c r="J16" s="109">
        <v>43217</v>
      </c>
      <c r="K16" s="123" t="s">
        <v>1433</v>
      </c>
      <c r="L16" s="169">
        <v>131.6</v>
      </c>
      <c r="M16" s="308" t="s">
        <v>89</v>
      </c>
      <c r="N16" s="308" t="s">
        <v>249</v>
      </c>
      <c r="O16" s="307"/>
      <c r="P16" s="3"/>
    </row>
    <row r="17" spans="1:16" s="29" customFormat="1" ht="12.6" customHeight="1" x14ac:dyDescent="0.2">
      <c r="A17" s="56"/>
      <c r="B17" s="129">
        <v>43223</v>
      </c>
      <c r="C17" s="190" t="s">
        <v>2103</v>
      </c>
      <c r="D17" s="132" t="s">
        <v>2089</v>
      </c>
      <c r="E17" s="136">
        <v>899</v>
      </c>
      <c r="F17" s="510" t="s">
        <v>405</v>
      </c>
      <c r="G17" s="29" t="s">
        <v>249</v>
      </c>
      <c r="I17"/>
      <c r="J17" s="109">
        <v>43218</v>
      </c>
      <c r="K17" s="123" t="s">
        <v>1746</v>
      </c>
      <c r="L17" s="169">
        <v>129.9</v>
      </c>
      <c r="M17" s="308" t="s">
        <v>89</v>
      </c>
      <c r="N17" s="308" t="s">
        <v>249</v>
      </c>
      <c r="O17" s="307"/>
      <c r="P17" s="3"/>
    </row>
    <row r="18" spans="1:16" s="29" customFormat="1" ht="12.6" customHeight="1" x14ac:dyDescent="0.2">
      <c r="A18" s="56"/>
      <c r="B18" s="129">
        <v>43223</v>
      </c>
      <c r="C18" s="190" t="s">
        <v>637</v>
      </c>
      <c r="D18" s="132" t="s">
        <v>1566</v>
      </c>
      <c r="E18" s="136">
        <v>1620</v>
      </c>
      <c r="F18" s="510" t="s">
        <v>89</v>
      </c>
      <c r="G18" s="29" t="s">
        <v>249</v>
      </c>
      <c r="I18"/>
      <c r="J18" s="109">
        <v>43220</v>
      </c>
      <c r="K18" s="123" t="s">
        <v>9</v>
      </c>
      <c r="L18" s="169">
        <v>128.69999999999999</v>
      </c>
      <c r="M18" s="308" t="s">
        <v>89</v>
      </c>
      <c r="N18" s="308" t="s">
        <v>249</v>
      </c>
      <c r="O18" s="307"/>
      <c r="P18" s="3"/>
    </row>
    <row r="19" spans="1:16" s="29" customFormat="1" ht="12.6" customHeight="1" x14ac:dyDescent="0.2">
      <c r="A19" s="56"/>
      <c r="B19" s="129">
        <v>43227</v>
      </c>
      <c r="C19" s="190" t="s">
        <v>719</v>
      </c>
      <c r="D19" s="132" t="s">
        <v>1051</v>
      </c>
      <c r="E19" s="136">
        <v>1631.19</v>
      </c>
      <c r="F19" s="510" t="s">
        <v>89</v>
      </c>
      <c r="G19" s="29" t="s">
        <v>249</v>
      </c>
      <c r="I19"/>
      <c r="J19" s="109">
        <v>43220</v>
      </c>
      <c r="K19" s="123" t="s">
        <v>424</v>
      </c>
      <c r="L19" s="169">
        <v>279.7</v>
      </c>
      <c r="M19" s="308" t="s">
        <v>89</v>
      </c>
      <c r="N19" s="308" t="s">
        <v>249</v>
      </c>
      <c r="O19" s="307"/>
      <c r="P19" s="3"/>
    </row>
    <row r="20" spans="1:16" s="29" customFormat="1" ht="12.6" customHeight="1" x14ac:dyDescent="0.2">
      <c r="A20" s="56"/>
      <c r="B20" s="129">
        <v>43227</v>
      </c>
      <c r="C20" s="190" t="s">
        <v>719</v>
      </c>
      <c r="D20" s="132" t="s">
        <v>1051</v>
      </c>
      <c r="E20" s="136">
        <v>534.04</v>
      </c>
      <c r="F20" s="510" t="s">
        <v>89</v>
      </c>
      <c r="G20" s="29" t="s">
        <v>249</v>
      </c>
      <c r="I20"/>
      <c r="J20" s="109">
        <v>43222</v>
      </c>
      <c r="K20" s="123" t="s">
        <v>1051</v>
      </c>
      <c r="L20" s="169">
        <v>902.4</v>
      </c>
      <c r="M20" s="308" t="s">
        <v>89</v>
      </c>
      <c r="N20" s="308" t="s">
        <v>249</v>
      </c>
      <c r="O20" s="307"/>
      <c r="P20" s="3"/>
    </row>
    <row r="21" spans="1:16" s="29" customFormat="1" ht="12.6" customHeight="1" x14ac:dyDescent="0.2">
      <c r="A21" s="56"/>
      <c r="B21" s="129">
        <v>43227</v>
      </c>
      <c r="C21" s="190" t="s">
        <v>301</v>
      </c>
      <c r="D21" s="132" t="s">
        <v>2114</v>
      </c>
      <c r="E21" s="136">
        <v>700</v>
      </c>
      <c r="F21" s="510" t="s">
        <v>89</v>
      </c>
      <c r="G21" s="29" t="s">
        <v>249</v>
      </c>
      <c r="I21"/>
      <c r="J21" s="109">
        <v>43224</v>
      </c>
      <c r="K21" s="123" t="s">
        <v>424</v>
      </c>
      <c r="L21" s="169">
        <v>299.29000000000002</v>
      </c>
      <c r="M21" s="308" t="s">
        <v>89</v>
      </c>
      <c r="N21" s="308" t="s">
        <v>249</v>
      </c>
      <c r="O21" s="307"/>
      <c r="P21" s="3"/>
    </row>
    <row r="22" spans="1:16" s="29" customFormat="1" ht="12.6" customHeight="1" x14ac:dyDescent="0.2">
      <c r="A22" s="56"/>
      <c r="B22" s="129">
        <v>43227</v>
      </c>
      <c r="C22" s="190" t="s">
        <v>301</v>
      </c>
      <c r="D22" s="132" t="s">
        <v>946</v>
      </c>
      <c r="E22" s="136">
        <v>494.91</v>
      </c>
      <c r="F22" s="510" t="s">
        <v>89</v>
      </c>
      <c r="G22" s="116" t="s">
        <v>249</v>
      </c>
      <c r="I22"/>
      <c r="J22" s="110">
        <v>43224</v>
      </c>
      <c r="K22" s="119" t="s">
        <v>1023</v>
      </c>
      <c r="L22" s="172">
        <v>161.12</v>
      </c>
      <c r="M22" s="308" t="s">
        <v>89</v>
      </c>
      <c r="N22" s="308" t="s">
        <v>249</v>
      </c>
      <c r="O22" s="308"/>
      <c r="P22" s="474"/>
    </row>
    <row r="23" spans="1:16" s="29" customFormat="1" ht="12.6" customHeight="1" x14ac:dyDescent="0.2">
      <c r="A23" s="56"/>
      <c r="B23" s="129">
        <v>43228</v>
      </c>
      <c r="C23" s="190" t="s">
        <v>719</v>
      </c>
      <c r="D23" s="132" t="s">
        <v>1051</v>
      </c>
      <c r="E23" s="136">
        <v>963.41</v>
      </c>
      <c r="F23" s="510" t="s">
        <v>89</v>
      </c>
      <c r="G23" s="27" t="s">
        <v>249</v>
      </c>
      <c r="I23"/>
      <c r="J23" s="110">
        <v>43224</v>
      </c>
      <c r="K23" s="131" t="s">
        <v>1355</v>
      </c>
      <c r="L23" s="134">
        <v>634.52</v>
      </c>
      <c r="M23" s="308" t="s">
        <v>89</v>
      </c>
      <c r="N23" s="308" t="s">
        <v>249</v>
      </c>
      <c r="O23" s="308"/>
      <c r="P23" s="3"/>
    </row>
    <row r="24" spans="1:16" s="29" customFormat="1" ht="12.6" customHeight="1" x14ac:dyDescent="0.2">
      <c r="A24" s="56"/>
      <c r="B24" s="129">
        <v>43236</v>
      </c>
      <c r="C24" s="190" t="s">
        <v>469</v>
      </c>
      <c r="D24" s="132" t="s">
        <v>1081</v>
      </c>
      <c r="E24" s="136">
        <v>413.69</v>
      </c>
      <c r="F24" s="510" t="s">
        <v>89</v>
      </c>
      <c r="G24" s="29" t="s">
        <v>249</v>
      </c>
      <c r="I24"/>
      <c r="J24" s="109">
        <v>43225</v>
      </c>
      <c r="K24" s="123" t="s">
        <v>1746</v>
      </c>
      <c r="L24" s="169">
        <v>129.9</v>
      </c>
      <c r="M24" s="308" t="s">
        <v>89</v>
      </c>
      <c r="N24" s="308" t="s">
        <v>249</v>
      </c>
      <c r="O24" s="308"/>
      <c r="P24"/>
    </row>
    <row r="25" spans="1:16" s="29" customFormat="1" ht="12.6" customHeight="1" x14ac:dyDescent="0.2">
      <c r="A25" s="56"/>
      <c r="B25" s="129">
        <v>43237</v>
      </c>
      <c r="C25" s="190" t="s">
        <v>719</v>
      </c>
      <c r="D25" s="132" t="s">
        <v>1051</v>
      </c>
      <c r="E25" s="136">
        <v>942.27</v>
      </c>
      <c r="F25" s="510" t="s">
        <v>89</v>
      </c>
      <c r="G25" s="29" t="s">
        <v>249</v>
      </c>
      <c r="I25"/>
      <c r="J25" s="109">
        <v>43225</v>
      </c>
      <c r="K25" s="123" t="s">
        <v>2120</v>
      </c>
      <c r="L25" s="169">
        <v>210</v>
      </c>
      <c r="M25" s="308" t="s">
        <v>89</v>
      </c>
      <c r="N25" s="308" t="s">
        <v>249</v>
      </c>
      <c r="O25" s="308"/>
      <c r="P25"/>
    </row>
    <row r="26" spans="1:16" s="29" customFormat="1" ht="12.6" customHeight="1" x14ac:dyDescent="0.2">
      <c r="A26" s="56"/>
      <c r="B26" s="129">
        <v>43242</v>
      </c>
      <c r="C26" s="190" t="s">
        <v>1939</v>
      </c>
      <c r="D26" s="132" t="s">
        <v>1977</v>
      </c>
      <c r="E26" s="136">
        <v>901.31</v>
      </c>
      <c r="F26" s="510" t="s">
        <v>405</v>
      </c>
      <c r="G26" s="29" t="s">
        <v>249</v>
      </c>
      <c r="I26"/>
      <c r="J26" s="109">
        <v>43226</v>
      </c>
      <c r="K26" s="123" t="s">
        <v>1706</v>
      </c>
      <c r="L26" s="169">
        <v>1056.6300000000001</v>
      </c>
      <c r="M26" s="308" t="s">
        <v>89</v>
      </c>
      <c r="N26" s="308" t="s">
        <v>249</v>
      </c>
      <c r="O26" s="308"/>
      <c r="P26"/>
    </row>
    <row r="27" spans="1:16" s="29" customFormat="1" ht="12.6" customHeight="1" x14ac:dyDescent="0.2">
      <c r="A27" s="56"/>
      <c r="B27" s="129">
        <v>43244</v>
      </c>
      <c r="C27" s="190" t="s">
        <v>301</v>
      </c>
      <c r="D27" s="132" t="s">
        <v>225</v>
      </c>
      <c r="E27" s="136">
        <v>1664.05</v>
      </c>
      <c r="F27" s="510" t="s">
        <v>89</v>
      </c>
      <c r="G27" s="29" t="s">
        <v>249</v>
      </c>
      <c r="I27"/>
      <c r="J27" s="109">
        <v>43229</v>
      </c>
      <c r="K27" s="123" t="s">
        <v>424</v>
      </c>
      <c r="L27" s="172">
        <v>692.88</v>
      </c>
      <c r="M27" s="308"/>
      <c r="N27" s="308" t="s">
        <v>249</v>
      </c>
      <c r="O27" s="308"/>
      <c r="P27"/>
    </row>
    <row r="28" spans="1:16" s="29" customFormat="1" ht="12.6" customHeight="1" x14ac:dyDescent="0.2">
      <c r="A28" s="56"/>
      <c r="B28" s="129">
        <v>43245</v>
      </c>
      <c r="C28" s="190" t="s">
        <v>301</v>
      </c>
      <c r="D28" s="132" t="s">
        <v>2116</v>
      </c>
      <c r="E28" s="136">
        <v>140</v>
      </c>
      <c r="F28" s="512" t="s">
        <v>405</v>
      </c>
      <c r="G28" s="29" t="s">
        <v>249</v>
      </c>
      <c r="I28"/>
      <c r="J28" s="109">
        <v>43229</v>
      </c>
      <c r="K28" s="123" t="s">
        <v>1023</v>
      </c>
      <c r="L28" s="169">
        <v>87.18</v>
      </c>
      <c r="M28" s="308" t="s">
        <v>89</v>
      </c>
      <c r="N28" s="308" t="s">
        <v>249</v>
      </c>
      <c r="O28" s="308"/>
      <c r="P28"/>
    </row>
    <row r="29" spans="1:16" s="29" customFormat="1" ht="12.6" customHeight="1" x14ac:dyDescent="0.2">
      <c r="A29" s="56"/>
      <c r="B29" s="129">
        <v>43245</v>
      </c>
      <c r="C29" s="190" t="s">
        <v>674</v>
      </c>
      <c r="D29" s="132" t="s">
        <v>2117</v>
      </c>
      <c r="E29" s="136">
        <v>319.56</v>
      </c>
      <c r="F29" s="512" t="s">
        <v>89</v>
      </c>
      <c r="G29" s="29" t="s">
        <v>249</v>
      </c>
      <c r="I29"/>
      <c r="J29" s="109">
        <v>43229</v>
      </c>
      <c r="K29" s="119" t="s">
        <v>597</v>
      </c>
      <c r="L29" s="169">
        <v>523.9</v>
      </c>
      <c r="M29" s="308" t="s">
        <v>89</v>
      </c>
      <c r="N29" s="308" t="s">
        <v>249</v>
      </c>
      <c r="O29" s="308"/>
      <c r="P29"/>
    </row>
    <row r="30" spans="1:16" s="29" customFormat="1" ht="12.6" customHeight="1" x14ac:dyDescent="0.2">
      <c r="A30" s="56"/>
      <c r="B30" s="129">
        <v>43245</v>
      </c>
      <c r="C30" s="190" t="s">
        <v>1939</v>
      </c>
      <c r="D30" s="132" t="s">
        <v>1977</v>
      </c>
      <c r="E30" s="136">
        <v>1001.31</v>
      </c>
      <c r="F30" s="513" t="s">
        <v>89</v>
      </c>
      <c r="G30" s="29" t="s">
        <v>249</v>
      </c>
      <c r="I30"/>
      <c r="J30" s="109">
        <v>43229</v>
      </c>
      <c r="K30" s="119" t="s">
        <v>1023</v>
      </c>
      <c r="L30" s="134">
        <v>150.4</v>
      </c>
      <c r="M30" s="308"/>
      <c r="N30" s="308" t="s">
        <v>249</v>
      </c>
      <c r="O30" s="308"/>
      <c r="P30"/>
    </row>
    <row r="31" spans="1:16" ht="12.6" customHeight="1" x14ac:dyDescent="0.2">
      <c r="A31" s="56"/>
      <c r="B31" s="129">
        <v>43248</v>
      </c>
      <c r="C31" s="190" t="s">
        <v>301</v>
      </c>
      <c r="D31" s="132" t="s">
        <v>2118</v>
      </c>
      <c r="E31" s="136">
        <v>721.05</v>
      </c>
      <c r="F31" s="514" t="s">
        <v>89</v>
      </c>
      <c r="G31" s="29" t="s">
        <v>249</v>
      </c>
      <c r="J31" s="109">
        <v>43230</v>
      </c>
      <c r="K31" s="123" t="s">
        <v>1246</v>
      </c>
      <c r="L31" s="169">
        <v>197.64</v>
      </c>
      <c r="M31" s="308" t="s">
        <v>89</v>
      </c>
      <c r="N31" s="308" t="s">
        <v>249</v>
      </c>
    </row>
    <row r="32" spans="1:16" s="308" customFormat="1" x14ac:dyDescent="0.2">
      <c r="A32" s="56"/>
      <c r="B32" s="129">
        <v>43250</v>
      </c>
      <c r="C32" s="190" t="s">
        <v>719</v>
      </c>
      <c r="D32" s="132" t="s">
        <v>1051</v>
      </c>
      <c r="E32" s="136">
        <v>900.15</v>
      </c>
      <c r="F32" s="515" t="s">
        <v>89</v>
      </c>
      <c r="G32" s="29" t="s">
        <v>249</v>
      </c>
      <c r="H32" s="29"/>
      <c r="I32"/>
      <c r="J32" s="109">
        <v>43232</v>
      </c>
      <c r="K32" s="123" t="s">
        <v>1706</v>
      </c>
      <c r="L32" s="134">
        <v>272.68</v>
      </c>
      <c r="N32" s="308" t="s">
        <v>249</v>
      </c>
      <c r="P32"/>
    </row>
    <row r="33" spans="1:16" s="308" customFormat="1" x14ac:dyDescent="0.2">
      <c r="A33" s="56"/>
      <c r="B33" s="129">
        <v>43251</v>
      </c>
      <c r="C33" s="190" t="s">
        <v>301</v>
      </c>
      <c r="D33" s="132" t="s">
        <v>227</v>
      </c>
      <c r="E33" s="136">
        <v>164.45</v>
      </c>
      <c r="F33" s="510" t="s">
        <v>89</v>
      </c>
      <c r="G33" s="29" t="s">
        <v>249</v>
      </c>
      <c r="H33" s="29"/>
      <c r="I33"/>
      <c r="J33" s="109">
        <v>43232</v>
      </c>
      <c r="K33" s="123" t="s">
        <v>424</v>
      </c>
      <c r="L33" s="169">
        <v>299.44</v>
      </c>
      <c r="N33" s="308" t="s">
        <v>249</v>
      </c>
      <c r="P33"/>
    </row>
    <row r="34" spans="1:16" s="308" customFormat="1" x14ac:dyDescent="0.2">
      <c r="A34" s="56"/>
      <c r="B34" s="129">
        <v>43251</v>
      </c>
      <c r="C34" s="190" t="s">
        <v>301</v>
      </c>
      <c r="D34" s="132" t="s">
        <v>2119</v>
      </c>
      <c r="E34" s="136">
        <v>3875.5</v>
      </c>
      <c r="F34" s="510" t="s">
        <v>89</v>
      </c>
      <c r="G34" s="29" t="s">
        <v>249</v>
      </c>
      <c r="H34" s="29"/>
      <c r="I34"/>
      <c r="J34" s="109">
        <v>43232</v>
      </c>
      <c r="K34" s="123" t="s">
        <v>1433</v>
      </c>
      <c r="L34" s="134">
        <v>101.8</v>
      </c>
      <c r="N34" s="308" t="s">
        <v>249</v>
      </c>
      <c r="P34"/>
    </row>
    <row r="35" spans="1:16" s="308" customFormat="1" x14ac:dyDescent="0.2">
      <c r="A35" s="56"/>
      <c r="B35" s="129">
        <v>43251</v>
      </c>
      <c r="C35" s="190" t="s">
        <v>1607</v>
      </c>
      <c r="D35" s="132" t="s">
        <v>2125</v>
      </c>
      <c r="E35" s="136">
        <v>63324.5</v>
      </c>
      <c r="F35" s="510" t="s">
        <v>89</v>
      </c>
      <c r="G35" s="29" t="s">
        <v>249</v>
      </c>
      <c r="H35" s="29"/>
      <c r="I35"/>
      <c r="J35" s="109">
        <v>43233</v>
      </c>
      <c r="K35" s="123" t="s">
        <v>1051</v>
      </c>
      <c r="L35" s="169">
        <v>636.63</v>
      </c>
      <c r="M35" s="308" t="s">
        <v>89</v>
      </c>
      <c r="N35" s="308" t="s">
        <v>249</v>
      </c>
      <c r="P35"/>
    </row>
    <row r="36" spans="1:16" s="308" customFormat="1" x14ac:dyDescent="0.2">
      <c r="A36" s="56"/>
      <c r="B36" s="129">
        <v>43251</v>
      </c>
      <c r="C36" s="190" t="s">
        <v>301</v>
      </c>
      <c r="D36" s="588" t="s">
        <v>2128</v>
      </c>
      <c r="E36" s="136">
        <v>322.17</v>
      </c>
      <c r="F36" s="510"/>
      <c r="G36" s="29" t="s">
        <v>249</v>
      </c>
      <c r="H36" s="29"/>
      <c r="I36"/>
      <c r="J36" s="109">
        <v>43234</v>
      </c>
      <c r="K36" s="123" t="s">
        <v>2121</v>
      </c>
      <c r="L36" s="169">
        <v>517.29999999999995</v>
      </c>
      <c r="N36" s="308" t="s">
        <v>249</v>
      </c>
      <c r="P36"/>
    </row>
    <row r="37" spans="1:16" s="308" customFormat="1" ht="13.5" thickBot="1" x14ac:dyDescent="0.25">
      <c r="A37"/>
      <c r="B37" s="161">
        <v>43251</v>
      </c>
      <c r="C37" s="187" t="s">
        <v>1136</v>
      </c>
      <c r="D37" s="133" t="s">
        <v>861</v>
      </c>
      <c r="E37" s="137">
        <v>15000</v>
      </c>
      <c r="F37" s="510" t="s">
        <v>89</v>
      </c>
      <c r="G37" s="29" t="s">
        <v>249</v>
      </c>
      <c r="H37" s="29"/>
      <c r="I37"/>
      <c r="J37" s="109">
        <v>43234</v>
      </c>
      <c r="K37" s="119" t="s">
        <v>2122</v>
      </c>
      <c r="L37" s="172">
        <v>594.15</v>
      </c>
      <c r="M37" s="308" t="s">
        <v>89</v>
      </c>
      <c r="N37" s="308" t="s">
        <v>249</v>
      </c>
      <c r="P37"/>
    </row>
    <row r="38" spans="1:16" s="308" customFormat="1" ht="13.5" thickBot="1" x14ac:dyDescent="0.25">
      <c r="A38"/>
      <c r="B38" s="56"/>
      <c r="C38" s="56"/>
      <c r="D38" s="194"/>
      <c r="E38" s="87">
        <f>SUM(E11:E12,E14:E37)</f>
        <v>137445.68</v>
      </c>
      <c r="F38" s="510"/>
      <c r="G38" s="29"/>
      <c r="H38" s="29"/>
      <c r="I38"/>
      <c r="J38" s="164">
        <v>43236</v>
      </c>
      <c r="K38" s="131" t="s">
        <v>2123</v>
      </c>
      <c r="L38" s="172">
        <v>480</v>
      </c>
      <c r="N38" s="308" t="s">
        <v>249</v>
      </c>
      <c r="P38"/>
    </row>
    <row r="39" spans="1:16" s="308" customFormat="1" x14ac:dyDescent="0.2">
      <c r="A39"/>
      <c r="B39"/>
      <c r="C39"/>
      <c r="D39" s="195"/>
      <c r="E39" s="197"/>
      <c r="F39" s="510"/>
      <c r="G39" s="29"/>
      <c r="H39" s="29"/>
      <c r="I39"/>
      <c r="J39" s="109">
        <v>43236</v>
      </c>
      <c r="K39" s="123" t="s">
        <v>2123</v>
      </c>
      <c r="L39" s="169">
        <v>376.01</v>
      </c>
      <c r="M39" s="308" t="s">
        <v>89</v>
      </c>
      <c r="N39" s="308" t="s">
        <v>249</v>
      </c>
      <c r="P39"/>
    </row>
    <row r="40" spans="1:16" s="308" customFormat="1" x14ac:dyDescent="0.2">
      <c r="A40"/>
      <c r="B40"/>
      <c r="C40"/>
      <c r="D40" s="195"/>
      <c r="E40" s="197"/>
      <c r="F40" s="510"/>
      <c r="G40" s="29"/>
      <c r="H40" s="29"/>
      <c r="I40"/>
      <c r="J40" s="164">
        <v>43239</v>
      </c>
      <c r="K40" s="131" t="s">
        <v>1433</v>
      </c>
      <c r="L40" s="134">
        <v>101.8</v>
      </c>
      <c r="N40" s="308" t="s">
        <v>249</v>
      </c>
      <c r="P40"/>
    </row>
    <row r="41" spans="1:16" s="308" customFormat="1" x14ac:dyDescent="0.2">
      <c r="A41"/>
      <c r="B41"/>
      <c r="C41"/>
      <c r="D41" s="195"/>
      <c r="E41" s="197"/>
      <c r="F41" s="510"/>
      <c r="G41" s="29"/>
      <c r="H41" s="29"/>
      <c r="I41"/>
      <c r="J41" s="109">
        <v>43242</v>
      </c>
      <c r="K41" s="123" t="s">
        <v>1051</v>
      </c>
      <c r="L41" s="169">
        <v>1058.74</v>
      </c>
      <c r="M41" s="308" t="s">
        <v>89</v>
      </c>
      <c r="N41" s="308" t="s">
        <v>249</v>
      </c>
      <c r="P41"/>
    </row>
    <row r="42" spans="1:16" s="308" customFormat="1" x14ac:dyDescent="0.2">
      <c r="A42"/>
      <c r="B42"/>
      <c r="C42"/>
      <c r="D42" s="195"/>
      <c r="E42" s="197"/>
      <c r="F42" s="510"/>
      <c r="G42" s="29"/>
      <c r="H42" s="29"/>
      <c r="I42"/>
      <c r="J42" s="109">
        <v>43243</v>
      </c>
      <c r="K42" s="123" t="s">
        <v>1355</v>
      </c>
      <c r="L42" s="169">
        <v>694.4</v>
      </c>
      <c r="M42" s="308" t="s">
        <v>89</v>
      </c>
      <c r="N42" s="308" t="s">
        <v>249</v>
      </c>
      <c r="P42"/>
    </row>
    <row r="43" spans="1:16" s="308" customFormat="1" x14ac:dyDescent="0.2">
      <c r="A43"/>
      <c r="B43"/>
      <c r="C43"/>
      <c r="D43" s="195"/>
      <c r="E43" s="197"/>
      <c r="F43" s="510"/>
      <c r="G43" s="29"/>
      <c r="H43" s="29"/>
      <c r="I43"/>
      <c r="J43" s="109">
        <v>43243</v>
      </c>
      <c r="K43" s="123" t="s">
        <v>424</v>
      </c>
      <c r="L43" s="169">
        <v>507.97</v>
      </c>
      <c r="M43" s="308" t="s">
        <v>89</v>
      </c>
      <c r="N43" s="308" t="s">
        <v>249</v>
      </c>
      <c r="P43"/>
    </row>
    <row r="44" spans="1:16" s="308" customFormat="1" ht="13.5" thickBot="1" x14ac:dyDescent="0.25">
      <c r="A44"/>
      <c r="B44"/>
      <c r="C44"/>
      <c r="D44" s="195"/>
      <c r="E44" s="197"/>
      <c r="F44" s="510"/>
      <c r="G44" s="29"/>
      <c r="H44" s="29"/>
      <c r="I44"/>
      <c r="J44" s="280">
        <v>43244</v>
      </c>
      <c r="K44" s="423" t="s">
        <v>2124</v>
      </c>
      <c r="L44" s="493">
        <v>500</v>
      </c>
      <c r="M44" s="308" t="s">
        <v>89</v>
      </c>
      <c r="N44" s="308" t="s">
        <v>249</v>
      </c>
      <c r="P44"/>
    </row>
    <row r="45" spans="1:16" s="308" customFormat="1" ht="15.75" thickBot="1" x14ac:dyDescent="0.25">
      <c r="A45"/>
      <c r="B45"/>
      <c r="C45"/>
      <c r="D45" s="195"/>
      <c r="E45" s="197"/>
      <c r="F45" s="510"/>
      <c r="G45" s="29"/>
      <c r="H45" s="29"/>
      <c r="I45" s="294"/>
      <c r="J45" s="56"/>
      <c r="K45" s="194"/>
      <c r="L45" s="87">
        <f>SUM(L22:L44)</f>
        <v>9985.09</v>
      </c>
      <c r="P45"/>
    </row>
    <row r="46" spans="1:16" s="308" customFormat="1" x14ac:dyDescent="0.2">
      <c r="A46"/>
      <c r="B46"/>
      <c r="C46"/>
      <c r="D46" s="195"/>
      <c r="E46" s="197"/>
      <c r="F46" s="510"/>
      <c r="G46" s="29"/>
      <c r="H46" s="29"/>
      <c r="I46" s="3"/>
      <c r="J46" s="56"/>
      <c r="K46" s="194"/>
      <c r="L46" s="208"/>
      <c r="P46"/>
    </row>
    <row r="47" spans="1:16" ht="15.75" thickBot="1" x14ac:dyDescent="0.25">
      <c r="I47" s="294" t="s">
        <v>2039</v>
      </c>
      <c r="J47" s="56"/>
      <c r="K47" s="194"/>
      <c r="L47" s="208"/>
    </row>
    <row r="48" spans="1:16" s="308" customFormat="1" ht="13.5" thickBot="1" x14ac:dyDescent="0.25">
      <c r="A48"/>
      <c r="B48"/>
      <c r="C48"/>
      <c r="D48" s="195"/>
      <c r="E48" s="197"/>
      <c r="F48" s="510"/>
      <c r="G48" s="29"/>
      <c r="H48" s="29"/>
      <c r="I48" s="3"/>
      <c r="J48" s="10" t="s">
        <v>297</v>
      </c>
      <c r="K48" s="11" t="s">
        <v>298</v>
      </c>
      <c r="L48" s="176" t="s">
        <v>299</v>
      </c>
      <c r="P48"/>
    </row>
    <row r="49" spans="1:16" s="308" customFormat="1" x14ac:dyDescent="0.2">
      <c r="A49"/>
      <c r="B49"/>
      <c r="C49"/>
      <c r="D49" s="195"/>
      <c r="E49" s="197"/>
      <c r="F49" s="510"/>
      <c r="G49" s="29"/>
      <c r="H49" s="29"/>
      <c r="I49" s="3"/>
      <c r="J49" s="101">
        <v>43237</v>
      </c>
      <c r="K49" s="205" t="s">
        <v>2134</v>
      </c>
      <c r="L49" s="172">
        <v>1817.2</v>
      </c>
      <c r="P49"/>
    </row>
    <row r="50" spans="1:16" s="308" customFormat="1" ht="13.5" thickBot="1" x14ac:dyDescent="0.25">
      <c r="A50"/>
      <c r="B50"/>
      <c r="C50"/>
      <c r="D50" s="195"/>
      <c r="E50" s="197"/>
      <c r="F50" s="510"/>
      <c r="G50" s="29"/>
      <c r="H50" s="29"/>
      <c r="I50" s="3"/>
      <c r="J50" s="280">
        <v>43190</v>
      </c>
      <c r="K50" s="423" t="s">
        <v>1625</v>
      </c>
      <c r="L50" s="200">
        <v>2852.7</v>
      </c>
      <c r="P50"/>
    </row>
    <row r="51" spans="1:16" s="308" customFormat="1" ht="13.5" thickBot="1" x14ac:dyDescent="0.25">
      <c r="A51"/>
      <c r="B51"/>
      <c r="C51"/>
      <c r="D51" s="195"/>
      <c r="E51" s="197"/>
      <c r="F51" s="510"/>
      <c r="G51" s="29"/>
      <c r="H51" s="29"/>
      <c r="I51"/>
      <c r="J51" s="56"/>
      <c r="K51" s="194"/>
      <c r="L51" s="87">
        <f>SUM(L49:L50)</f>
        <v>4669.8999999999996</v>
      </c>
      <c r="P51"/>
    </row>
    <row r="52" spans="1:16" s="308" customFormat="1" x14ac:dyDescent="0.2">
      <c r="A52"/>
      <c r="B52"/>
      <c r="C52"/>
      <c r="D52" s="195"/>
      <c r="E52" s="197"/>
      <c r="F52" s="510"/>
      <c r="G52" s="29"/>
      <c r="H52" s="29"/>
      <c r="I52"/>
      <c r="J52" s="56"/>
      <c r="K52" s="194"/>
      <c r="L52" s="208"/>
      <c r="P52"/>
    </row>
    <row r="53" spans="1:16" s="308" customFormat="1" x14ac:dyDescent="0.2">
      <c r="A53"/>
      <c r="B53"/>
      <c r="C53"/>
      <c r="D53" s="195"/>
      <c r="E53" s="197"/>
      <c r="F53" s="510"/>
      <c r="G53" s="29"/>
      <c r="H53" s="29"/>
      <c r="I53"/>
      <c r="J53" s="56"/>
      <c r="K53" s="194"/>
      <c r="L53" s="208"/>
      <c r="P53"/>
    </row>
    <row r="54" spans="1:16" s="308" customFormat="1" x14ac:dyDescent="0.2">
      <c r="A54"/>
      <c r="B54"/>
      <c r="C54"/>
      <c r="D54" s="195"/>
      <c r="E54" s="197"/>
      <c r="F54" s="510"/>
      <c r="G54" s="29"/>
      <c r="H54" s="29"/>
      <c r="I54"/>
      <c r="J54" s="56"/>
      <c r="K54" s="194"/>
      <c r="L54" s="208"/>
      <c r="P54"/>
    </row>
    <row r="55" spans="1:16" s="308" customFormat="1" x14ac:dyDescent="0.2">
      <c r="A55"/>
      <c r="B55"/>
      <c r="C55"/>
      <c r="D55" s="195"/>
      <c r="E55" s="197"/>
      <c r="F55" s="510"/>
      <c r="G55" s="29"/>
      <c r="H55" s="29"/>
      <c r="I55"/>
      <c r="J55" s="56"/>
      <c r="K55" s="194"/>
      <c r="L55" s="208"/>
      <c r="P55"/>
    </row>
    <row r="56" spans="1:16" s="308" customFormat="1" x14ac:dyDescent="0.2">
      <c r="A56"/>
      <c r="B56"/>
      <c r="C56"/>
      <c r="D56" s="195"/>
      <c r="E56" s="197"/>
      <c r="F56" s="510"/>
      <c r="G56" s="29"/>
      <c r="H56" s="29"/>
      <c r="I56"/>
      <c r="J56" s="56"/>
      <c r="K56" s="194"/>
      <c r="L56" s="208"/>
      <c r="P56"/>
    </row>
    <row r="57" spans="1:16" s="308" customFormat="1" x14ac:dyDescent="0.2">
      <c r="A57"/>
      <c r="B57"/>
      <c r="C57"/>
      <c r="D57" s="195"/>
      <c r="E57" s="197"/>
      <c r="F57" s="510"/>
      <c r="G57" s="29"/>
      <c r="H57" s="29"/>
      <c r="I57"/>
      <c r="J57" s="56"/>
      <c r="K57" s="194"/>
      <c r="L57" s="208"/>
      <c r="P57"/>
    </row>
    <row r="58" spans="1:16" s="308" customFormat="1" x14ac:dyDescent="0.2">
      <c r="A58"/>
      <c r="B58"/>
      <c r="C58"/>
      <c r="D58" s="195"/>
      <c r="E58" s="197"/>
      <c r="F58" s="510"/>
      <c r="G58" s="29"/>
      <c r="H58" s="29"/>
      <c r="I58"/>
      <c r="J58" s="56"/>
      <c r="K58" s="194"/>
      <c r="L58" s="208"/>
      <c r="P58"/>
    </row>
    <row r="59" spans="1:16" s="308" customFormat="1" x14ac:dyDescent="0.2">
      <c r="A59"/>
      <c r="B59"/>
      <c r="C59"/>
      <c r="D59" s="195"/>
      <c r="E59" s="197"/>
      <c r="F59" s="510"/>
      <c r="G59" s="29"/>
      <c r="H59" s="29"/>
      <c r="I59"/>
      <c r="J59" s="56"/>
      <c r="K59" s="194"/>
      <c r="L59" s="208"/>
      <c r="P59"/>
    </row>
    <row r="60" spans="1:16" s="308" customFormat="1" x14ac:dyDescent="0.2">
      <c r="A60"/>
      <c r="B60"/>
      <c r="C60"/>
      <c r="D60" s="195"/>
      <c r="E60" s="197"/>
      <c r="F60" s="510"/>
      <c r="G60" s="29"/>
      <c r="H60" s="29"/>
      <c r="I60"/>
      <c r="J60" s="56"/>
      <c r="K60" s="194"/>
      <c r="L60" s="208"/>
      <c r="P60"/>
    </row>
    <row r="61" spans="1:16" s="308" customFormat="1" x14ac:dyDescent="0.2">
      <c r="A61"/>
      <c r="B61"/>
      <c r="C61"/>
      <c r="D61" s="195"/>
      <c r="E61" s="197"/>
      <c r="F61" s="510"/>
      <c r="G61" s="29"/>
      <c r="H61" s="29"/>
      <c r="I61"/>
      <c r="J61" s="56"/>
      <c r="K61" s="194"/>
      <c r="L61" s="208"/>
      <c r="P61"/>
    </row>
    <row r="62" spans="1:16" s="308" customFormat="1" x14ac:dyDescent="0.2">
      <c r="A62"/>
      <c r="B62"/>
      <c r="C62"/>
      <c r="D62" s="195"/>
      <c r="E62" s="197"/>
      <c r="F62" s="510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510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510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510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510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510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510"/>
      <c r="G68" s="29"/>
      <c r="H68" s="29"/>
      <c r="I68"/>
      <c r="J68"/>
      <c r="K68"/>
      <c r="L68"/>
      <c r="P68"/>
    </row>
  </sheetData>
  <mergeCells count="5">
    <mergeCell ref="A1:L1"/>
    <mergeCell ref="A3:D3"/>
    <mergeCell ref="A9:D9"/>
    <mergeCell ref="K8:K9"/>
    <mergeCell ref="L8:L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9"/>
  <dimension ref="A1:P56"/>
  <sheetViews>
    <sheetView zoomScaleNormal="100" workbookViewId="0">
      <selection activeCell="F41" sqref="F4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16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2126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16"/>
      <c r="G2" s="516"/>
      <c r="H2" s="516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49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43253</v>
      </c>
      <c r="C5" s="190" t="s">
        <v>719</v>
      </c>
      <c r="D5" s="132" t="s">
        <v>1051</v>
      </c>
      <c r="E5" s="136">
        <v>500</v>
      </c>
      <c r="F5" s="516" t="s">
        <v>89</v>
      </c>
      <c r="G5" s="29" t="s">
        <v>249</v>
      </c>
      <c r="H5" s="29"/>
      <c r="J5" s="101">
        <v>43262</v>
      </c>
      <c r="K5" s="205" t="s">
        <v>6</v>
      </c>
      <c r="L5" s="136">
        <v>8645.76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B6" s="129">
        <v>43255</v>
      </c>
      <c r="C6" s="190" t="s">
        <v>674</v>
      </c>
      <c r="D6" s="132" t="s">
        <v>2129</v>
      </c>
      <c r="E6" s="136">
        <v>614.6</v>
      </c>
      <c r="F6" s="516" t="s">
        <v>89</v>
      </c>
      <c r="G6" s="29" t="s">
        <v>249</v>
      </c>
      <c r="H6" s="29"/>
      <c r="J6" s="161">
        <v>43273</v>
      </c>
      <c r="K6" s="133" t="s">
        <v>1247</v>
      </c>
      <c r="L6" s="137">
        <v>2440.69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B7" s="129">
        <v>43255</v>
      </c>
      <c r="C7" s="190" t="s">
        <v>301</v>
      </c>
      <c r="D7" s="132" t="s">
        <v>1644</v>
      </c>
      <c r="E7" s="136">
        <v>2661.39</v>
      </c>
      <c r="F7" s="516" t="s">
        <v>89</v>
      </c>
      <c r="G7" s="29" t="s">
        <v>249</v>
      </c>
      <c r="H7" s="29"/>
      <c r="K7" s="194"/>
      <c r="L7" s="87">
        <f>SUM(L5:L6)</f>
        <v>11086.45</v>
      </c>
      <c r="M7" s="307"/>
      <c r="N7" s="307"/>
      <c r="O7" s="306"/>
    </row>
    <row r="8" spans="1:16" s="56" customFormat="1" ht="12.6" customHeight="1" thickBot="1" x14ac:dyDescent="0.25">
      <c r="B8" s="129">
        <v>43255</v>
      </c>
      <c r="C8" s="190" t="s">
        <v>301</v>
      </c>
      <c r="D8" s="132" t="s">
        <v>2130</v>
      </c>
      <c r="E8" s="136">
        <v>2782.74</v>
      </c>
      <c r="F8" s="516" t="s">
        <v>89</v>
      </c>
      <c r="G8" s="29" t="s">
        <v>249</v>
      </c>
      <c r="H8" s="29"/>
      <c r="J8" s="299"/>
      <c r="K8" s="155"/>
      <c r="L8" s="301"/>
      <c r="M8" s="307"/>
      <c r="N8" s="307"/>
      <c r="O8" s="306"/>
    </row>
    <row r="9" spans="1:16" s="56" customFormat="1" ht="12.6" customHeight="1" x14ac:dyDescent="0.2">
      <c r="B9" s="129">
        <v>43255</v>
      </c>
      <c r="C9" s="190" t="s">
        <v>2103</v>
      </c>
      <c r="D9" s="132" t="s">
        <v>2131</v>
      </c>
      <c r="E9" s="136">
        <v>899</v>
      </c>
      <c r="F9" s="516" t="s">
        <v>405</v>
      </c>
      <c r="G9" s="29" t="s">
        <v>249</v>
      </c>
      <c r="H9" s="29"/>
      <c r="J9" s="158"/>
      <c r="K9" s="885" t="s">
        <v>1087</v>
      </c>
      <c r="L9" s="881">
        <f>L7+E41+L38</f>
        <v>72405.409999999989</v>
      </c>
      <c r="M9" s="307"/>
      <c r="N9" s="307"/>
      <c r="O9" s="306"/>
      <c r="P9" s="29"/>
    </row>
    <row r="10" spans="1:16" s="56" customFormat="1" ht="12.6" customHeight="1" thickBot="1" x14ac:dyDescent="0.25">
      <c r="B10" s="129">
        <v>43255</v>
      </c>
      <c r="C10" s="190" t="s">
        <v>301</v>
      </c>
      <c r="D10" s="132" t="s">
        <v>2132</v>
      </c>
      <c r="E10" s="136">
        <v>2001</v>
      </c>
      <c r="F10" s="516" t="s">
        <v>89</v>
      </c>
      <c r="G10" s="29" t="s">
        <v>249</v>
      </c>
      <c r="H10" s="29"/>
      <c r="I10"/>
      <c r="J10" s="393"/>
      <c r="K10" s="885"/>
      <c r="L10" s="882"/>
      <c r="M10" s="307"/>
      <c r="N10" s="307"/>
      <c r="O10" s="306"/>
      <c r="P10" s="29"/>
    </row>
    <row r="11" spans="1:16" s="29" customFormat="1" ht="12.6" customHeight="1" x14ac:dyDescent="0.2">
      <c r="A11" s="56"/>
      <c r="B11" s="129">
        <v>43257</v>
      </c>
      <c r="C11" s="190" t="s">
        <v>647</v>
      </c>
      <c r="D11" s="132" t="s">
        <v>1146</v>
      </c>
      <c r="E11" s="136">
        <v>194.03</v>
      </c>
      <c r="F11" s="516" t="s">
        <v>89</v>
      </c>
      <c r="G11" s="29" t="s">
        <v>249</v>
      </c>
      <c r="I11"/>
      <c r="J11" s="393"/>
      <c r="K11" s="398"/>
      <c r="L11" s="336"/>
      <c r="M11" s="307"/>
      <c r="N11" s="307"/>
      <c r="O11" s="306"/>
    </row>
    <row r="12" spans="1:16" s="29" customFormat="1" ht="12.6" customHeight="1" x14ac:dyDescent="0.2">
      <c r="A12" s="56"/>
      <c r="B12" s="129">
        <v>43257</v>
      </c>
      <c r="C12" s="190" t="s">
        <v>647</v>
      </c>
      <c r="D12" s="132" t="s">
        <v>2133</v>
      </c>
      <c r="E12" s="136">
        <v>1500</v>
      </c>
      <c r="F12" s="516" t="s">
        <v>89</v>
      </c>
      <c r="G12" s="29" t="s">
        <v>249</v>
      </c>
      <c r="I12" s="294" t="s">
        <v>1570</v>
      </c>
      <c r="J12" s="56"/>
      <c r="K12" s="194"/>
      <c r="L12" s="208"/>
      <c r="M12" s="308"/>
      <c r="N12" s="307"/>
      <c r="O12" s="306"/>
      <c r="P12" s="487"/>
    </row>
    <row r="13" spans="1:16" s="29" customFormat="1" ht="12.6" customHeight="1" thickBot="1" x14ac:dyDescent="0.25">
      <c r="A13" s="56"/>
      <c r="B13" s="129">
        <v>43257</v>
      </c>
      <c r="C13" s="190" t="s">
        <v>719</v>
      </c>
      <c r="D13" s="132" t="s">
        <v>1051</v>
      </c>
      <c r="E13" s="136">
        <v>200</v>
      </c>
      <c r="F13" s="516" t="s">
        <v>89</v>
      </c>
      <c r="G13" s="29" t="s">
        <v>249</v>
      </c>
      <c r="I13" s="3"/>
      <c r="J13" s="294"/>
      <c r="K13" s="294"/>
      <c r="L13" s="288"/>
      <c r="M13" s="492" t="s">
        <v>1683</v>
      </c>
      <c r="N13" s="307"/>
      <c r="O13" s="306"/>
      <c r="P13" s="488"/>
    </row>
    <row r="14" spans="1:16" s="29" customFormat="1" ht="12.6" customHeight="1" thickBot="1" x14ac:dyDescent="0.25">
      <c r="A14" s="56"/>
      <c r="B14" s="129">
        <v>43258</v>
      </c>
      <c r="C14" s="190" t="s">
        <v>1136</v>
      </c>
      <c r="D14" s="132" t="s">
        <v>861</v>
      </c>
      <c r="E14" s="136">
        <v>17350.64</v>
      </c>
      <c r="F14" s="516" t="s">
        <v>89</v>
      </c>
      <c r="G14" s="29" t="s">
        <v>249</v>
      </c>
      <c r="I14" s="3"/>
      <c r="J14" s="10" t="s">
        <v>297</v>
      </c>
      <c r="K14" s="11" t="s">
        <v>298</v>
      </c>
      <c r="L14" s="176" t="s">
        <v>299</v>
      </c>
      <c r="M14" s="308"/>
      <c r="N14" s="307"/>
      <c r="O14" s="307"/>
      <c r="P14" s="111"/>
    </row>
    <row r="15" spans="1:16" s="29" customFormat="1" ht="12.6" customHeight="1" x14ac:dyDescent="0.2">
      <c r="A15" s="56"/>
      <c r="B15" s="129">
        <v>43258</v>
      </c>
      <c r="C15" s="190" t="s">
        <v>719</v>
      </c>
      <c r="D15" s="132" t="s">
        <v>1051</v>
      </c>
      <c r="E15" s="136">
        <v>300</v>
      </c>
      <c r="F15" s="516" t="s">
        <v>89</v>
      </c>
      <c r="G15" s="523" t="s">
        <v>249</v>
      </c>
      <c r="I15"/>
      <c r="J15" s="164">
        <v>43246</v>
      </c>
      <c r="K15" s="370" t="s">
        <v>1706</v>
      </c>
      <c r="L15" s="422">
        <v>128.47999999999999</v>
      </c>
      <c r="M15" s="308" t="s">
        <v>89</v>
      </c>
      <c r="N15" s="308" t="s">
        <v>249</v>
      </c>
      <c r="O15" s="307"/>
      <c r="P15" s="111"/>
    </row>
    <row r="16" spans="1:16" s="29" customFormat="1" ht="12.6" customHeight="1" x14ac:dyDescent="0.2">
      <c r="A16" s="56"/>
      <c r="B16" s="129">
        <v>43259</v>
      </c>
      <c r="C16" s="190" t="s">
        <v>1939</v>
      </c>
      <c r="D16" s="132" t="s">
        <v>1977</v>
      </c>
      <c r="E16" s="136">
        <v>1001.31</v>
      </c>
      <c r="F16" s="516" t="s">
        <v>405</v>
      </c>
      <c r="G16" s="27" t="s">
        <v>249</v>
      </c>
      <c r="I16"/>
      <c r="J16" s="109">
        <v>43246</v>
      </c>
      <c r="K16" s="123" t="s">
        <v>1433</v>
      </c>
      <c r="L16" s="169">
        <v>101.8</v>
      </c>
      <c r="M16" s="308" t="s">
        <v>89</v>
      </c>
      <c r="N16" s="308" t="s">
        <v>249</v>
      </c>
      <c r="O16" s="307"/>
      <c r="P16" s="111"/>
    </row>
    <row r="17" spans="1:16" s="29" customFormat="1" ht="12.6" customHeight="1" x14ac:dyDescent="0.2">
      <c r="A17" s="56"/>
      <c r="B17" s="129">
        <v>43259</v>
      </c>
      <c r="C17" s="190" t="s">
        <v>719</v>
      </c>
      <c r="D17" s="132" t="s">
        <v>1051</v>
      </c>
      <c r="E17" s="136">
        <v>1051.99</v>
      </c>
      <c r="F17" s="516" t="s">
        <v>89</v>
      </c>
      <c r="G17" s="29" t="s">
        <v>249</v>
      </c>
      <c r="I17"/>
      <c r="J17" s="109">
        <v>43246</v>
      </c>
      <c r="K17" s="123" t="s">
        <v>2145</v>
      </c>
      <c r="L17" s="169">
        <v>1019.55</v>
      </c>
      <c r="M17" s="308" t="s">
        <v>89</v>
      </c>
      <c r="N17" s="308" t="s">
        <v>249</v>
      </c>
      <c r="O17" s="307"/>
      <c r="P17" s="111"/>
    </row>
    <row r="18" spans="1:16" s="29" customFormat="1" ht="12.6" customHeight="1" x14ac:dyDescent="0.2">
      <c r="A18" s="56"/>
      <c r="B18" s="129">
        <v>43259</v>
      </c>
      <c r="C18" s="190" t="s">
        <v>301</v>
      </c>
      <c r="D18" s="132" t="s">
        <v>1834</v>
      </c>
      <c r="E18" s="136">
        <v>1431.75</v>
      </c>
      <c r="F18" s="516" t="s">
        <v>89</v>
      </c>
      <c r="G18" s="29" t="s">
        <v>249</v>
      </c>
      <c r="I18"/>
      <c r="J18" s="110">
        <v>43249</v>
      </c>
      <c r="K18" s="589" t="s">
        <v>1425</v>
      </c>
      <c r="L18" s="134">
        <v>1400.31</v>
      </c>
      <c r="M18" s="308" t="s">
        <v>89</v>
      </c>
      <c r="N18" s="308" t="s">
        <v>249</v>
      </c>
      <c r="O18" s="307"/>
      <c r="P18" s="111"/>
    </row>
    <row r="19" spans="1:16" s="29" customFormat="1" ht="12.6" customHeight="1" x14ac:dyDescent="0.2">
      <c r="A19" s="56"/>
      <c r="B19" s="129">
        <v>43262</v>
      </c>
      <c r="C19" s="190" t="s">
        <v>719</v>
      </c>
      <c r="D19" s="132" t="s">
        <v>1051</v>
      </c>
      <c r="E19" s="136">
        <v>500</v>
      </c>
      <c r="F19" s="523"/>
      <c r="G19" s="29" t="s">
        <v>249</v>
      </c>
      <c r="I19"/>
      <c r="J19" s="109">
        <v>43250</v>
      </c>
      <c r="K19" s="123" t="s">
        <v>424</v>
      </c>
      <c r="L19" s="169">
        <v>536.03</v>
      </c>
      <c r="M19" s="308"/>
      <c r="N19" s="308" t="s">
        <v>249</v>
      </c>
      <c r="O19" s="307"/>
      <c r="P19" s="3"/>
    </row>
    <row r="20" spans="1:16" s="29" customFormat="1" ht="12.6" customHeight="1" x14ac:dyDescent="0.2">
      <c r="A20" s="56"/>
      <c r="B20" s="129">
        <v>43263</v>
      </c>
      <c r="C20" s="190" t="s">
        <v>301</v>
      </c>
      <c r="D20" s="132" t="s">
        <v>1472</v>
      </c>
      <c r="E20" s="136">
        <v>514</v>
      </c>
      <c r="F20" s="519" t="s">
        <v>89</v>
      </c>
      <c r="G20" s="29" t="s">
        <v>249</v>
      </c>
      <c r="I20"/>
      <c r="J20" s="109">
        <v>43250</v>
      </c>
      <c r="K20" s="123" t="s">
        <v>597</v>
      </c>
      <c r="L20" s="169">
        <v>894.72</v>
      </c>
      <c r="M20" s="308"/>
      <c r="N20" s="308" t="s">
        <v>249</v>
      </c>
      <c r="O20" s="307"/>
      <c r="P20" s="3"/>
    </row>
    <row r="21" spans="1:16" s="29" customFormat="1" ht="12.6" customHeight="1" x14ac:dyDescent="0.2">
      <c r="A21" s="56"/>
      <c r="B21" s="129">
        <v>43271</v>
      </c>
      <c r="C21" s="190" t="s">
        <v>674</v>
      </c>
      <c r="D21" s="132" t="s">
        <v>730</v>
      </c>
      <c r="E21" s="136">
        <v>868.4</v>
      </c>
      <c r="F21" s="516" t="s">
        <v>89</v>
      </c>
      <c r="G21" s="29" t="s">
        <v>249</v>
      </c>
      <c r="I21"/>
      <c r="J21" s="109">
        <v>43250</v>
      </c>
      <c r="K21" s="123" t="s">
        <v>1023</v>
      </c>
      <c r="L21" s="169">
        <v>108.5</v>
      </c>
      <c r="M21" s="308" t="s">
        <v>89</v>
      </c>
      <c r="N21" s="308" t="s">
        <v>249</v>
      </c>
      <c r="O21" s="307"/>
      <c r="P21" s="3"/>
    </row>
    <row r="22" spans="1:16" s="29" customFormat="1" ht="12.6" customHeight="1" x14ac:dyDescent="0.2">
      <c r="A22" s="56"/>
      <c r="B22" s="129">
        <v>43271</v>
      </c>
      <c r="C22" s="190" t="s">
        <v>301</v>
      </c>
      <c r="D22" s="132" t="s">
        <v>1487</v>
      </c>
      <c r="E22" s="136">
        <v>1516.45</v>
      </c>
      <c r="F22" s="516" t="s">
        <v>89</v>
      </c>
      <c r="G22" s="29" t="s">
        <v>249</v>
      </c>
      <c r="I22"/>
      <c r="J22" s="109">
        <v>43253</v>
      </c>
      <c r="K22" s="123" t="s">
        <v>424</v>
      </c>
      <c r="L22" s="169">
        <v>171.46</v>
      </c>
      <c r="M22" s="308" t="s">
        <v>89</v>
      </c>
      <c r="N22" s="308" t="s">
        <v>249</v>
      </c>
      <c r="O22" s="307"/>
      <c r="P22" s="3"/>
    </row>
    <row r="23" spans="1:16" s="29" customFormat="1" ht="12.6" customHeight="1" x14ac:dyDescent="0.2">
      <c r="A23" s="56"/>
      <c r="B23" s="129">
        <v>43271</v>
      </c>
      <c r="C23" s="190" t="s">
        <v>719</v>
      </c>
      <c r="D23" s="132" t="s">
        <v>1051</v>
      </c>
      <c r="E23" s="136">
        <v>400</v>
      </c>
      <c r="F23" s="516" t="s">
        <v>89</v>
      </c>
      <c r="G23" s="29" t="s">
        <v>249</v>
      </c>
      <c r="I23"/>
      <c r="J23" s="109">
        <v>43255</v>
      </c>
      <c r="K23" s="123" t="s">
        <v>1409</v>
      </c>
      <c r="L23" s="169">
        <v>2670.07</v>
      </c>
      <c r="M23" s="308" t="s">
        <v>89</v>
      </c>
      <c r="N23" s="308" t="s">
        <v>249</v>
      </c>
      <c r="O23" s="307"/>
      <c r="P23" s="3"/>
    </row>
    <row r="24" spans="1:16" s="29" customFormat="1" ht="12.6" customHeight="1" x14ac:dyDescent="0.2">
      <c r="A24" s="56"/>
      <c r="B24" s="129">
        <v>43272</v>
      </c>
      <c r="C24" s="190" t="s">
        <v>719</v>
      </c>
      <c r="D24" s="132" t="s">
        <v>1051</v>
      </c>
      <c r="E24" s="136">
        <v>300</v>
      </c>
      <c r="F24" s="520" t="s">
        <v>89</v>
      </c>
      <c r="G24" s="29" t="s">
        <v>249</v>
      </c>
      <c r="I24"/>
      <c r="J24" s="109">
        <v>43255</v>
      </c>
      <c r="K24" s="123" t="s">
        <v>2086</v>
      </c>
      <c r="L24" s="169">
        <v>277</v>
      </c>
      <c r="M24" s="308" t="s">
        <v>89</v>
      </c>
      <c r="N24" s="308" t="s">
        <v>249</v>
      </c>
      <c r="O24" s="308"/>
      <c r="P24" s="3"/>
    </row>
    <row r="25" spans="1:16" s="29" customFormat="1" ht="12.6" customHeight="1" x14ac:dyDescent="0.2">
      <c r="A25" s="56"/>
      <c r="B25" s="129">
        <v>43273</v>
      </c>
      <c r="C25" s="190" t="s">
        <v>301</v>
      </c>
      <c r="D25" s="132" t="s">
        <v>816</v>
      </c>
      <c r="E25" s="136">
        <v>1179.5</v>
      </c>
      <c r="F25" s="516" t="s">
        <v>89</v>
      </c>
      <c r="G25" s="29" t="s">
        <v>249</v>
      </c>
      <c r="I25"/>
      <c r="J25" s="109">
        <v>43255</v>
      </c>
      <c r="K25" s="123" t="s">
        <v>1706</v>
      </c>
      <c r="L25" s="169">
        <v>108.52</v>
      </c>
      <c r="M25" s="308" t="s">
        <v>89</v>
      </c>
      <c r="N25" s="308" t="s">
        <v>249</v>
      </c>
      <c r="O25" s="308"/>
      <c r="P25" s="3"/>
    </row>
    <row r="26" spans="1:16" s="29" customFormat="1" ht="12.6" customHeight="1" x14ac:dyDescent="0.2">
      <c r="A26" s="56"/>
      <c r="B26" s="129">
        <v>43273</v>
      </c>
      <c r="C26" s="190" t="s">
        <v>1939</v>
      </c>
      <c r="D26" s="132" t="s">
        <v>1977</v>
      </c>
      <c r="E26" s="136">
        <v>1001.31</v>
      </c>
      <c r="F26" s="516" t="s">
        <v>405</v>
      </c>
      <c r="G26" s="29" t="s">
        <v>249</v>
      </c>
      <c r="I26"/>
      <c r="J26" s="109">
        <v>43255</v>
      </c>
      <c r="K26" s="123" t="s">
        <v>931</v>
      </c>
      <c r="L26" s="169">
        <v>520.6</v>
      </c>
      <c r="M26" s="308" t="s">
        <v>89</v>
      </c>
      <c r="N26" s="308" t="s">
        <v>249</v>
      </c>
      <c r="O26" s="308"/>
      <c r="P26" s="3"/>
    </row>
    <row r="27" spans="1:16" s="29" customFormat="1" ht="12.6" customHeight="1" x14ac:dyDescent="0.2">
      <c r="A27" s="56"/>
      <c r="B27" s="129">
        <v>43273</v>
      </c>
      <c r="C27" s="190" t="s">
        <v>301</v>
      </c>
      <c r="D27" s="132" t="s">
        <v>1472</v>
      </c>
      <c r="E27" s="136">
        <v>424</v>
      </c>
      <c r="F27" s="523"/>
      <c r="G27" s="29" t="s">
        <v>249</v>
      </c>
      <c r="I27"/>
      <c r="J27" s="109">
        <v>43255</v>
      </c>
      <c r="K27" s="123" t="s">
        <v>1355</v>
      </c>
      <c r="L27" s="169">
        <v>796.86</v>
      </c>
      <c r="M27" s="308" t="s">
        <v>89</v>
      </c>
      <c r="N27" s="308" t="s">
        <v>249</v>
      </c>
      <c r="O27" s="308"/>
      <c r="P27" s="474"/>
    </row>
    <row r="28" spans="1:16" s="29" customFormat="1" ht="12.6" customHeight="1" x14ac:dyDescent="0.2">
      <c r="A28" s="56"/>
      <c r="B28" s="129">
        <v>43273</v>
      </c>
      <c r="C28" s="190" t="s">
        <v>301</v>
      </c>
      <c r="D28" s="132" t="s">
        <v>1355</v>
      </c>
      <c r="E28" s="136">
        <v>500.6</v>
      </c>
      <c r="F28" s="523"/>
      <c r="G28" s="29" t="s">
        <v>249</v>
      </c>
      <c r="I28"/>
      <c r="J28" s="109">
        <v>43255</v>
      </c>
      <c r="K28" s="123" t="s">
        <v>424</v>
      </c>
      <c r="L28" s="169">
        <v>241.48</v>
      </c>
      <c r="M28" s="308" t="s">
        <v>89</v>
      </c>
      <c r="N28" s="308" t="s">
        <v>249</v>
      </c>
      <c r="O28" s="308"/>
      <c r="P28" s="3"/>
    </row>
    <row r="29" spans="1:16" s="29" customFormat="1" ht="12.6" customHeight="1" x14ac:dyDescent="0.2">
      <c r="A29" s="56"/>
      <c r="B29" s="129">
        <v>43274</v>
      </c>
      <c r="C29" s="190" t="s">
        <v>719</v>
      </c>
      <c r="D29" s="132" t="s">
        <v>2150</v>
      </c>
      <c r="E29" s="136">
        <v>1074.4000000000001</v>
      </c>
      <c r="F29" s="523" t="s">
        <v>89</v>
      </c>
      <c r="G29" s="29" t="s">
        <v>249</v>
      </c>
      <c r="I29"/>
      <c r="J29" s="109">
        <v>43256</v>
      </c>
      <c r="K29" s="123" t="s">
        <v>424</v>
      </c>
      <c r="L29" s="169">
        <v>121.2</v>
      </c>
      <c r="M29" s="308" t="s">
        <v>89</v>
      </c>
      <c r="N29" s="308" t="s">
        <v>249</v>
      </c>
      <c r="O29" s="308"/>
      <c r="P29"/>
    </row>
    <row r="30" spans="1:16" s="29" customFormat="1" ht="12.6" customHeight="1" x14ac:dyDescent="0.2">
      <c r="A30" s="56"/>
      <c r="B30" s="129">
        <v>43277</v>
      </c>
      <c r="C30" s="190" t="s">
        <v>469</v>
      </c>
      <c r="D30" s="132" t="s">
        <v>424</v>
      </c>
      <c r="E30" s="136">
        <v>304.2</v>
      </c>
      <c r="F30" s="523"/>
      <c r="G30" s="29" t="s">
        <v>249</v>
      </c>
      <c r="I30"/>
      <c r="J30" s="109">
        <v>43257</v>
      </c>
      <c r="K30" s="123" t="s">
        <v>1051</v>
      </c>
      <c r="L30" s="169">
        <v>878.96</v>
      </c>
      <c r="M30" s="308" t="s">
        <v>89</v>
      </c>
      <c r="N30" s="308" t="s">
        <v>249</v>
      </c>
      <c r="O30" s="308"/>
      <c r="P30"/>
    </row>
    <row r="31" spans="1:16" s="29" customFormat="1" ht="12.6" customHeight="1" x14ac:dyDescent="0.2">
      <c r="A31" s="56"/>
      <c r="B31" s="129">
        <v>43276</v>
      </c>
      <c r="C31" s="190" t="s">
        <v>719</v>
      </c>
      <c r="D31" s="132" t="s">
        <v>1051</v>
      </c>
      <c r="E31" s="136">
        <v>1500</v>
      </c>
      <c r="F31" s="516" t="s">
        <v>89</v>
      </c>
      <c r="G31" s="29" t="s">
        <v>249</v>
      </c>
      <c r="I31"/>
      <c r="J31" s="109">
        <v>43258</v>
      </c>
      <c r="K31" s="123" t="s">
        <v>1706</v>
      </c>
      <c r="L31" s="169">
        <v>440.22</v>
      </c>
      <c r="M31" s="308" t="s">
        <v>89</v>
      </c>
      <c r="N31" s="308" t="s">
        <v>249</v>
      </c>
      <c r="O31" s="308"/>
      <c r="P31"/>
    </row>
    <row r="32" spans="1:16" s="29" customFormat="1" ht="12.6" customHeight="1" x14ac:dyDescent="0.2">
      <c r="A32" s="56"/>
      <c r="B32" s="129">
        <v>43277</v>
      </c>
      <c r="C32" s="190" t="s">
        <v>674</v>
      </c>
      <c r="D32" s="132" t="s">
        <v>2117</v>
      </c>
      <c r="E32" s="136">
        <v>434.01</v>
      </c>
      <c r="F32" s="516" t="s">
        <v>89</v>
      </c>
      <c r="G32" s="29" t="s">
        <v>249</v>
      </c>
      <c r="I32"/>
      <c r="J32" s="109">
        <v>43259</v>
      </c>
      <c r="K32" s="590" t="s">
        <v>2142</v>
      </c>
      <c r="L32" s="169">
        <v>828.74</v>
      </c>
      <c r="M32" s="308" t="s">
        <v>89</v>
      </c>
      <c r="N32" s="308" t="s">
        <v>249</v>
      </c>
      <c r="O32" s="308"/>
      <c r="P32"/>
    </row>
    <row r="33" spans="1:16" ht="12.6" customHeight="1" x14ac:dyDescent="0.2">
      <c r="A33" s="56"/>
      <c r="B33" s="129">
        <v>43277</v>
      </c>
      <c r="C33" s="190" t="s">
        <v>469</v>
      </c>
      <c r="D33" s="132" t="s">
        <v>424</v>
      </c>
      <c r="E33" s="136">
        <v>304.02</v>
      </c>
      <c r="F33" s="522" t="s">
        <v>89</v>
      </c>
      <c r="G33" s="29" t="s">
        <v>249</v>
      </c>
      <c r="J33" s="109">
        <v>43259</v>
      </c>
      <c r="K33" s="590" t="s">
        <v>2143</v>
      </c>
      <c r="L33" s="169">
        <v>2201.89</v>
      </c>
      <c r="M33" s="308" t="s">
        <v>89</v>
      </c>
      <c r="N33" s="308" t="s">
        <v>249</v>
      </c>
    </row>
    <row r="34" spans="1:16" s="308" customFormat="1" x14ac:dyDescent="0.2">
      <c r="A34" s="56"/>
      <c r="B34" s="129">
        <v>43277</v>
      </c>
      <c r="C34" s="190" t="s">
        <v>301</v>
      </c>
      <c r="D34" s="132" t="s">
        <v>1355</v>
      </c>
      <c r="E34" s="136">
        <v>511</v>
      </c>
      <c r="F34" s="522" t="s">
        <v>89</v>
      </c>
      <c r="G34" s="29" t="s">
        <v>249</v>
      </c>
      <c r="H34" s="29"/>
      <c r="I34"/>
      <c r="J34" s="109">
        <v>43259</v>
      </c>
      <c r="K34" s="119" t="s">
        <v>2144</v>
      </c>
      <c r="L34" s="172">
        <v>243.8</v>
      </c>
      <c r="M34" s="308" t="s">
        <v>89</v>
      </c>
      <c r="N34" s="308" t="s">
        <v>249</v>
      </c>
      <c r="P34"/>
    </row>
    <row r="35" spans="1:16" s="308" customFormat="1" x14ac:dyDescent="0.2">
      <c r="A35" s="56"/>
      <c r="B35" s="129">
        <v>43277</v>
      </c>
      <c r="C35" s="190" t="s">
        <v>301</v>
      </c>
      <c r="D35" s="132" t="s">
        <v>459</v>
      </c>
      <c r="E35" s="136">
        <v>180</v>
      </c>
      <c r="F35" s="516" t="s">
        <v>89</v>
      </c>
      <c r="G35" s="29" t="s">
        <v>249</v>
      </c>
      <c r="H35" s="29"/>
      <c r="I35"/>
      <c r="J35" s="110">
        <v>43260</v>
      </c>
      <c r="K35" s="131" t="s">
        <v>424</v>
      </c>
      <c r="L35" s="134">
        <v>168.92</v>
      </c>
      <c r="M35" s="308" t="s">
        <v>89</v>
      </c>
      <c r="N35" s="308" t="s">
        <v>249</v>
      </c>
      <c r="P35"/>
    </row>
    <row r="36" spans="1:16" s="308" customFormat="1" x14ac:dyDescent="0.2">
      <c r="A36"/>
      <c r="B36" s="129">
        <v>43277</v>
      </c>
      <c r="C36" s="190" t="s">
        <v>301</v>
      </c>
      <c r="D36" s="132" t="s">
        <v>2149</v>
      </c>
      <c r="E36" s="136">
        <v>118</v>
      </c>
      <c r="F36" s="522" t="s">
        <v>89</v>
      </c>
      <c r="G36" s="29" t="s">
        <v>249</v>
      </c>
      <c r="H36" s="29"/>
      <c r="I36"/>
      <c r="J36" s="109">
        <v>43262</v>
      </c>
      <c r="K36" s="123" t="s">
        <v>2146</v>
      </c>
      <c r="L36" s="169">
        <v>2184.2600000000002</v>
      </c>
      <c r="M36" s="308" t="s">
        <v>89</v>
      </c>
      <c r="N36" s="308" t="s">
        <v>249</v>
      </c>
      <c r="P36"/>
    </row>
    <row r="37" spans="1:16" s="308" customFormat="1" ht="13.5" thickBot="1" x14ac:dyDescent="0.25">
      <c r="A37"/>
      <c r="B37" s="129">
        <v>43278</v>
      </c>
      <c r="C37" s="190" t="s">
        <v>719</v>
      </c>
      <c r="D37" s="132" t="s">
        <v>1560</v>
      </c>
      <c r="E37" s="136">
        <v>500</v>
      </c>
      <c r="F37" s="523" t="s">
        <v>89</v>
      </c>
      <c r="G37" s="29" t="s">
        <v>249</v>
      </c>
      <c r="H37" s="29"/>
      <c r="I37"/>
      <c r="J37" s="280">
        <v>43264</v>
      </c>
      <c r="K37" s="423" t="s">
        <v>2147</v>
      </c>
      <c r="L37" s="493">
        <v>257</v>
      </c>
      <c r="M37" s="308" t="s">
        <v>89</v>
      </c>
      <c r="N37" s="308" t="s">
        <v>249</v>
      </c>
      <c r="P37"/>
    </row>
    <row r="38" spans="1:16" s="308" customFormat="1" ht="15.75" thickBot="1" x14ac:dyDescent="0.25">
      <c r="A38"/>
      <c r="B38" s="129">
        <v>43279</v>
      </c>
      <c r="C38" s="190" t="s">
        <v>301</v>
      </c>
      <c r="D38" s="132" t="s">
        <v>946</v>
      </c>
      <c r="E38" s="136">
        <v>495</v>
      </c>
      <c r="F38" s="523"/>
      <c r="G38" s="29" t="s">
        <v>249</v>
      </c>
      <c r="H38" s="29"/>
      <c r="I38" s="294"/>
      <c r="J38" s="56"/>
      <c r="K38" s="194"/>
      <c r="L38" s="87">
        <f>SUM(L15:L37)</f>
        <v>16300.369999999999</v>
      </c>
      <c r="P38"/>
    </row>
    <row r="39" spans="1:16" s="308" customFormat="1" x14ac:dyDescent="0.2">
      <c r="A39"/>
      <c r="B39" s="129">
        <v>43280</v>
      </c>
      <c r="C39" s="190" t="s">
        <v>647</v>
      </c>
      <c r="D39" s="132" t="s">
        <v>2095</v>
      </c>
      <c r="E39" s="136">
        <v>1570</v>
      </c>
      <c r="F39" s="522" t="s">
        <v>89</v>
      </c>
      <c r="G39" s="29" t="s">
        <v>249</v>
      </c>
      <c r="H39" s="29"/>
      <c r="I39" s="3"/>
      <c r="J39" s="56"/>
      <c r="K39" s="194"/>
      <c r="L39" s="208"/>
      <c r="P39"/>
    </row>
    <row r="40" spans="1:16" s="308" customFormat="1" ht="15.75" thickBot="1" x14ac:dyDescent="0.25">
      <c r="A40"/>
      <c r="B40" s="161">
        <v>43281</v>
      </c>
      <c r="C40" s="187" t="s">
        <v>2065</v>
      </c>
      <c r="D40" s="133" t="s">
        <v>1051</v>
      </c>
      <c r="E40" s="137">
        <v>996.64</v>
      </c>
      <c r="F40" s="516" t="s">
        <v>89</v>
      </c>
      <c r="G40" s="29" t="s">
        <v>249</v>
      </c>
      <c r="H40" s="29"/>
      <c r="I40" s="294" t="s">
        <v>2039</v>
      </c>
      <c r="J40" s="56"/>
      <c r="K40" s="194"/>
      <c r="L40" s="208"/>
      <c r="P40"/>
    </row>
    <row r="41" spans="1:16" s="308" customFormat="1" ht="13.5" thickBot="1" x14ac:dyDescent="0.25">
      <c r="A41"/>
      <c r="B41" s="56"/>
      <c r="C41" s="56"/>
      <c r="D41" s="194"/>
      <c r="E41" s="87">
        <f>SUM(E5:E6,E8:E40)</f>
        <v>45018.59</v>
      </c>
      <c r="F41" s="516"/>
      <c r="G41" s="29"/>
      <c r="H41" s="29"/>
      <c r="I41" s="3"/>
      <c r="J41" s="10" t="s">
        <v>297</v>
      </c>
      <c r="K41" s="11" t="s">
        <v>298</v>
      </c>
      <c r="L41" s="176" t="s">
        <v>299</v>
      </c>
      <c r="P41"/>
    </row>
    <row r="42" spans="1:16" s="308" customFormat="1" x14ac:dyDescent="0.2">
      <c r="A42"/>
      <c r="B42"/>
      <c r="C42"/>
      <c r="D42" s="195"/>
      <c r="E42" s="197"/>
      <c r="F42" s="516"/>
      <c r="G42" s="29"/>
      <c r="H42" s="29"/>
      <c r="I42" s="3"/>
      <c r="J42" s="101"/>
      <c r="K42" s="205"/>
      <c r="L42" s="172"/>
      <c r="P42"/>
    </row>
    <row r="43" spans="1:16" s="308" customFormat="1" x14ac:dyDescent="0.2">
      <c r="A43"/>
      <c r="B43"/>
      <c r="C43"/>
      <c r="D43" s="195"/>
      <c r="E43" s="197"/>
      <c r="F43" s="516"/>
      <c r="G43" s="29"/>
      <c r="H43" s="29"/>
      <c r="I43" s="3"/>
      <c r="J43" s="110"/>
      <c r="K43" s="119"/>
      <c r="L43" s="172"/>
      <c r="P43"/>
    </row>
    <row r="44" spans="1:16" s="308" customFormat="1" x14ac:dyDescent="0.2">
      <c r="A44"/>
      <c r="B44"/>
      <c r="C44"/>
      <c r="D44" s="195"/>
      <c r="E44" s="197"/>
      <c r="F44" s="516"/>
      <c r="G44" s="29"/>
      <c r="H44" s="29"/>
      <c r="I44"/>
      <c r="J44" s="110"/>
      <c r="K44" s="119"/>
      <c r="L44" s="172"/>
      <c r="P44"/>
    </row>
    <row r="45" spans="1:16" s="308" customFormat="1" ht="13.5" thickBot="1" x14ac:dyDescent="0.25">
      <c r="A45"/>
      <c r="B45"/>
      <c r="C45"/>
      <c r="D45" s="195"/>
      <c r="E45" s="197"/>
      <c r="F45" s="516"/>
      <c r="G45" s="29"/>
      <c r="H45" s="29"/>
      <c r="I45"/>
      <c r="J45" s="890" t="s">
        <v>2041</v>
      </c>
      <c r="K45" s="891"/>
      <c r="L45" s="200"/>
      <c r="P45"/>
    </row>
    <row r="46" spans="1:16" s="308" customFormat="1" ht="13.5" thickBot="1" x14ac:dyDescent="0.25">
      <c r="A46"/>
      <c r="B46"/>
      <c r="C46"/>
      <c r="D46" s="195"/>
      <c r="E46" s="197"/>
      <c r="F46" s="516"/>
      <c r="G46" s="29"/>
      <c r="H46" s="29"/>
      <c r="I46"/>
      <c r="J46" s="56"/>
      <c r="K46" s="194"/>
      <c r="L46" s="87">
        <f>SUM(L42:L45)</f>
        <v>0</v>
      </c>
      <c r="P46"/>
    </row>
    <row r="47" spans="1:16" s="308" customFormat="1" x14ac:dyDescent="0.2">
      <c r="A47"/>
      <c r="B47"/>
      <c r="C47"/>
      <c r="D47" s="195"/>
      <c r="E47" s="197"/>
      <c r="F47" s="516"/>
      <c r="G47" s="29"/>
      <c r="H47" s="29"/>
      <c r="I47"/>
      <c r="J47" s="56"/>
      <c r="K47" s="194"/>
      <c r="L47" s="208"/>
      <c r="P47"/>
    </row>
    <row r="48" spans="1:16" s="308" customFormat="1" x14ac:dyDescent="0.2">
      <c r="A48"/>
      <c r="B48"/>
      <c r="C48"/>
      <c r="D48" s="195"/>
      <c r="E48" s="197"/>
      <c r="F48" s="516"/>
      <c r="G48" s="29"/>
      <c r="H48" s="29"/>
      <c r="I48"/>
      <c r="J48" s="56"/>
      <c r="K48" s="194"/>
      <c r="L48" s="208"/>
      <c r="P48"/>
    </row>
    <row r="49" spans="1:16" s="308" customFormat="1" x14ac:dyDescent="0.2">
      <c r="A49"/>
      <c r="B49"/>
      <c r="C49"/>
      <c r="D49" s="195"/>
      <c r="E49" s="197"/>
      <c r="F49" s="516"/>
      <c r="G49" s="29"/>
      <c r="H49" s="29"/>
      <c r="I49"/>
      <c r="J49" s="56"/>
      <c r="K49" s="194"/>
      <c r="L49" s="208"/>
      <c r="P49"/>
    </row>
    <row r="50" spans="1:16" s="308" customFormat="1" x14ac:dyDescent="0.2">
      <c r="A50"/>
      <c r="B50"/>
      <c r="C50"/>
      <c r="D50" s="195"/>
      <c r="E50" s="197"/>
      <c r="F50" s="516"/>
      <c r="G50" s="29"/>
      <c r="H50" s="29"/>
      <c r="I50"/>
      <c r="J50" s="56"/>
      <c r="K50" s="194"/>
      <c r="L50" s="208"/>
      <c r="P50"/>
    </row>
    <row r="51" spans="1:16" s="308" customFormat="1" x14ac:dyDescent="0.2">
      <c r="A51"/>
      <c r="B51"/>
      <c r="C51"/>
      <c r="D51" s="195"/>
      <c r="E51" s="197"/>
      <c r="F51" s="516"/>
      <c r="G51" s="29"/>
      <c r="H51" s="29"/>
      <c r="I51"/>
      <c r="J51" s="56"/>
      <c r="K51" s="194"/>
      <c r="L51" s="208"/>
      <c r="P51"/>
    </row>
    <row r="52" spans="1:16" x14ac:dyDescent="0.2">
      <c r="J52" s="56"/>
      <c r="K52" s="194"/>
      <c r="L52" s="208"/>
    </row>
    <row r="53" spans="1:16" x14ac:dyDescent="0.2">
      <c r="J53" s="56"/>
      <c r="K53" s="194"/>
      <c r="L53" s="208"/>
    </row>
    <row r="54" spans="1:16" x14ac:dyDescent="0.2">
      <c r="J54" s="56"/>
      <c r="K54" s="194"/>
      <c r="L54" s="208"/>
    </row>
    <row r="55" spans="1:16" x14ac:dyDescent="0.2">
      <c r="J55" s="56"/>
      <c r="K55" s="194"/>
      <c r="L55" s="208"/>
    </row>
    <row r="56" spans="1:16" x14ac:dyDescent="0.2">
      <c r="J56" s="56"/>
      <c r="K56" s="194"/>
      <c r="L56" s="208"/>
    </row>
  </sheetData>
  <mergeCells count="5">
    <mergeCell ref="J45:K45"/>
    <mergeCell ref="A1:L1"/>
    <mergeCell ref="A3:D3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32"/>
  <sheetViews>
    <sheetView workbookViewId="0">
      <selection activeCell="F23" sqref="F23"/>
    </sheetView>
  </sheetViews>
  <sheetFormatPr defaultRowHeight="12.75" x14ac:dyDescent="0.2"/>
  <cols>
    <col min="1" max="1" width="10.140625" bestFit="1" customWidth="1"/>
    <col min="2" max="2" width="20" customWidth="1"/>
    <col min="3" max="3" width="11.7109375" customWidth="1"/>
    <col min="4" max="4" width="2.7109375" style="29" customWidth="1"/>
    <col min="5" max="5" width="2.28515625" customWidth="1"/>
    <col min="6" max="6" width="10.140625" bestFit="1" customWidth="1"/>
    <col min="7" max="7" width="17.28515625" customWidth="1"/>
    <col min="8" max="8" width="11" bestFit="1" customWidth="1"/>
    <col min="9" max="9" width="2.7109375" style="29" customWidth="1"/>
  </cols>
  <sheetData>
    <row r="1" spans="1:9" s="1" customFormat="1" ht="17.45" customHeight="1" x14ac:dyDescent="0.2">
      <c r="A1" s="2" t="s">
        <v>231</v>
      </c>
      <c r="D1" s="28"/>
      <c r="I1" s="28"/>
    </row>
    <row r="2" spans="1:9" s="1" customFormat="1" x14ac:dyDescent="0.2">
      <c r="D2" s="28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I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2" t="s">
        <v>3</v>
      </c>
      <c r="I5" s="27"/>
    </row>
    <row r="6" spans="1:9" s="56" customFormat="1" ht="12" x14ac:dyDescent="0.2">
      <c r="A6" s="129">
        <v>38810</v>
      </c>
      <c r="B6" s="105" t="s">
        <v>50</v>
      </c>
      <c r="C6" s="130">
        <v>204.06</v>
      </c>
      <c r="D6" s="27" t="s">
        <v>247</v>
      </c>
      <c r="F6" s="138"/>
      <c r="G6" s="132"/>
      <c r="H6" s="136"/>
      <c r="I6" s="27"/>
    </row>
    <row r="7" spans="1:9" s="56" customFormat="1" ht="12" x14ac:dyDescent="0.2">
      <c r="A7" s="129">
        <v>38810</v>
      </c>
      <c r="B7" s="105" t="s">
        <v>222</v>
      </c>
      <c r="C7" s="130">
        <v>522.12</v>
      </c>
      <c r="D7" s="27" t="s">
        <v>247</v>
      </c>
      <c r="F7" s="138"/>
      <c r="G7" s="132"/>
      <c r="H7" s="136"/>
      <c r="I7" s="27"/>
    </row>
    <row r="8" spans="1:9" s="56" customFormat="1" ht="12" x14ac:dyDescent="0.2">
      <c r="A8" s="129">
        <v>38810</v>
      </c>
      <c r="B8" s="105" t="s">
        <v>74</v>
      </c>
      <c r="C8" s="130">
        <v>3037.48</v>
      </c>
      <c r="D8" s="27" t="s">
        <v>247</v>
      </c>
      <c r="F8" s="138"/>
      <c r="G8" s="132"/>
      <c r="H8" s="136"/>
      <c r="I8" s="27"/>
    </row>
    <row r="9" spans="1:9" s="56" customFormat="1" ht="12" x14ac:dyDescent="0.2">
      <c r="A9" s="129">
        <v>38810</v>
      </c>
      <c r="B9" s="105" t="s">
        <v>225</v>
      </c>
      <c r="C9" s="130">
        <v>369.3</v>
      </c>
      <c r="D9" s="27" t="s">
        <v>247</v>
      </c>
      <c r="F9" s="138"/>
      <c r="G9" s="132"/>
      <c r="H9" s="136"/>
      <c r="I9" s="27"/>
    </row>
    <row r="10" spans="1:9" s="56" customFormat="1" ht="12" x14ac:dyDescent="0.2">
      <c r="A10" s="129">
        <v>38810</v>
      </c>
      <c r="B10" s="105" t="s">
        <v>226</v>
      </c>
      <c r="C10" s="130">
        <v>1938</v>
      </c>
      <c r="D10" s="27" t="s">
        <v>247</v>
      </c>
      <c r="F10" s="138"/>
      <c r="G10" s="132"/>
      <c r="H10" s="136"/>
      <c r="I10" s="27"/>
    </row>
    <row r="11" spans="1:9" s="56" customFormat="1" ht="12" x14ac:dyDescent="0.2">
      <c r="A11" s="129">
        <v>38817</v>
      </c>
      <c r="B11" s="105" t="s">
        <v>227</v>
      </c>
      <c r="C11" s="130">
        <v>9.89</v>
      </c>
      <c r="D11" s="27" t="s">
        <v>247</v>
      </c>
      <c r="F11" s="138"/>
      <c r="G11" s="132"/>
      <c r="H11" s="136"/>
      <c r="I11" s="27"/>
    </row>
    <row r="12" spans="1:9" s="56" customFormat="1" ht="12" x14ac:dyDescent="0.2">
      <c r="A12" s="129">
        <v>38817</v>
      </c>
      <c r="B12" s="105" t="s">
        <v>229</v>
      </c>
      <c r="C12" s="130">
        <v>1560.43</v>
      </c>
      <c r="D12" s="27" t="s">
        <v>247</v>
      </c>
      <c r="F12" s="138"/>
      <c r="G12" s="132"/>
      <c r="H12" s="136"/>
      <c r="I12" s="27"/>
    </row>
    <row r="13" spans="1:9" s="56" customFormat="1" ht="12" x14ac:dyDescent="0.2">
      <c r="A13" s="129">
        <v>38817</v>
      </c>
      <c r="B13" s="105" t="s">
        <v>115</v>
      </c>
      <c r="C13" s="130">
        <v>220.05</v>
      </c>
      <c r="D13" s="27" t="s">
        <v>247</v>
      </c>
      <c r="F13" s="138"/>
      <c r="G13" s="132"/>
      <c r="H13" s="136"/>
      <c r="I13" s="27"/>
    </row>
    <row r="14" spans="1:9" s="56" customFormat="1" ht="12" x14ac:dyDescent="0.2">
      <c r="A14" s="129">
        <v>38817</v>
      </c>
      <c r="B14" s="105" t="s">
        <v>50</v>
      </c>
      <c r="C14" s="130">
        <v>72.98</v>
      </c>
      <c r="D14" s="27" t="s">
        <v>247</v>
      </c>
      <c r="F14" s="138"/>
      <c r="G14" s="132"/>
      <c r="H14" s="136"/>
      <c r="I14" s="27"/>
    </row>
    <row r="15" spans="1:9" s="56" customFormat="1" ht="12" x14ac:dyDescent="0.2">
      <c r="A15" s="129">
        <v>38817</v>
      </c>
      <c r="B15" s="105" t="s">
        <v>230</v>
      </c>
      <c r="C15" s="130">
        <v>4060</v>
      </c>
      <c r="D15" s="27" t="s">
        <v>247</v>
      </c>
      <c r="F15" s="138"/>
      <c r="G15" s="132"/>
      <c r="H15" s="136"/>
      <c r="I15" s="27"/>
    </row>
    <row r="16" spans="1:9" s="56" customFormat="1" ht="12" x14ac:dyDescent="0.2">
      <c r="A16" s="129">
        <v>38817</v>
      </c>
      <c r="B16" s="105" t="s">
        <v>253</v>
      </c>
      <c r="C16" s="130">
        <v>4788</v>
      </c>
      <c r="D16" s="27" t="s">
        <v>249</v>
      </c>
      <c r="F16" s="138"/>
      <c r="G16" s="132"/>
      <c r="H16" s="136"/>
      <c r="I16" s="27"/>
    </row>
    <row r="17" spans="1:10" s="56" customFormat="1" ht="12" x14ac:dyDescent="0.2">
      <c r="A17" s="129">
        <v>38818</v>
      </c>
      <c r="B17" s="105" t="s">
        <v>24</v>
      </c>
      <c r="C17" s="130">
        <v>721.15</v>
      </c>
      <c r="D17" s="27" t="s">
        <v>247</v>
      </c>
      <c r="F17" s="138"/>
      <c r="G17" s="132"/>
      <c r="H17" s="136"/>
      <c r="I17" s="27"/>
    </row>
    <row r="18" spans="1:10" s="56" customFormat="1" ht="12" x14ac:dyDescent="0.2">
      <c r="A18" s="129">
        <v>38818</v>
      </c>
      <c r="B18" s="105" t="s">
        <v>25</v>
      </c>
      <c r="C18" s="130">
        <v>706.4</v>
      </c>
      <c r="D18" s="27" t="s">
        <v>89</v>
      </c>
      <c r="F18" s="104"/>
      <c r="G18" s="132"/>
      <c r="H18" s="136"/>
      <c r="I18" s="27"/>
    </row>
    <row r="19" spans="1:10" s="56" customFormat="1" ht="12" x14ac:dyDescent="0.2">
      <c r="A19" s="129">
        <v>38818</v>
      </c>
      <c r="B19" s="105" t="s">
        <v>228</v>
      </c>
      <c r="C19" s="130">
        <v>3670.8</v>
      </c>
      <c r="D19" s="27" t="s">
        <v>247</v>
      </c>
      <c r="F19" s="104"/>
      <c r="G19" s="132"/>
      <c r="H19" s="136"/>
      <c r="I19" s="27"/>
    </row>
    <row r="20" spans="1:10" s="56" customFormat="1" thickBot="1" x14ac:dyDescent="0.25">
      <c r="A20" s="129">
        <v>38819</v>
      </c>
      <c r="B20" s="105" t="s">
        <v>144</v>
      </c>
      <c r="C20" s="130">
        <v>1326.96</v>
      </c>
      <c r="D20" s="27" t="s">
        <v>247</v>
      </c>
      <c r="F20" s="66"/>
      <c r="G20" s="133"/>
      <c r="H20" s="137"/>
      <c r="I20" s="71"/>
    </row>
    <row r="21" spans="1:10" s="56" customFormat="1" thickBot="1" x14ac:dyDescent="0.25">
      <c r="A21" s="129">
        <v>38819</v>
      </c>
      <c r="B21" s="105" t="s">
        <v>13</v>
      </c>
      <c r="C21" s="130">
        <v>85.5</v>
      </c>
      <c r="D21" s="27" t="s">
        <v>247</v>
      </c>
      <c r="H21" s="69">
        <f>SUM(H6:H20)</f>
        <v>0</v>
      </c>
      <c r="I21" s="71"/>
    </row>
    <row r="22" spans="1:10" s="56" customFormat="1" x14ac:dyDescent="0.2">
      <c r="A22" s="129">
        <v>38820</v>
      </c>
      <c r="B22" s="105" t="s">
        <v>232</v>
      </c>
      <c r="C22" s="130">
        <v>583.67999999999995</v>
      </c>
      <c r="D22" s="27" t="s">
        <v>89</v>
      </c>
      <c r="F22"/>
      <c r="G22"/>
      <c r="H22"/>
      <c r="I22" s="71"/>
    </row>
    <row r="23" spans="1:10" s="56" customFormat="1" x14ac:dyDescent="0.2">
      <c r="A23" s="129">
        <v>38825</v>
      </c>
      <c r="B23" s="132" t="s">
        <v>218</v>
      </c>
      <c r="C23" s="136">
        <v>978.12</v>
      </c>
      <c r="D23" s="27" t="s">
        <v>247</v>
      </c>
      <c r="F23"/>
      <c r="G23"/>
      <c r="H23"/>
      <c r="I23" s="29"/>
    </row>
    <row r="24" spans="1:10" s="70" customFormat="1" x14ac:dyDescent="0.2">
      <c r="A24" s="129">
        <v>38826</v>
      </c>
      <c r="B24" s="132" t="s">
        <v>13</v>
      </c>
      <c r="C24" s="136">
        <v>1108.71</v>
      </c>
      <c r="D24" s="71" t="s">
        <v>247</v>
      </c>
      <c r="F24"/>
      <c r="G24"/>
      <c r="H24"/>
      <c r="I24" s="29"/>
    </row>
    <row r="25" spans="1:10" s="70" customFormat="1" x14ac:dyDescent="0.2">
      <c r="A25" s="129">
        <v>38826</v>
      </c>
      <c r="B25" s="132" t="s">
        <v>50</v>
      </c>
      <c r="C25" s="136">
        <v>713.64</v>
      </c>
      <c r="D25" s="27" t="s">
        <v>89</v>
      </c>
      <c r="F25" s="867">
        <f>SUM(C25:C26)</f>
        <v>927.96</v>
      </c>
      <c r="G25">
        <v>1169.51</v>
      </c>
      <c r="H25"/>
      <c r="I25" s="29"/>
    </row>
    <row r="26" spans="1:10" s="70" customFormat="1" x14ac:dyDescent="0.2">
      <c r="A26" s="129">
        <v>38839</v>
      </c>
      <c r="B26" s="105" t="s">
        <v>50</v>
      </c>
      <c r="C26" s="130">
        <v>214.32</v>
      </c>
      <c r="D26" s="27" t="s">
        <v>89</v>
      </c>
      <c r="F26" s="868"/>
      <c r="G26"/>
      <c r="H26"/>
      <c r="I26" s="29"/>
    </row>
    <row r="27" spans="1:10" s="56" customFormat="1" ht="12" x14ac:dyDescent="0.2">
      <c r="A27" s="129">
        <v>38826</v>
      </c>
      <c r="B27" s="132" t="s">
        <v>116</v>
      </c>
      <c r="C27" s="136">
        <v>1888.88</v>
      </c>
      <c r="D27" s="27" t="s">
        <v>247</v>
      </c>
      <c r="F27" s="154"/>
      <c r="G27" s="155"/>
      <c r="H27" s="156"/>
      <c r="I27" s="157"/>
      <c r="J27" s="158"/>
    </row>
    <row r="28" spans="1:10" x14ac:dyDescent="0.2">
      <c r="A28" s="129">
        <v>38827</v>
      </c>
      <c r="B28" s="105" t="s">
        <v>5</v>
      </c>
      <c r="C28" s="130">
        <v>2042.88</v>
      </c>
      <c r="D28" s="27" t="s">
        <v>247</v>
      </c>
      <c r="F28" s="159"/>
      <c r="G28" s="159"/>
      <c r="H28" s="159"/>
      <c r="I28" s="160"/>
      <c r="J28" s="159"/>
    </row>
    <row r="29" spans="1:10" x14ac:dyDescent="0.2">
      <c r="A29" s="129">
        <v>38828</v>
      </c>
      <c r="B29" s="105" t="s">
        <v>254</v>
      </c>
      <c r="C29" s="130">
        <v>3381.7</v>
      </c>
      <c r="D29" s="27" t="s">
        <v>247</v>
      </c>
      <c r="F29" s="159"/>
      <c r="G29" s="159"/>
      <c r="H29" s="159"/>
      <c r="I29" s="160"/>
      <c r="J29" s="159"/>
    </row>
    <row r="30" spans="1:10" ht="13.5" thickBot="1" x14ac:dyDescent="0.25">
      <c r="A30" s="161">
        <v>38832</v>
      </c>
      <c r="B30" s="67" t="s">
        <v>115</v>
      </c>
      <c r="C30" s="72">
        <v>220.05</v>
      </c>
      <c r="D30" s="71" t="s">
        <v>247</v>
      </c>
    </row>
    <row r="31" spans="1:10" ht="13.5" thickBot="1" x14ac:dyDescent="0.25">
      <c r="A31" s="56"/>
      <c r="B31" s="56"/>
      <c r="C31" s="69">
        <f>SUM(C6:C30)</f>
        <v>34425.100000000006</v>
      </c>
      <c r="D31" s="71"/>
    </row>
    <row r="32" spans="1:10" x14ac:dyDescent="0.2">
      <c r="A32" s="70"/>
      <c r="B32" s="70"/>
      <c r="C32" s="70"/>
    </row>
  </sheetData>
  <mergeCells count="3">
    <mergeCell ref="A3:C3"/>
    <mergeCell ref="F3:H3"/>
    <mergeCell ref="F25:F26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0"/>
  <dimension ref="A1:P58"/>
  <sheetViews>
    <sheetView topLeftCell="A7" zoomScaleNormal="100" workbookViewId="0">
      <selection activeCell="K41" sqref="K4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21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2148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21"/>
      <c r="G2" s="521"/>
      <c r="H2" s="521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thickBot="1" x14ac:dyDescent="0.25">
      <c r="B5" s="213">
        <v>43297</v>
      </c>
      <c r="C5" s="533" t="s">
        <v>477</v>
      </c>
      <c r="D5" s="215" t="s">
        <v>599</v>
      </c>
      <c r="E5" s="534">
        <v>868.63</v>
      </c>
      <c r="F5" s="521" t="s">
        <v>89</v>
      </c>
      <c r="G5" s="29" t="s">
        <v>249</v>
      </c>
      <c r="H5" s="29"/>
      <c r="J5" s="101">
        <v>43287</v>
      </c>
      <c r="K5" s="205" t="s">
        <v>1064</v>
      </c>
      <c r="L5" s="136">
        <v>4541.3100000000004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868.63</v>
      </c>
      <c r="F6" s="521"/>
      <c r="G6" s="29"/>
      <c r="H6" s="29"/>
      <c r="J6" s="110">
        <v>43287</v>
      </c>
      <c r="K6" s="119" t="s">
        <v>346</v>
      </c>
      <c r="L6" s="136">
        <v>28551.25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521"/>
      <c r="G7" s="29"/>
      <c r="H7" s="29"/>
      <c r="J7" s="110">
        <v>43294</v>
      </c>
      <c r="K7" s="119" t="s">
        <v>1318</v>
      </c>
      <c r="L7" s="136">
        <v>7809.95</v>
      </c>
      <c r="M7" s="308" t="s">
        <v>89</v>
      </c>
      <c r="N7" s="307" t="s">
        <v>249</v>
      </c>
      <c r="O7" s="307"/>
    </row>
    <row r="8" spans="1:16" s="56" customFormat="1" ht="12.6" customHeight="1" thickBot="1" x14ac:dyDescent="0.25">
      <c r="A8" s="875" t="s">
        <v>1058</v>
      </c>
      <c r="B8" s="875"/>
      <c r="C8" s="875"/>
      <c r="D8" s="875"/>
      <c r="E8" s="492" t="s">
        <v>1500</v>
      </c>
      <c r="F8" s="116"/>
      <c r="G8" s="29"/>
      <c r="H8" s="29"/>
      <c r="J8" s="110">
        <v>43297</v>
      </c>
      <c r="K8" s="119" t="s">
        <v>1258</v>
      </c>
      <c r="L8" s="136">
        <v>20000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 s="3"/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J9" s="110">
        <v>43300</v>
      </c>
      <c r="K9" s="123" t="s">
        <v>6</v>
      </c>
      <c r="L9" s="136">
        <v>14200.2</v>
      </c>
      <c r="M9" s="308" t="s">
        <v>89</v>
      </c>
      <c r="N9" s="307" t="s">
        <v>249</v>
      </c>
      <c r="O9" s="308"/>
      <c r="P9" s="29"/>
    </row>
    <row r="10" spans="1:16" s="56" customFormat="1" ht="12.6" customHeight="1" x14ac:dyDescent="0.2">
      <c r="A10"/>
      <c r="B10" s="109">
        <v>43283</v>
      </c>
      <c r="C10" s="528" t="s">
        <v>301</v>
      </c>
      <c r="D10" s="123" t="s">
        <v>1355</v>
      </c>
      <c r="E10" s="169">
        <v>161.47999999999999</v>
      </c>
      <c r="F10" s="308" t="s">
        <v>89</v>
      </c>
      <c r="G10" s="29" t="s">
        <v>249</v>
      </c>
      <c r="H10" s="29"/>
      <c r="J10" s="110">
        <v>43300</v>
      </c>
      <c r="K10" s="123" t="s">
        <v>1258</v>
      </c>
      <c r="L10" s="136">
        <v>10000</v>
      </c>
      <c r="M10" s="308" t="s">
        <v>89</v>
      </c>
      <c r="N10" s="307" t="s">
        <v>249</v>
      </c>
      <c r="O10" s="308"/>
      <c r="P10" s="29"/>
    </row>
    <row r="11" spans="1:16" s="29" customFormat="1" ht="12.6" customHeight="1" x14ac:dyDescent="0.2">
      <c r="A11"/>
      <c r="B11" s="129">
        <v>43283</v>
      </c>
      <c r="C11" s="186" t="s">
        <v>469</v>
      </c>
      <c r="D11" s="132" t="s">
        <v>424</v>
      </c>
      <c r="E11" s="433">
        <v>178.03</v>
      </c>
      <c r="F11" s="308" t="s">
        <v>89</v>
      </c>
      <c r="G11" s="29" t="s">
        <v>249</v>
      </c>
      <c r="I11" s="56"/>
      <c r="J11" s="110">
        <v>43308</v>
      </c>
      <c r="K11" s="123" t="s">
        <v>1258</v>
      </c>
      <c r="L11" s="136">
        <v>13390.92</v>
      </c>
      <c r="M11" s="308" t="s">
        <v>89</v>
      </c>
      <c r="N11" s="307" t="s">
        <v>249</v>
      </c>
      <c r="O11" s="308"/>
    </row>
    <row r="12" spans="1:16" s="29" customFormat="1" ht="12.6" customHeight="1" x14ac:dyDescent="0.2">
      <c r="A12" s="56"/>
      <c r="B12" s="129">
        <v>43284</v>
      </c>
      <c r="C12" s="190" t="s">
        <v>1136</v>
      </c>
      <c r="D12" s="132" t="s">
        <v>861</v>
      </c>
      <c r="E12" s="136">
        <v>20000</v>
      </c>
      <c r="F12" s="521" t="s">
        <v>89</v>
      </c>
      <c r="G12" s="29" t="s">
        <v>249</v>
      </c>
      <c r="I12" s="56"/>
      <c r="J12" s="110">
        <v>43312</v>
      </c>
      <c r="K12" s="123" t="s">
        <v>50</v>
      </c>
      <c r="L12" s="136">
        <v>1281.0999999999999</v>
      </c>
      <c r="M12" s="308" t="s">
        <v>89</v>
      </c>
      <c r="N12" s="307" t="s">
        <v>249</v>
      </c>
      <c r="O12" s="308"/>
    </row>
    <row r="13" spans="1:16" s="29" customFormat="1" ht="12.6" customHeight="1" x14ac:dyDescent="0.2">
      <c r="A13" s="56"/>
      <c r="B13" s="129">
        <v>43284</v>
      </c>
      <c r="C13" s="190" t="s">
        <v>719</v>
      </c>
      <c r="D13" s="132" t="s">
        <v>1051</v>
      </c>
      <c r="E13" s="136">
        <v>500</v>
      </c>
      <c r="F13" s="521" t="s">
        <v>89</v>
      </c>
      <c r="G13" s="29" t="s">
        <v>249</v>
      </c>
      <c r="I13" s="56"/>
      <c r="J13" s="110">
        <v>43312</v>
      </c>
      <c r="K13" s="123" t="s">
        <v>932</v>
      </c>
      <c r="L13" s="136">
        <v>1078.1300000000001</v>
      </c>
      <c r="M13" s="308" t="s">
        <v>89</v>
      </c>
      <c r="N13" s="307" t="s">
        <v>249</v>
      </c>
      <c r="O13" s="308"/>
    </row>
    <row r="14" spans="1:16" s="29" customFormat="1" ht="12.6" customHeight="1" x14ac:dyDescent="0.2">
      <c r="A14" s="56"/>
      <c r="B14" s="129">
        <v>43284</v>
      </c>
      <c r="C14" s="190" t="s">
        <v>301</v>
      </c>
      <c r="D14" s="132" t="s">
        <v>380</v>
      </c>
      <c r="E14" s="136">
        <v>408.25</v>
      </c>
      <c r="F14" s="521" t="s">
        <v>89</v>
      </c>
      <c r="G14" s="29" t="s">
        <v>249</v>
      </c>
      <c r="I14" s="56"/>
      <c r="J14" s="110">
        <v>43312</v>
      </c>
      <c r="K14" s="123" t="s">
        <v>168</v>
      </c>
      <c r="L14" s="136">
        <v>1542.91</v>
      </c>
      <c r="M14" s="308" t="s">
        <v>89</v>
      </c>
      <c r="N14" s="307" t="s">
        <v>249</v>
      </c>
      <c r="O14" s="308"/>
    </row>
    <row r="15" spans="1:16" s="29" customFormat="1" ht="12.6" customHeight="1" thickBot="1" x14ac:dyDescent="0.25">
      <c r="A15" s="56"/>
      <c r="B15" s="129">
        <v>43284</v>
      </c>
      <c r="C15" s="190" t="s">
        <v>301</v>
      </c>
      <c r="D15" s="132" t="s">
        <v>1197</v>
      </c>
      <c r="E15" s="136">
        <v>883.32</v>
      </c>
      <c r="F15" s="521" t="s">
        <v>89</v>
      </c>
      <c r="G15" s="29" t="s">
        <v>249</v>
      </c>
      <c r="I15" s="56"/>
      <c r="J15" s="161">
        <v>43312</v>
      </c>
      <c r="K15" s="133" t="s">
        <v>1247</v>
      </c>
      <c r="L15" s="137">
        <v>3267.98</v>
      </c>
      <c r="M15" s="308" t="s">
        <v>89</v>
      </c>
      <c r="N15" s="307" t="s">
        <v>249</v>
      </c>
      <c r="O15" s="308"/>
      <c r="P15" s="327"/>
    </row>
    <row r="16" spans="1:16" s="29" customFormat="1" ht="12.6" customHeight="1" thickBot="1" x14ac:dyDescent="0.25">
      <c r="A16" s="56"/>
      <c r="B16" s="129">
        <v>43285</v>
      </c>
      <c r="C16" s="190" t="s">
        <v>301</v>
      </c>
      <c r="D16" s="132" t="s">
        <v>2151</v>
      </c>
      <c r="E16" s="136">
        <v>391</v>
      </c>
      <c r="F16" s="521" t="s">
        <v>89</v>
      </c>
      <c r="G16" s="29" t="s">
        <v>249</v>
      </c>
      <c r="I16" s="56"/>
      <c r="J16" s="56"/>
      <c r="K16" s="194"/>
      <c r="L16" s="87">
        <f>SUM(L5:L15)</f>
        <v>105663.75</v>
      </c>
      <c r="M16" s="307"/>
      <c r="N16" s="307"/>
      <c r="O16" s="306"/>
    </row>
    <row r="17" spans="1:16" s="29" customFormat="1" ht="12.6" customHeight="1" thickBot="1" x14ac:dyDescent="0.25">
      <c r="A17" s="56"/>
      <c r="B17" s="129">
        <v>43285</v>
      </c>
      <c r="C17" s="190" t="s">
        <v>1939</v>
      </c>
      <c r="D17" s="132" t="s">
        <v>1977</v>
      </c>
      <c r="E17" s="136">
        <v>1001.31</v>
      </c>
      <c r="F17" s="521" t="s">
        <v>89</v>
      </c>
      <c r="G17" s="29" t="s">
        <v>249</v>
      </c>
      <c r="I17" s="56"/>
      <c r="J17" s="299"/>
      <c r="K17" s="155"/>
      <c r="L17" s="301"/>
      <c r="M17" s="307"/>
      <c r="N17" s="307"/>
      <c r="O17" s="306"/>
    </row>
    <row r="18" spans="1:16" s="29" customFormat="1" ht="12.6" customHeight="1" x14ac:dyDescent="0.2">
      <c r="A18" s="56"/>
      <c r="B18" s="129">
        <v>43286</v>
      </c>
      <c r="C18" s="190" t="s">
        <v>888</v>
      </c>
      <c r="D18" s="132" t="s">
        <v>2089</v>
      </c>
      <c r="E18" s="136">
        <v>899</v>
      </c>
      <c r="F18" s="521" t="s">
        <v>405</v>
      </c>
      <c r="G18" s="29" t="s">
        <v>249</v>
      </c>
      <c r="I18" s="56"/>
      <c r="J18" s="158"/>
      <c r="K18" s="885" t="s">
        <v>1087</v>
      </c>
      <c r="L18" s="881">
        <f>E6+L16+E52+L45</f>
        <v>254674.45999999996</v>
      </c>
      <c r="M18" s="307"/>
      <c r="N18" s="307"/>
      <c r="O18" s="306"/>
    </row>
    <row r="19" spans="1:16" s="29" customFormat="1" ht="12.6" customHeight="1" thickBot="1" x14ac:dyDescent="0.25">
      <c r="A19" s="56"/>
      <c r="B19" s="129">
        <v>43286</v>
      </c>
      <c r="C19" s="190" t="s">
        <v>1136</v>
      </c>
      <c r="D19" s="132" t="s">
        <v>861</v>
      </c>
      <c r="E19" s="136">
        <v>11195.26</v>
      </c>
      <c r="F19" s="521" t="s">
        <v>89</v>
      </c>
      <c r="G19" s="29" t="s">
        <v>249</v>
      </c>
      <c r="I19"/>
      <c r="J19" s="393"/>
      <c r="K19" s="885"/>
      <c r="L19" s="882"/>
      <c r="M19" s="307"/>
      <c r="N19" s="307"/>
      <c r="O19" s="306"/>
    </row>
    <row r="20" spans="1:16" s="29" customFormat="1" ht="12.6" customHeight="1" x14ac:dyDescent="0.2">
      <c r="A20" s="56"/>
      <c r="B20" s="129">
        <v>43286</v>
      </c>
      <c r="C20" s="190" t="s">
        <v>301</v>
      </c>
      <c r="D20" s="132" t="s">
        <v>1495</v>
      </c>
      <c r="E20" s="136">
        <v>994.12</v>
      </c>
      <c r="F20" s="521" t="s">
        <v>89</v>
      </c>
      <c r="G20" s="29" t="s">
        <v>249</v>
      </c>
      <c r="I20"/>
      <c r="J20" s="393"/>
      <c r="K20" s="398"/>
      <c r="L20" s="336"/>
      <c r="M20" s="307"/>
      <c r="N20" s="307"/>
      <c r="O20" s="306"/>
      <c r="P20" s="487"/>
    </row>
    <row r="21" spans="1:16" s="29" customFormat="1" ht="12.6" customHeight="1" x14ac:dyDescent="0.2">
      <c r="A21" s="56"/>
      <c r="B21" s="129">
        <v>43286</v>
      </c>
      <c r="C21" s="190" t="s">
        <v>301</v>
      </c>
      <c r="D21" s="132" t="s">
        <v>2084</v>
      </c>
      <c r="E21" s="136">
        <v>3420</v>
      </c>
      <c r="F21" s="521" t="s">
        <v>89</v>
      </c>
      <c r="G21" s="29" t="s">
        <v>249</v>
      </c>
      <c r="I21" s="294" t="s">
        <v>1570</v>
      </c>
      <c r="J21" s="56"/>
      <c r="K21" s="194"/>
      <c r="L21" s="208"/>
      <c r="M21" s="308"/>
      <c r="N21" s="307"/>
      <c r="O21" s="306"/>
      <c r="P21" s="488"/>
    </row>
    <row r="22" spans="1:16" s="29" customFormat="1" ht="12.6" customHeight="1" thickBot="1" x14ac:dyDescent="0.25">
      <c r="A22" s="56"/>
      <c r="B22" s="129">
        <v>43290</v>
      </c>
      <c r="C22" s="190" t="s">
        <v>301</v>
      </c>
      <c r="D22" s="132" t="s">
        <v>157</v>
      </c>
      <c r="E22" s="136">
        <v>2530.92</v>
      </c>
      <c r="F22" s="521" t="s">
        <v>89</v>
      </c>
      <c r="G22" s="27" t="s">
        <v>249</v>
      </c>
      <c r="I22" s="3"/>
      <c r="J22" s="294"/>
      <c r="K22" s="294"/>
      <c r="L22" s="288"/>
      <c r="M22" s="492" t="s">
        <v>1683</v>
      </c>
      <c r="N22" s="307"/>
      <c r="O22" s="306"/>
      <c r="P22" s="111"/>
    </row>
    <row r="23" spans="1:16" s="29" customFormat="1" ht="12.6" customHeight="1" thickBot="1" x14ac:dyDescent="0.25">
      <c r="A23" s="56"/>
      <c r="B23" s="129">
        <v>43290</v>
      </c>
      <c r="C23" s="190" t="s">
        <v>301</v>
      </c>
      <c r="D23" s="132" t="s">
        <v>1247</v>
      </c>
      <c r="E23" s="136">
        <v>1943.16</v>
      </c>
      <c r="F23" s="521" t="s">
        <v>89</v>
      </c>
      <c r="G23" s="29" t="s">
        <v>249</v>
      </c>
      <c r="I23" s="3"/>
      <c r="J23" s="10" t="s">
        <v>297</v>
      </c>
      <c r="K23" s="11" t="s">
        <v>298</v>
      </c>
      <c r="L23" s="176" t="s">
        <v>299</v>
      </c>
      <c r="M23" s="308"/>
      <c r="N23" s="307"/>
      <c r="O23" s="307"/>
      <c r="P23" s="111"/>
    </row>
    <row r="24" spans="1:16" s="29" customFormat="1" ht="12.6" customHeight="1" x14ac:dyDescent="0.2">
      <c r="A24" s="56"/>
      <c r="B24" s="129">
        <v>43291</v>
      </c>
      <c r="C24" s="190" t="s">
        <v>301</v>
      </c>
      <c r="D24" s="132" t="s">
        <v>227</v>
      </c>
      <c r="E24" s="136">
        <f>431.25+230</f>
        <v>661.25</v>
      </c>
      <c r="F24" s="521" t="s">
        <v>89</v>
      </c>
      <c r="G24" s="29" t="s">
        <v>249</v>
      </c>
      <c r="I24"/>
      <c r="J24" s="101">
        <v>43189</v>
      </c>
      <c r="K24" s="205" t="s">
        <v>1433</v>
      </c>
      <c r="L24" s="206">
        <v>101.8</v>
      </c>
      <c r="M24" s="308" t="s">
        <v>89</v>
      </c>
      <c r="N24" s="308" t="s">
        <v>249</v>
      </c>
      <c r="O24" s="307"/>
      <c r="P24" s="111"/>
    </row>
    <row r="25" spans="1:16" s="29" customFormat="1" ht="12.6" customHeight="1" x14ac:dyDescent="0.2">
      <c r="A25" s="56"/>
      <c r="B25" s="129">
        <v>43291</v>
      </c>
      <c r="C25" s="190" t="s">
        <v>301</v>
      </c>
      <c r="D25" s="132" t="s">
        <v>66</v>
      </c>
      <c r="E25" s="136">
        <v>1101.73</v>
      </c>
      <c r="F25" s="521" t="s">
        <v>89</v>
      </c>
      <c r="G25" s="29" t="s">
        <v>249</v>
      </c>
      <c r="I25"/>
      <c r="J25" s="110">
        <v>43285</v>
      </c>
      <c r="K25" s="119" t="s">
        <v>597</v>
      </c>
      <c r="L25" s="172">
        <v>1077.8699999999999</v>
      </c>
      <c r="M25" s="308" t="s">
        <v>89</v>
      </c>
      <c r="N25" s="308" t="s">
        <v>249</v>
      </c>
      <c r="O25" s="307"/>
      <c r="P25" s="111"/>
    </row>
    <row r="26" spans="1:16" s="29" customFormat="1" ht="12.6" customHeight="1" x14ac:dyDescent="0.2">
      <c r="A26" s="56"/>
      <c r="B26" s="129">
        <v>43294</v>
      </c>
      <c r="C26" s="190" t="s">
        <v>719</v>
      </c>
      <c r="D26" s="132" t="s">
        <v>2152</v>
      </c>
      <c r="E26" s="136">
        <v>610.27</v>
      </c>
      <c r="F26" s="521" t="s">
        <v>89</v>
      </c>
      <c r="G26" s="29" t="s">
        <v>249</v>
      </c>
      <c r="I26"/>
      <c r="J26" s="109">
        <v>43285</v>
      </c>
      <c r="K26" s="123" t="s">
        <v>459</v>
      </c>
      <c r="L26" s="169">
        <v>139</v>
      </c>
      <c r="M26" s="308" t="s">
        <v>89</v>
      </c>
      <c r="N26" s="308" t="s">
        <v>249</v>
      </c>
      <c r="O26" s="307"/>
      <c r="P26" s="111"/>
    </row>
    <row r="27" spans="1:16" s="29" customFormat="1" ht="12.6" customHeight="1" x14ac:dyDescent="0.2">
      <c r="A27" s="56"/>
      <c r="B27" s="129">
        <v>43294</v>
      </c>
      <c r="C27" s="190" t="s">
        <v>301</v>
      </c>
      <c r="D27" s="132" t="s">
        <v>1487</v>
      </c>
      <c r="E27" s="136">
        <v>3922.65</v>
      </c>
      <c r="F27" s="521" t="s">
        <v>89</v>
      </c>
      <c r="G27" s="29" t="s">
        <v>249</v>
      </c>
      <c r="I27"/>
      <c r="J27" s="110">
        <v>43286</v>
      </c>
      <c r="K27" s="131" t="s">
        <v>2156</v>
      </c>
      <c r="L27" s="134">
        <v>224.44</v>
      </c>
      <c r="M27" s="308" t="s">
        <v>89</v>
      </c>
      <c r="N27" s="308" t="s">
        <v>249</v>
      </c>
      <c r="O27" s="307"/>
      <c r="P27" s="3"/>
    </row>
    <row r="28" spans="1:16" s="29" customFormat="1" ht="12.6" customHeight="1" x14ac:dyDescent="0.2">
      <c r="A28" s="56"/>
      <c r="B28" s="129">
        <v>43294</v>
      </c>
      <c r="C28" s="190" t="s">
        <v>647</v>
      </c>
      <c r="D28" s="132" t="s">
        <v>974</v>
      </c>
      <c r="E28" s="136">
        <v>2433.6999999999998</v>
      </c>
      <c r="F28" s="521" t="s">
        <v>89</v>
      </c>
      <c r="G28" s="29" t="s">
        <v>249</v>
      </c>
      <c r="I28"/>
      <c r="J28" s="109">
        <v>43287</v>
      </c>
      <c r="K28" s="123" t="s">
        <v>1355</v>
      </c>
      <c r="L28" s="169">
        <v>324.3</v>
      </c>
      <c r="M28" s="308" t="s">
        <v>89</v>
      </c>
      <c r="N28" s="308" t="s">
        <v>249</v>
      </c>
      <c r="O28" s="307"/>
      <c r="P28" s="3"/>
    </row>
    <row r="29" spans="1:16" s="29" customFormat="1" ht="12.6" customHeight="1" x14ac:dyDescent="0.2">
      <c r="A29" s="56"/>
      <c r="B29" s="129">
        <v>43294</v>
      </c>
      <c r="C29" s="190" t="s">
        <v>1939</v>
      </c>
      <c r="D29" s="132" t="s">
        <v>1977</v>
      </c>
      <c r="E29" s="136">
        <v>1000</v>
      </c>
      <c r="F29" s="521" t="s">
        <v>89</v>
      </c>
      <c r="G29" s="29" t="s">
        <v>249</v>
      </c>
      <c r="I29"/>
      <c r="J29" s="109">
        <v>43291</v>
      </c>
      <c r="K29" s="123" t="s">
        <v>1051</v>
      </c>
      <c r="L29" s="169">
        <v>970.35</v>
      </c>
      <c r="M29" s="308" t="s">
        <v>89</v>
      </c>
      <c r="N29" s="308" t="s">
        <v>249</v>
      </c>
      <c r="O29" s="307"/>
      <c r="P29" s="3"/>
    </row>
    <row r="30" spans="1:16" s="29" customFormat="1" ht="12.6" customHeight="1" x14ac:dyDescent="0.2">
      <c r="A30" s="56"/>
      <c r="B30" s="129">
        <v>43297</v>
      </c>
      <c r="C30" s="190" t="s">
        <v>301</v>
      </c>
      <c r="D30" s="588" t="s">
        <v>2154</v>
      </c>
      <c r="E30" s="136">
        <v>14913.11</v>
      </c>
      <c r="F30" s="521" t="s">
        <v>89</v>
      </c>
      <c r="G30" s="29" t="s">
        <v>249</v>
      </c>
      <c r="I30"/>
      <c r="J30" s="109">
        <v>43292</v>
      </c>
      <c r="K30" s="123" t="s">
        <v>1023</v>
      </c>
      <c r="L30" s="169">
        <v>93.6</v>
      </c>
      <c r="M30" s="308"/>
      <c r="N30" s="308" t="s">
        <v>249</v>
      </c>
      <c r="O30" s="308"/>
      <c r="P30" s="3"/>
    </row>
    <row r="31" spans="1:16" s="29" customFormat="1" ht="12.6" customHeight="1" x14ac:dyDescent="0.2">
      <c r="A31" s="56"/>
      <c r="B31" s="129">
        <v>43297</v>
      </c>
      <c r="C31" s="190" t="s">
        <v>2153</v>
      </c>
      <c r="D31" s="132" t="s">
        <v>2155</v>
      </c>
      <c r="E31" s="358">
        <v>17583.95</v>
      </c>
      <c r="F31" s="521" t="s">
        <v>89</v>
      </c>
      <c r="G31" s="29" t="s">
        <v>249</v>
      </c>
      <c r="I31"/>
      <c r="J31" s="109">
        <v>43293</v>
      </c>
      <c r="K31" s="123" t="s">
        <v>2157</v>
      </c>
      <c r="L31" s="169">
        <v>74.900000000000006</v>
      </c>
      <c r="M31" s="308" t="s">
        <v>89</v>
      </c>
      <c r="N31" s="308" t="s">
        <v>249</v>
      </c>
      <c r="O31" s="308"/>
      <c r="P31" s="3"/>
    </row>
    <row r="32" spans="1:16" s="29" customFormat="1" ht="12.6" customHeight="1" x14ac:dyDescent="0.2">
      <c r="A32" s="56"/>
      <c r="B32" s="129">
        <v>43299</v>
      </c>
      <c r="C32" s="190" t="s">
        <v>719</v>
      </c>
      <c r="D32" s="132" t="s">
        <v>1466</v>
      </c>
      <c r="E32" s="136">
        <v>789.3</v>
      </c>
      <c r="F32" s="521" t="s">
        <v>89</v>
      </c>
      <c r="G32" s="29" t="s">
        <v>249</v>
      </c>
      <c r="I32"/>
      <c r="J32" s="109">
        <v>43294</v>
      </c>
      <c r="K32" s="123" t="s">
        <v>1355</v>
      </c>
      <c r="L32" s="169">
        <v>484.38</v>
      </c>
      <c r="M32" s="308" t="s">
        <v>89</v>
      </c>
      <c r="N32" s="308" t="s">
        <v>249</v>
      </c>
      <c r="O32" s="308"/>
      <c r="P32" s="3"/>
    </row>
    <row r="33" spans="1:16" ht="12.6" customHeight="1" x14ac:dyDescent="0.2">
      <c r="A33" s="56"/>
      <c r="B33" s="129">
        <v>43299</v>
      </c>
      <c r="C33" s="190" t="s">
        <v>719</v>
      </c>
      <c r="D33" s="132" t="s">
        <v>2161</v>
      </c>
      <c r="E33" s="136">
        <v>1000.01</v>
      </c>
      <c r="F33" s="529" t="s">
        <v>89</v>
      </c>
      <c r="G33" s="29" t="s">
        <v>249</v>
      </c>
      <c r="J33" s="109">
        <v>43297</v>
      </c>
      <c r="K33" s="123" t="s">
        <v>1772</v>
      </c>
      <c r="L33" s="169">
        <v>695.15</v>
      </c>
      <c r="M33" s="308" t="s">
        <v>89</v>
      </c>
      <c r="N33" s="308" t="s">
        <v>249</v>
      </c>
      <c r="P33" s="3"/>
    </row>
    <row r="34" spans="1:16" s="308" customFormat="1" x14ac:dyDescent="0.2">
      <c r="A34" s="56"/>
      <c r="B34" s="129">
        <v>43304</v>
      </c>
      <c r="C34" s="190" t="s">
        <v>301</v>
      </c>
      <c r="D34" s="132" t="s">
        <v>383</v>
      </c>
      <c r="E34" s="136">
        <v>1455.49</v>
      </c>
      <c r="F34" s="521" t="s">
        <v>89</v>
      </c>
      <c r="G34" s="29" t="s">
        <v>249</v>
      </c>
      <c r="H34" s="29"/>
      <c r="I34"/>
      <c r="J34" s="109">
        <v>43297</v>
      </c>
      <c r="K34" s="123" t="s">
        <v>1051</v>
      </c>
      <c r="L34" s="169">
        <v>915.12</v>
      </c>
      <c r="M34" s="308" t="s">
        <v>89</v>
      </c>
      <c r="N34" s="308" t="s">
        <v>249</v>
      </c>
      <c r="P34" s="3"/>
    </row>
    <row r="35" spans="1:16" s="308" customFormat="1" x14ac:dyDescent="0.2">
      <c r="A35" s="56"/>
      <c r="B35" s="129">
        <v>43305</v>
      </c>
      <c r="C35" s="190" t="s">
        <v>1939</v>
      </c>
      <c r="D35" s="132" t="s">
        <v>1977</v>
      </c>
      <c r="E35" s="136">
        <v>1000</v>
      </c>
      <c r="F35" s="532" t="s">
        <v>89</v>
      </c>
      <c r="G35" s="29" t="s">
        <v>249</v>
      </c>
      <c r="H35" s="29"/>
      <c r="I35"/>
      <c r="J35" s="109">
        <v>43298</v>
      </c>
      <c r="K35" s="123" t="s">
        <v>1575</v>
      </c>
      <c r="L35" s="169">
        <v>687.5</v>
      </c>
      <c r="M35" s="308" t="s">
        <v>89</v>
      </c>
      <c r="N35" s="308" t="s">
        <v>249</v>
      </c>
      <c r="P35" s="474"/>
    </row>
    <row r="36" spans="1:16" s="308" customFormat="1" x14ac:dyDescent="0.2">
      <c r="A36" s="56"/>
      <c r="B36" s="129">
        <v>43306</v>
      </c>
      <c r="C36" s="190" t="s">
        <v>719</v>
      </c>
      <c r="D36" s="132" t="s">
        <v>1051</v>
      </c>
      <c r="E36" s="136">
        <v>624.36</v>
      </c>
      <c r="F36" s="521" t="s">
        <v>89</v>
      </c>
      <c r="G36" s="29" t="s">
        <v>249</v>
      </c>
      <c r="H36" s="29"/>
      <c r="I36"/>
      <c r="J36" s="109">
        <v>43298</v>
      </c>
      <c r="K36" s="123" t="s">
        <v>2158</v>
      </c>
      <c r="L36" s="169">
        <v>942.2</v>
      </c>
      <c r="M36" s="308" t="s">
        <v>89</v>
      </c>
      <c r="N36" s="308" t="s">
        <v>249</v>
      </c>
      <c r="P36" s="3"/>
    </row>
    <row r="37" spans="1:16" s="308" customFormat="1" x14ac:dyDescent="0.2">
      <c r="A37" s="56"/>
      <c r="B37" s="129">
        <v>43307</v>
      </c>
      <c r="C37" s="190" t="s">
        <v>301</v>
      </c>
      <c r="D37" s="132" t="s">
        <v>1505</v>
      </c>
      <c r="E37" s="136">
        <v>1490.07</v>
      </c>
      <c r="F37" s="521" t="s">
        <v>89</v>
      </c>
      <c r="G37" s="29" t="s">
        <v>249</v>
      </c>
      <c r="H37" s="29"/>
      <c r="I37"/>
      <c r="J37" s="109">
        <v>43300</v>
      </c>
      <c r="K37" s="123" t="s">
        <v>1051</v>
      </c>
      <c r="L37" s="169">
        <v>1127.32</v>
      </c>
      <c r="M37" s="308" t="s">
        <v>89</v>
      </c>
      <c r="N37" s="308" t="s">
        <v>249</v>
      </c>
      <c r="P37"/>
    </row>
    <row r="38" spans="1:16" s="308" customFormat="1" x14ac:dyDescent="0.2">
      <c r="A38" s="56"/>
      <c r="B38" s="129">
        <v>43307</v>
      </c>
      <c r="C38" s="190" t="s">
        <v>301</v>
      </c>
      <c r="D38" s="132" t="s">
        <v>380</v>
      </c>
      <c r="E38" s="136">
        <v>408.25</v>
      </c>
      <c r="F38" s="525" t="s">
        <v>89</v>
      </c>
      <c r="G38" s="29" t="s">
        <v>249</v>
      </c>
      <c r="H38" s="29"/>
      <c r="I38"/>
      <c r="J38" s="109">
        <v>43302</v>
      </c>
      <c r="K38" s="123" t="s">
        <v>1746</v>
      </c>
      <c r="L38" s="169">
        <v>101.8</v>
      </c>
      <c r="M38" s="308" t="s">
        <v>89</v>
      </c>
      <c r="N38" s="308" t="s">
        <v>249</v>
      </c>
      <c r="P38"/>
    </row>
    <row r="39" spans="1:16" s="308" customFormat="1" x14ac:dyDescent="0.2">
      <c r="A39" s="56"/>
      <c r="B39" s="129">
        <v>43307</v>
      </c>
      <c r="C39" s="190" t="s">
        <v>647</v>
      </c>
      <c r="D39" s="132" t="s">
        <v>1566</v>
      </c>
      <c r="E39" s="136">
        <v>760</v>
      </c>
      <c r="F39" s="525" t="s">
        <v>89</v>
      </c>
      <c r="G39" s="29" t="s">
        <v>249</v>
      </c>
      <c r="H39" s="29"/>
      <c r="I39"/>
      <c r="J39" s="109">
        <v>43303</v>
      </c>
      <c r="K39" s="123" t="s">
        <v>2159</v>
      </c>
      <c r="L39" s="169">
        <v>1477.7</v>
      </c>
      <c r="M39" s="308" t="s">
        <v>89</v>
      </c>
      <c r="N39" s="308" t="s">
        <v>249</v>
      </c>
      <c r="P39"/>
    </row>
    <row r="40" spans="1:16" s="308" customFormat="1" x14ac:dyDescent="0.2">
      <c r="A40" s="56"/>
      <c r="B40" s="129">
        <v>43307</v>
      </c>
      <c r="C40" s="190" t="s">
        <v>888</v>
      </c>
      <c r="D40" s="132" t="s">
        <v>2089</v>
      </c>
      <c r="E40" s="136">
        <v>899</v>
      </c>
      <c r="F40" s="525" t="s">
        <v>405</v>
      </c>
      <c r="G40" s="29" t="s">
        <v>249</v>
      </c>
      <c r="H40" s="29"/>
      <c r="I40"/>
      <c r="J40" s="109">
        <v>43303</v>
      </c>
      <c r="K40" s="123" t="s">
        <v>1336</v>
      </c>
      <c r="L40" s="169">
        <v>437.69</v>
      </c>
      <c r="M40" s="308" t="s">
        <v>89</v>
      </c>
      <c r="N40" s="308" t="s">
        <v>249</v>
      </c>
      <c r="P40"/>
    </row>
    <row r="41" spans="1:16" s="308" customFormat="1" x14ac:dyDescent="0.2">
      <c r="A41" s="56"/>
      <c r="B41" s="129">
        <v>43308</v>
      </c>
      <c r="C41" s="190" t="s">
        <v>301</v>
      </c>
      <c r="D41" s="132" t="s">
        <v>227</v>
      </c>
      <c r="E41" s="136">
        <v>1571.36</v>
      </c>
      <c r="F41" s="525" t="s">
        <v>89</v>
      </c>
      <c r="G41" s="29" t="s">
        <v>249</v>
      </c>
      <c r="H41" s="29"/>
      <c r="I41"/>
      <c r="J41" s="109">
        <v>43304</v>
      </c>
      <c r="K41" s="123" t="s">
        <v>2157</v>
      </c>
      <c r="L41" s="169">
        <v>125.6</v>
      </c>
      <c r="M41" s="308" t="s">
        <v>89</v>
      </c>
      <c r="N41" s="308" t="s">
        <v>249</v>
      </c>
      <c r="P41"/>
    </row>
    <row r="42" spans="1:16" s="308" customFormat="1" x14ac:dyDescent="0.2">
      <c r="A42" s="56"/>
      <c r="B42" s="129">
        <v>43308</v>
      </c>
      <c r="C42" s="190" t="s">
        <v>1136</v>
      </c>
      <c r="D42" s="132" t="s">
        <v>861</v>
      </c>
      <c r="E42" s="136">
        <v>32350.639999999999</v>
      </c>
      <c r="F42" s="526" t="s">
        <v>89</v>
      </c>
      <c r="G42" s="29" t="s">
        <v>249</v>
      </c>
      <c r="H42" s="29"/>
      <c r="I42"/>
      <c r="J42" s="109">
        <v>43304</v>
      </c>
      <c r="K42" s="131" t="s">
        <v>2160</v>
      </c>
      <c r="L42" s="134">
        <v>800.16</v>
      </c>
      <c r="M42" s="308" t="s">
        <v>89</v>
      </c>
      <c r="N42" s="308" t="s">
        <v>249</v>
      </c>
      <c r="P42"/>
    </row>
    <row r="43" spans="1:16" s="308" customFormat="1" x14ac:dyDescent="0.2">
      <c r="A43" s="56"/>
      <c r="B43" s="129">
        <v>43308</v>
      </c>
      <c r="C43" s="190" t="s">
        <v>719</v>
      </c>
      <c r="D43" s="132" t="s">
        <v>1051</v>
      </c>
      <c r="E43" s="136">
        <v>660.76</v>
      </c>
      <c r="F43" s="526" t="s">
        <v>89</v>
      </c>
      <c r="G43" s="29" t="s">
        <v>249</v>
      </c>
      <c r="H43" s="29"/>
      <c r="I43"/>
      <c r="J43" s="109">
        <v>43305</v>
      </c>
      <c r="K43" s="123" t="s">
        <v>424</v>
      </c>
      <c r="L43" s="169">
        <v>221.94</v>
      </c>
      <c r="M43" s="308" t="s">
        <v>89</v>
      </c>
      <c r="N43" s="308" t="s">
        <v>249</v>
      </c>
      <c r="P43"/>
    </row>
    <row r="44" spans="1:16" s="308" customFormat="1" ht="13.5" thickBot="1" x14ac:dyDescent="0.25">
      <c r="A44" s="56"/>
      <c r="B44" s="129">
        <v>43308</v>
      </c>
      <c r="C44" s="190" t="s">
        <v>301</v>
      </c>
      <c r="D44" s="132" t="s">
        <v>2084</v>
      </c>
      <c r="E44" s="136">
        <v>990</v>
      </c>
      <c r="F44" s="526" t="s">
        <v>89</v>
      </c>
      <c r="G44" s="29" t="s">
        <v>249</v>
      </c>
      <c r="H44" s="29"/>
      <c r="I44"/>
      <c r="J44" s="280">
        <v>43306</v>
      </c>
      <c r="K44" s="423" t="s">
        <v>1706</v>
      </c>
      <c r="L44" s="493">
        <v>141.94999999999999</v>
      </c>
      <c r="M44" s="308" t="s">
        <v>89</v>
      </c>
      <c r="N44" s="308" t="s">
        <v>249</v>
      </c>
      <c r="P44"/>
    </row>
    <row r="45" spans="1:16" s="308" customFormat="1" ht="15.75" thickBot="1" x14ac:dyDescent="0.25">
      <c r="A45" s="56"/>
      <c r="B45" s="129">
        <v>43309</v>
      </c>
      <c r="C45" s="190" t="s">
        <v>469</v>
      </c>
      <c r="D45" s="132" t="s">
        <v>424</v>
      </c>
      <c r="E45" s="136">
        <v>96.57</v>
      </c>
      <c r="F45" s="532" t="s">
        <v>89</v>
      </c>
      <c r="G45" s="29" t="s">
        <v>249</v>
      </c>
      <c r="H45" s="29"/>
      <c r="I45" s="294"/>
      <c r="J45" s="56"/>
      <c r="K45" s="194"/>
      <c r="L45" s="87">
        <f>SUM(L24:L44)</f>
        <v>11164.770000000002</v>
      </c>
      <c r="P45"/>
    </row>
    <row r="46" spans="1:16" s="308" customFormat="1" x14ac:dyDescent="0.2">
      <c r="A46" s="56"/>
      <c r="B46" s="129">
        <v>43311</v>
      </c>
      <c r="C46" s="190" t="s">
        <v>301</v>
      </c>
      <c r="D46" s="132" t="s">
        <v>293</v>
      </c>
      <c r="E46" s="136">
        <v>3935.3</v>
      </c>
      <c r="F46" s="526" t="s">
        <v>89</v>
      </c>
      <c r="G46" s="29" t="s">
        <v>249</v>
      </c>
      <c r="H46" s="29"/>
      <c r="I46" s="3"/>
      <c r="J46" s="56"/>
      <c r="K46" s="194"/>
      <c r="L46" s="208"/>
      <c r="P46"/>
    </row>
    <row r="47" spans="1:16" s="308" customFormat="1" x14ac:dyDescent="0.2">
      <c r="A47" s="56"/>
      <c r="B47" s="129">
        <v>43311</v>
      </c>
      <c r="C47" s="190" t="s">
        <v>469</v>
      </c>
      <c r="D47" s="132" t="s">
        <v>1023</v>
      </c>
      <c r="E47" s="136">
        <v>87.24</v>
      </c>
      <c r="F47" s="532" t="s">
        <v>89</v>
      </c>
      <c r="G47" s="29" t="s">
        <v>249</v>
      </c>
      <c r="H47" s="29"/>
      <c r="I47" s="3"/>
      <c r="J47" s="56"/>
      <c r="K47" s="194"/>
      <c r="L47" s="208"/>
      <c r="P47"/>
    </row>
    <row r="48" spans="1:16" s="308" customFormat="1" x14ac:dyDescent="0.2">
      <c r="A48" s="56"/>
      <c r="B48" s="129">
        <v>43311</v>
      </c>
      <c r="C48" s="190" t="s">
        <v>647</v>
      </c>
      <c r="D48" s="132" t="s">
        <v>597</v>
      </c>
      <c r="E48" s="136">
        <v>312.52</v>
      </c>
      <c r="F48" s="527" t="s">
        <v>89</v>
      </c>
      <c r="G48" s="29" t="s">
        <v>249</v>
      </c>
      <c r="H48" s="29"/>
      <c r="I48"/>
      <c r="J48" s="56"/>
      <c r="K48" s="194"/>
      <c r="L48" s="208"/>
      <c r="P48"/>
    </row>
    <row r="49" spans="1:16" s="308" customFormat="1" x14ac:dyDescent="0.2">
      <c r="A49" s="56"/>
      <c r="B49" s="129">
        <v>43311</v>
      </c>
      <c r="C49" s="190" t="s">
        <v>469</v>
      </c>
      <c r="D49" s="132" t="s">
        <v>424</v>
      </c>
      <c r="E49" s="136">
        <v>497.43</v>
      </c>
      <c r="F49" s="532" t="s">
        <v>89</v>
      </c>
      <c r="G49" s="29" t="s">
        <v>249</v>
      </c>
      <c r="H49" s="29"/>
      <c r="I49"/>
      <c r="J49" s="56"/>
      <c r="K49" s="194"/>
      <c r="L49" s="208"/>
      <c r="P49"/>
    </row>
    <row r="50" spans="1:16" s="308" customFormat="1" x14ac:dyDescent="0.2">
      <c r="A50" s="56"/>
      <c r="B50" s="129">
        <v>43312</v>
      </c>
      <c r="C50" s="190" t="s">
        <v>1939</v>
      </c>
      <c r="D50" s="132" t="s">
        <v>1977</v>
      </c>
      <c r="E50" s="136">
        <v>1000</v>
      </c>
      <c r="F50" s="527" t="s">
        <v>89</v>
      </c>
      <c r="G50" s="29" t="s">
        <v>249</v>
      </c>
      <c r="H50" s="29"/>
      <c r="I50"/>
      <c r="J50" s="56"/>
      <c r="K50" s="194"/>
      <c r="L50" s="208"/>
      <c r="P50"/>
    </row>
    <row r="51" spans="1:16" s="308" customFormat="1" ht="13.5" thickBot="1" x14ac:dyDescent="0.25">
      <c r="A51" s="56"/>
      <c r="B51" s="161">
        <v>43312</v>
      </c>
      <c r="C51" s="187" t="s">
        <v>2163</v>
      </c>
      <c r="D51" s="133" t="s">
        <v>730</v>
      </c>
      <c r="E51" s="137">
        <v>316.5</v>
      </c>
      <c r="F51" s="526" t="s">
        <v>89</v>
      </c>
      <c r="G51" s="29" t="s">
        <v>249</v>
      </c>
      <c r="H51" s="29"/>
      <c r="I51"/>
      <c r="J51" s="56"/>
      <c r="K51" s="194"/>
      <c r="L51" s="208"/>
      <c r="P51"/>
    </row>
    <row r="52" spans="1:16" s="308" customFormat="1" ht="13.5" thickBot="1" x14ac:dyDescent="0.25">
      <c r="A52"/>
      <c r="B52" s="56"/>
      <c r="C52" s="56"/>
      <c r="D52" s="194"/>
      <c r="E52" s="87">
        <f>SUM(E10:E51)</f>
        <v>136977.30999999997</v>
      </c>
      <c r="F52" s="521"/>
      <c r="G52" s="29"/>
      <c r="H52" s="29"/>
      <c r="I52"/>
      <c r="J52" s="56"/>
      <c r="K52" s="194"/>
      <c r="L52" s="208"/>
      <c r="P52"/>
    </row>
    <row r="53" spans="1:16" s="308" customFormat="1" x14ac:dyDescent="0.2">
      <c r="A53"/>
      <c r="B53"/>
      <c r="C53"/>
      <c r="D53" s="195"/>
      <c r="E53" s="197"/>
      <c r="F53" s="521"/>
      <c r="G53" s="29"/>
      <c r="H53" s="29"/>
      <c r="I53"/>
      <c r="J53" s="56"/>
      <c r="K53" s="194"/>
      <c r="L53" s="208"/>
      <c r="P53"/>
    </row>
    <row r="54" spans="1:16" s="308" customFormat="1" x14ac:dyDescent="0.2">
      <c r="A54"/>
      <c r="B54"/>
      <c r="C54"/>
      <c r="D54" s="195"/>
      <c r="E54" s="197"/>
      <c r="F54" s="521"/>
      <c r="G54" s="29"/>
      <c r="H54" s="29"/>
      <c r="I54"/>
      <c r="J54" s="56"/>
      <c r="K54" s="194"/>
      <c r="L54" s="208"/>
      <c r="P54"/>
    </row>
    <row r="55" spans="1:16" s="308" customFormat="1" x14ac:dyDescent="0.2">
      <c r="A55"/>
      <c r="B55"/>
      <c r="C55"/>
      <c r="D55" s="195"/>
      <c r="E55" s="197"/>
      <c r="F55" s="521"/>
      <c r="G55" s="29"/>
      <c r="H55" s="29"/>
      <c r="I55"/>
      <c r="J55" s="56"/>
      <c r="K55" s="194"/>
      <c r="L55" s="208"/>
      <c r="P55"/>
    </row>
    <row r="56" spans="1:16" s="308" customFormat="1" x14ac:dyDescent="0.2">
      <c r="A56"/>
      <c r="B56"/>
      <c r="C56"/>
      <c r="D56" s="195"/>
      <c r="E56" s="197"/>
      <c r="F56" s="521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521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521"/>
      <c r="G58" s="29"/>
      <c r="H58" s="29"/>
      <c r="I58"/>
      <c r="J58"/>
      <c r="K58"/>
      <c r="L58"/>
      <c r="P58"/>
    </row>
  </sheetData>
  <mergeCells count="5">
    <mergeCell ref="A1:L1"/>
    <mergeCell ref="A3:D3"/>
    <mergeCell ref="A8:D8"/>
    <mergeCell ref="K18:K19"/>
    <mergeCell ref="L18:L1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"/>
  <dimension ref="A1:Q64"/>
  <sheetViews>
    <sheetView topLeftCell="A13" zoomScaleNormal="100" workbookViewId="0">
      <selection activeCell="E32" sqref="E3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197" customWidth="1"/>
    <col min="6" max="6" width="2.7109375" style="530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2162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530"/>
      <c r="G2" s="530"/>
      <c r="H2" s="530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43313</v>
      </c>
      <c r="C5" s="166" t="s">
        <v>691</v>
      </c>
      <c r="D5" s="123" t="s">
        <v>1852</v>
      </c>
      <c r="E5" s="124">
        <v>1664.86</v>
      </c>
      <c r="F5" s="530" t="s">
        <v>89</v>
      </c>
      <c r="G5" s="29" t="s">
        <v>249</v>
      </c>
      <c r="H5" s="29"/>
      <c r="J5" s="101">
        <v>43313</v>
      </c>
      <c r="K5" s="205" t="s">
        <v>1064</v>
      </c>
      <c r="L5" s="136">
        <v>1673.11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61">
        <v>43313</v>
      </c>
      <c r="C6" s="281" t="s">
        <v>691</v>
      </c>
      <c r="D6" s="423" t="s">
        <v>1853</v>
      </c>
      <c r="E6" s="432">
        <v>3651.29</v>
      </c>
      <c r="F6" s="27" t="s">
        <v>89</v>
      </c>
      <c r="G6" s="29" t="s">
        <v>249</v>
      </c>
      <c r="H6" s="29"/>
      <c r="J6" s="110">
        <v>43314</v>
      </c>
      <c r="K6" s="119" t="s">
        <v>2165</v>
      </c>
      <c r="L6" s="136">
        <v>31845.34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SUM(E5:E6)</f>
        <v>5316.15</v>
      </c>
      <c r="F7" s="530"/>
      <c r="G7" s="29"/>
      <c r="H7" s="29"/>
      <c r="J7" s="161">
        <v>43319</v>
      </c>
      <c r="K7" s="133" t="s">
        <v>6</v>
      </c>
      <c r="L7" s="137">
        <v>9853.2000000000007</v>
      </c>
      <c r="M7" s="308" t="s">
        <v>89</v>
      </c>
      <c r="N7" s="307" t="s">
        <v>249</v>
      </c>
      <c r="O7" s="307"/>
    </row>
    <row r="8" spans="1:16" s="56" customFormat="1" ht="12.6" customHeight="1" thickBot="1" x14ac:dyDescent="0.25">
      <c r="A8"/>
      <c r="D8" s="194"/>
      <c r="E8" s="208"/>
      <c r="F8" s="530"/>
      <c r="G8" s="29"/>
      <c r="H8" s="29"/>
      <c r="K8" s="194"/>
      <c r="L8" s="87">
        <f>SUM(L5:L7)</f>
        <v>43371.649999999994</v>
      </c>
      <c r="M8" s="307"/>
      <c r="N8" s="307"/>
      <c r="O8" s="306"/>
    </row>
    <row r="9" spans="1:16" s="56" customFormat="1" ht="12.6" customHeight="1" thickBot="1" x14ac:dyDescent="0.25">
      <c r="A9" s="875" t="s">
        <v>1058</v>
      </c>
      <c r="B9" s="875"/>
      <c r="C9" s="875"/>
      <c r="D9" s="875"/>
      <c r="E9" s="492" t="s">
        <v>1500</v>
      </c>
      <c r="F9" s="116"/>
      <c r="G9" s="29"/>
      <c r="H9" s="29"/>
      <c r="I9"/>
      <c r="J9" s="299"/>
      <c r="K9" s="155"/>
      <c r="L9" s="301"/>
      <c r="M9" s="307"/>
      <c r="N9" s="307"/>
      <c r="O9" s="306"/>
      <c r="P9" s="29"/>
    </row>
    <row r="10" spans="1:16" s="56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G10" s="29"/>
      <c r="H10" s="29"/>
      <c r="I10"/>
      <c r="J10" s="158"/>
      <c r="K10" s="885" t="s">
        <v>1087</v>
      </c>
      <c r="L10" s="881">
        <f>E7+L8+E61+L35</f>
        <v>175699.97</v>
      </c>
      <c r="M10" s="307"/>
      <c r="N10" s="307"/>
      <c r="O10" s="306"/>
      <c r="P10" s="29"/>
    </row>
    <row r="11" spans="1:16" s="29" customFormat="1" ht="12.6" customHeight="1" thickBot="1" x14ac:dyDescent="0.25">
      <c r="A11"/>
      <c r="B11" s="109">
        <v>43313</v>
      </c>
      <c r="C11" s="531" t="s">
        <v>301</v>
      </c>
      <c r="D11" s="123" t="s">
        <v>380</v>
      </c>
      <c r="E11" s="169">
        <v>408.25</v>
      </c>
      <c r="F11" s="308" t="s">
        <v>89</v>
      </c>
      <c r="G11" s="29" t="s">
        <v>249</v>
      </c>
      <c r="I11" s="294"/>
      <c r="J11" s="393"/>
      <c r="K11" s="885"/>
      <c r="L11" s="882"/>
      <c r="M11" s="307"/>
      <c r="N11" s="307"/>
      <c r="O11" s="306"/>
    </row>
    <row r="12" spans="1:16" s="29" customFormat="1" ht="12.6" customHeight="1" x14ac:dyDescent="0.2">
      <c r="A12" s="56"/>
      <c r="B12" s="109">
        <v>43313</v>
      </c>
      <c r="C12" s="535" t="s">
        <v>301</v>
      </c>
      <c r="D12" s="132" t="s">
        <v>1487</v>
      </c>
      <c r="E12" s="136">
        <v>4911.6499999999996</v>
      </c>
      <c r="F12" s="530" t="s">
        <v>89</v>
      </c>
      <c r="I12" s="3"/>
      <c r="J12" s="393"/>
      <c r="K12" s="398"/>
      <c r="L12" s="336"/>
      <c r="M12" s="307"/>
      <c r="N12" s="307"/>
      <c r="O12" s="306"/>
      <c r="P12" s="487"/>
    </row>
    <row r="13" spans="1:16" s="29" customFormat="1" ht="12.6" customHeight="1" x14ac:dyDescent="0.2">
      <c r="A13" s="56"/>
      <c r="B13" s="109">
        <v>43313</v>
      </c>
      <c r="C13" s="535" t="s">
        <v>301</v>
      </c>
      <c r="D13" s="132" t="s">
        <v>2164</v>
      </c>
      <c r="E13" s="136">
        <v>2999</v>
      </c>
      <c r="F13" s="530" t="s">
        <v>89</v>
      </c>
      <c r="G13" s="29" t="s">
        <v>249</v>
      </c>
      <c r="I13" s="3"/>
      <c r="J13" s="56"/>
      <c r="K13" s="194"/>
      <c r="L13" s="208"/>
      <c r="M13" s="308"/>
      <c r="N13" s="307"/>
      <c r="O13" s="307"/>
      <c r="P13" s="488"/>
    </row>
    <row r="14" spans="1:16" s="29" customFormat="1" ht="12.6" customHeight="1" thickBot="1" x14ac:dyDescent="0.25">
      <c r="A14" s="56"/>
      <c r="B14" s="109">
        <v>43313</v>
      </c>
      <c r="C14" s="190" t="s">
        <v>397</v>
      </c>
      <c r="D14" s="132" t="s">
        <v>395</v>
      </c>
      <c r="E14" s="136">
        <v>3100.01</v>
      </c>
      <c r="F14" s="530" t="s">
        <v>89</v>
      </c>
      <c r="G14" s="29" t="s">
        <v>249</v>
      </c>
      <c r="I14" s="294" t="s">
        <v>1570</v>
      </c>
      <c r="J14" s="294"/>
      <c r="K14" s="294"/>
      <c r="L14" s="288"/>
      <c r="M14" s="492" t="s">
        <v>1683</v>
      </c>
      <c r="N14" s="307"/>
      <c r="O14" s="307"/>
      <c r="P14" s="111"/>
    </row>
    <row r="15" spans="1:16" s="29" customFormat="1" ht="12.6" customHeight="1" thickBot="1" x14ac:dyDescent="0.25">
      <c r="A15" s="56"/>
      <c r="B15" s="109">
        <v>43313</v>
      </c>
      <c r="C15" s="190" t="s">
        <v>1113</v>
      </c>
      <c r="D15" s="132" t="s">
        <v>906</v>
      </c>
      <c r="E15" s="136">
        <v>866.4</v>
      </c>
      <c r="F15" s="530" t="s">
        <v>89</v>
      </c>
      <c r="G15" s="29" t="s">
        <v>249</v>
      </c>
      <c r="I15"/>
      <c r="J15" s="10" t="s">
        <v>297</v>
      </c>
      <c r="K15" s="11" t="s">
        <v>298</v>
      </c>
      <c r="L15" s="176" t="s">
        <v>299</v>
      </c>
      <c r="M15" s="308"/>
      <c r="N15" s="307"/>
      <c r="O15" s="307"/>
      <c r="P15" s="111"/>
    </row>
    <row r="16" spans="1:16" s="29" customFormat="1" ht="12.6" customHeight="1" x14ac:dyDescent="0.2">
      <c r="A16" s="56"/>
      <c r="B16" s="109">
        <v>43313</v>
      </c>
      <c r="C16" s="190" t="s">
        <v>1113</v>
      </c>
      <c r="D16" s="132" t="s">
        <v>906</v>
      </c>
      <c r="E16" s="136">
        <v>866.4</v>
      </c>
      <c r="F16" s="530" t="s">
        <v>89</v>
      </c>
      <c r="G16" s="29" t="s">
        <v>249</v>
      </c>
      <c r="I16"/>
      <c r="J16" s="101">
        <v>43311</v>
      </c>
      <c r="K16" s="205" t="s">
        <v>1051</v>
      </c>
      <c r="L16" s="206">
        <v>1003.67</v>
      </c>
      <c r="M16" s="308" t="s">
        <v>89</v>
      </c>
      <c r="N16" s="308" t="s">
        <v>249</v>
      </c>
      <c r="O16" s="307"/>
      <c r="P16" s="111"/>
    </row>
    <row r="17" spans="1:17" s="29" customFormat="1" ht="12.6" customHeight="1" x14ac:dyDescent="0.2">
      <c r="A17" s="56"/>
      <c r="B17" s="129">
        <v>43314</v>
      </c>
      <c r="C17" s="190" t="s">
        <v>674</v>
      </c>
      <c r="D17" s="132" t="s">
        <v>1630</v>
      </c>
      <c r="E17" s="136">
        <v>1591.45</v>
      </c>
      <c r="F17" s="530" t="s">
        <v>89</v>
      </c>
      <c r="G17" s="29" t="s">
        <v>249</v>
      </c>
      <c r="I17"/>
      <c r="J17" s="110">
        <v>43312</v>
      </c>
      <c r="K17" s="119" t="s">
        <v>982</v>
      </c>
      <c r="L17" s="172">
        <v>431.51</v>
      </c>
      <c r="M17" s="308"/>
      <c r="N17" s="308" t="s">
        <v>249</v>
      </c>
      <c r="O17" s="307"/>
      <c r="P17" s="111"/>
    </row>
    <row r="18" spans="1:17" s="29" customFormat="1" ht="12.6" customHeight="1" x14ac:dyDescent="0.2">
      <c r="A18" s="56"/>
      <c r="B18" s="129">
        <v>43318</v>
      </c>
      <c r="C18" s="190" t="s">
        <v>301</v>
      </c>
      <c r="D18" s="132" t="s">
        <v>1350</v>
      </c>
      <c r="E18" s="136">
        <v>6727.5</v>
      </c>
      <c r="F18" s="530" t="s">
        <v>89</v>
      </c>
      <c r="G18" s="29" t="s">
        <v>249</v>
      </c>
      <c r="I18"/>
      <c r="J18" s="110">
        <v>43313</v>
      </c>
      <c r="K18" s="119" t="s">
        <v>931</v>
      </c>
      <c r="L18" s="172">
        <v>270.60000000000002</v>
      </c>
      <c r="M18" s="308" t="s">
        <v>89</v>
      </c>
      <c r="N18" s="308" t="s">
        <v>249</v>
      </c>
      <c r="O18" s="307"/>
      <c r="P18" s="111"/>
    </row>
    <row r="19" spans="1:17" s="29" customFormat="1" ht="12.6" customHeight="1" x14ac:dyDescent="0.2">
      <c r="A19" s="56"/>
      <c r="B19" s="129">
        <v>43318</v>
      </c>
      <c r="C19" s="190" t="s">
        <v>397</v>
      </c>
      <c r="D19" s="132" t="s">
        <v>395</v>
      </c>
      <c r="E19" s="136">
        <v>1780</v>
      </c>
      <c r="F19" s="530" t="s">
        <v>89</v>
      </c>
      <c r="G19" s="29" t="s">
        <v>249</v>
      </c>
      <c r="I19"/>
      <c r="J19" s="110">
        <v>43315</v>
      </c>
      <c r="K19" s="119" t="s">
        <v>9</v>
      </c>
      <c r="L19" s="172">
        <v>769.3</v>
      </c>
      <c r="M19" s="308" t="s">
        <v>89</v>
      </c>
      <c r="N19" s="308" t="s">
        <v>249</v>
      </c>
      <c r="O19" s="307"/>
      <c r="P19" s="3"/>
    </row>
    <row r="20" spans="1:17" s="29" customFormat="1" ht="12.6" customHeight="1" x14ac:dyDescent="0.2">
      <c r="A20" s="56"/>
      <c r="B20" s="129">
        <v>43319</v>
      </c>
      <c r="C20" s="190" t="s">
        <v>301</v>
      </c>
      <c r="D20" s="588" t="s">
        <v>2154</v>
      </c>
      <c r="E20" s="136">
        <v>3975.24</v>
      </c>
      <c r="F20" s="530" t="s">
        <v>89</v>
      </c>
      <c r="G20" s="29" t="s">
        <v>249</v>
      </c>
      <c r="I20"/>
      <c r="J20" s="110">
        <v>43315</v>
      </c>
      <c r="K20" s="119" t="s">
        <v>1355</v>
      </c>
      <c r="L20" s="172">
        <v>613.16999999999996</v>
      </c>
      <c r="M20" s="308" t="s">
        <v>89</v>
      </c>
      <c r="N20" s="308" t="s">
        <v>249</v>
      </c>
      <c r="O20" s="308"/>
      <c r="P20" s="3"/>
    </row>
    <row r="21" spans="1:17" s="29" customFormat="1" ht="12.6" customHeight="1" x14ac:dyDescent="0.2">
      <c r="A21" s="56"/>
      <c r="B21" s="129">
        <v>43319</v>
      </c>
      <c r="C21" s="190" t="s">
        <v>674</v>
      </c>
      <c r="D21" s="132" t="s">
        <v>2105</v>
      </c>
      <c r="E21" s="136">
        <v>3015.04</v>
      </c>
      <c r="F21" s="530" t="s">
        <v>89</v>
      </c>
      <c r="G21" s="116" t="s">
        <v>249</v>
      </c>
      <c r="I21"/>
      <c r="J21" s="110">
        <v>43315</v>
      </c>
      <c r="K21" s="119" t="s">
        <v>2177</v>
      </c>
      <c r="L21" s="172">
        <v>954.61</v>
      </c>
      <c r="M21" s="308" t="s">
        <v>89</v>
      </c>
      <c r="N21" s="308" t="s">
        <v>249</v>
      </c>
      <c r="O21" s="308"/>
      <c r="P21" s="3"/>
    </row>
    <row r="22" spans="1:17" s="29" customFormat="1" ht="12.6" customHeight="1" x14ac:dyDescent="0.2">
      <c r="A22" s="56"/>
      <c r="B22" s="129">
        <v>43319</v>
      </c>
      <c r="C22" s="190" t="s">
        <v>301</v>
      </c>
      <c r="D22" s="132" t="s">
        <v>227</v>
      </c>
      <c r="E22" s="136">
        <v>552</v>
      </c>
      <c r="F22" s="530" t="s">
        <v>89</v>
      </c>
      <c r="G22" s="27" t="s">
        <v>249</v>
      </c>
      <c r="I22"/>
      <c r="J22" s="110">
        <v>43316</v>
      </c>
      <c r="K22" s="119" t="s">
        <v>1746</v>
      </c>
      <c r="L22" s="172">
        <v>101.8</v>
      </c>
      <c r="M22" s="308" t="s">
        <v>89</v>
      </c>
      <c r="N22" s="308" t="s">
        <v>249</v>
      </c>
      <c r="O22" s="308"/>
      <c r="P22" s="3"/>
    </row>
    <row r="23" spans="1:17" s="29" customFormat="1" ht="12.6" customHeight="1" x14ac:dyDescent="0.2">
      <c r="A23" s="56"/>
      <c r="B23" s="129">
        <v>43322</v>
      </c>
      <c r="C23" s="190" t="s">
        <v>301</v>
      </c>
      <c r="D23" s="132" t="s">
        <v>1656</v>
      </c>
      <c r="E23" s="136">
        <v>1564</v>
      </c>
      <c r="F23" s="530" t="s">
        <v>89</v>
      </c>
      <c r="G23" s="29" t="s">
        <v>249</v>
      </c>
      <c r="I23"/>
      <c r="J23" s="109">
        <v>43318</v>
      </c>
      <c r="K23" s="123" t="s">
        <v>2170</v>
      </c>
      <c r="L23" s="169">
        <v>632.5</v>
      </c>
      <c r="M23" s="308" t="s">
        <v>89</v>
      </c>
      <c r="N23" s="308" t="s">
        <v>249</v>
      </c>
      <c r="O23" s="308"/>
      <c r="P23" s="3"/>
    </row>
    <row r="24" spans="1:17" s="29" customFormat="1" ht="12.6" customHeight="1" x14ac:dyDescent="0.2">
      <c r="A24" s="56"/>
      <c r="B24" s="129">
        <v>43325</v>
      </c>
      <c r="C24" s="190" t="s">
        <v>674</v>
      </c>
      <c r="D24" s="132" t="s">
        <v>2171</v>
      </c>
      <c r="E24" s="136">
        <v>9374.85</v>
      </c>
      <c r="F24" s="530" t="s">
        <v>89</v>
      </c>
      <c r="G24" s="29" t="s">
        <v>249</v>
      </c>
      <c r="I24"/>
      <c r="J24" s="109">
        <v>43318</v>
      </c>
      <c r="K24" s="131" t="s">
        <v>1818</v>
      </c>
      <c r="L24" s="134">
        <v>3852.5</v>
      </c>
      <c r="M24" s="308" t="s">
        <v>89</v>
      </c>
      <c r="N24" s="308" t="s">
        <v>249</v>
      </c>
      <c r="O24" s="308"/>
      <c r="P24" s="3"/>
      <c r="Q24"/>
    </row>
    <row r="25" spans="1:17" s="29" customFormat="1" ht="12.6" customHeight="1" x14ac:dyDescent="0.2">
      <c r="A25" s="56"/>
      <c r="B25" s="129">
        <v>43326</v>
      </c>
      <c r="C25" s="190" t="s">
        <v>301</v>
      </c>
      <c r="D25" s="588" t="s">
        <v>1475</v>
      </c>
      <c r="E25" s="136">
        <v>1237.1600000000001</v>
      </c>
      <c r="F25" s="530" t="s">
        <v>89</v>
      </c>
      <c r="G25" s="29" t="s">
        <v>249</v>
      </c>
      <c r="I25"/>
      <c r="J25" s="109">
        <v>43320</v>
      </c>
      <c r="K25" s="123" t="s">
        <v>1051</v>
      </c>
      <c r="L25" s="169">
        <v>954.29</v>
      </c>
      <c r="M25" s="308" t="s">
        <v>89</v>
      </c>
      <c r="N25" s="308" t="s">
        <v>249</v>
      </c>
      <c r="O25" s="308"/>
      <c r="P25" s="3"/>
      <c r="Q25" s="308"/>
    </row>
    <row r="26" spans="1:17" s="29" customFormat="1" ht="12.6" customHeight="1" x14ac:dyDescent="0.2">
      <c r="A26" s="56"/>
      <c r="B26" s="129">
        <v>43327</v>
      </c>
      <c r="C26" s="190" t="s">
        <v>469</v>
      </c>
      <c r="D26" s="132" t="s">
        <v>2036</v>
      </c>
      <c r="E26" s="136">
        <v>983</v>
      </c>
      <c r="F26" s="530" t="s">
        <v>89</v>
      </c>
      <c r="G26" s="29" t="s">
        <v>249</v>
      </c>
      <c r="I26"/>
      <c r="J26" s="109">
        <v>43321</v>
      </c>
      <c r="K26" s="123" t="s">
        <v>2178</v>
      </c>
      <c r="L26" s="169">
        <v>207.81</v>
      </c>
      <c r="M26" s="308" t="s">
        <v>89</v>
      </c>
      <c r="N26" s="308" t="s">
        <v>249</v>
      </c>
      <c r="O26" s="308"/>
      <c r="P26" s="3"/>
      <c r="Q26" s="308"/>
    </row>
    <row r="27" spans="1:17" s="29" customFormat="1" ht="12.6" customHeight="1" x14ac:dyDescent="0.2">
      <c r="A27" s="56"/>
      <c r="B27" s="129">
        <v>43328</v>
      </c>
      <c r="C27" s="190" t="s">
        <v>719</v>
      </c>
      <c r="D27" s="132" t="s">
        <v>1051</v>
      </c>
      <c r="E27" s="136">
        <v>400</v>
      </c>
      <c r="F27" s="530" t="s">
        <v>89</v>
      </c>
      <c r="G27" s="29" t="s">
        <v>249</v>
      </c>
      <c r="I27"/>
      <c r="J27" s="109">
        <v>43322</v>
      </c>
      <c r="K27" s="123" t="s">
        <v>2178</v>
      </c>
      <c r="L27" s="169">
        <v>563.09</v>
      </c>
      <c r="M27" s="308" t="s">
        <v>89</v>
      </c>
      <c r="N27" s="308" t="s">
        <v>249</v>
      </c>
      <c r="O27" s="308"/>
      <c r="P27" s="474"/>
      <c r="Q27" s="308"/>
    </row>
    <row r="28" spans="1:17" s="29" customFormat="1" ht="12.6" customHeight="1" x14ac:dyDescent="0.2">
      <c r="A28" s="56"/>
      <c r="B28" s="129">
        <v>43328</v>
      </c>
      <c r="C28" s="190" t="s">
        <v>647</v>
      </c>
      <c r="D28" s="132" t="s">
        <v>2172</v>
      </c>
      <c r="E28" s="136">
        <v>388.51</v>
      </c>
      <c r="F28" s="530" t="s">
        <v>89</v>
      </c>
      <c r="G28" s="29" t="s">
        <v>249</v>
      </c>
      <c r="I28"/>
      <c r="J28" s="109">
        <v>43323</v>
      </c>
      <c r="K28" s="123" t="s">
        <v>9</v>
      </c>
      <c r="L28" s="169">
        <v>323</v>
      </c>
      <c r="M28" s="308" t="s">
        <v>89</v>
      </c>
      <c r="N28" s="308" t="s">
        <v>249</v>
      </c>
      <c r="O28" s="308"/>
      <c r="P28" s="3"/>
      <c r="Q28" s="308"/>
    </row>
    <row r="29" spans="1:17" s="29" customFormat="1" ht="12.6" customHeight="1" x14ac:dyDescent="0.2">
      <c r="A29" s="56"/>
      <c r="B29" s="129">
        <v>43328</v>
      </c>
      <c r="C29" s="190" t="s">
        <v>301</v>
      </c>
      <c r="D29" s="132" t="s">
        <v>946</v>
      </c>
      <c r="E29" s="136">
        <v>1279.4000000000001</v>
      </c>
      <c r="F29" s="530" t="s">
        <v>89</v>
      </c>
      <c r="G29" s="29" t="s">
        <v>249</v>
      </c>
      <c r="I29"/>
      <c r="J29" s="109">
        <v>43323</v>
      </c>
      <c r="K29" s="123" t="s">
        <v>1355</v>
      </c>
      <c r="L29" s="169">
        <v>1915.39</v>
      </c>
      <c r="M29" s="308" t="s">
        <v>89</v>
      </c>
      <c r="N29" s="308" t="s">
        <v>249</v>
      </c>
      <c r="O29" s="308"/>
      <c r="P29"/>
      <c r="Q29" s="308"/>
    </row>
    <row r="30" spans="1:17" s="29" customFormat="1" ht="12.6" customHeight="1" x14ac:dyDescent="0.2">
      <c r="A30" s="56"/>
      <c r="B30" s="129">
        <v>43329</v>
      </c>
      <c r="C30" s="190" t="s">
        <v>301</v>
      </c>
      <c r="D30" s="132" t="s">
        <v>1178</v>
      </c>
      <c r="E30" s="136">
        <v>889.5</v>
      </c>
      <c r="F30" s="530" t="s">
        <v>89</v>
      </c>
      <c r="G30" s="29" t="s">
        <v>249</v>
      </c>
      <c r="I30"/>
      <c r="J30" s="109">
        <v>43323</v>
      </c>
      <c r="K30" s="123" t="s">
        <v>1746</v>
      </c>
      <c r="L30" s="169">
        <v>135.6</v>
      </c>
      <c r="M30" s="308" t="s">
        <v>89</v>
      </c>
      <c r="N30" s="308" t="s">
        <v>249</v>
      </c>
      <c r="O30" s="308"/>
      <c r="P30"/>
      <c r="Q30" s="308"/>
    </row>
    <row r="31" spans="1:17" s="29" customFormat="1" ht="12.6" customHeight="1" x14ac:dyDescent="0.2">
      <c r="A31" s="56"/>
      <c r="B31" s="129">
        <v>43332</v>
      </c>
      <c r="C31" s="190" t="s">
        <v>469</v>
      </c>
      <c r="D31" s="132" t="s">
        <v>1706</v>
      </c>
      <c r="E31" s="136">
        <v>646.63</v>
      </c>
      <c r="F31" s="536" t="s">
        <v>89</v>
      </c>
      <c r="G31" s="29" t="s">
        <v>249</v>
      </c>
      <c r="I31"/>
      <c r="J31" s="109">
        <v>43330</v>
      </c>
      <c r="K31" s="123" t="s">
        <v>2178</v>
      </c>
      <c r="L31" s="169">
        <v>204.11</v>
      </c>
      <c r="M31" s="308" t="s">
        <v>89</v>
      </c>
      <c r="N31" s="308" t="s">
        <v>249</v>
      </c>
      <c r="O31" s="308"/>
      <c r="P31"/>
      <c r="Q31" s="308"/>
    </row>
    <row r="32" spans="1:17" s="29" customFormat="1" ht="12.6" customHeight="1" x14ac:dyDescent="0.2">
      <c r="A32" s="56"/>
      <c r="B32" s="129">
        <v>43333</v>
      </c>
      <c r="C32" s="190" t="s">
        <v>719</v>
      </c>
      <c r="D32" s="132" t="s">
        <v>1051</v>
      </c>
      <c r="E32" s="358">
        <v>829.5</v>
      </c>
      <c r="F32" s="530" t="s">
        <v>89</v>
      </c>
      <c r="G32" s="29" t="s">
        <v>249</v>
      </c>
      <c r="I32"/>
      <c r="J32" s="109">
        <v>43330</v>
      </c>
      <c r="K32" s="123" t="s">
        <v>1746</v>
      </c>
      <c r="L32" s="169">
        <v>129.9</v>
      </c>
      <c r="M32" s="308" t="s">
        <v>89</v>
      </c>
      <c r="N32" s="308" t="s">
        <v>249</v>
      </c>
      <c r="O32" s="308"/>
      <c r="P32"/>
      <c r="Q32" s="308"/>
    </row>
    <row r="33" spans="1:17" ht="12.6" customHeight="1" x14ac:dyDescent="0.2">
      <c r="A33" s="56"/>
      <c r="B33" s="129">
        <v>43333</v>
      </c>
      <c r="C33" s="190" t="s">
        <v>674</v>
      </c>
      <c r="D33" s="132" t="s">
        <v>2113</v>
      </c>
      <c r="E33" s="136">
        <v>5727.55</v>
      </c>
      <c r="F33" s="530" t="s">
        <v>89</v>
      </c>
      <c r="G33" s="29" t="s">
        <v>249</v>
      </c>
      <c r="J33" s="109">
        <v>43332</v>
      </c>
      <c r="K33" s="123" t="s">
        <v>1600</v>
      </c>
      <c r="L33" s="169">
        <v>500</v>
      </c>
      <c r="M33" s="308" t="s">
        <v>89</v>
      </c>
      <c r="N33" s="308" t="s">
        <v>249</v>
      </c>
      <c r="Q33" s="308"/>
    </row>
    <row r="34" spans="1:17" s="308" customFormat="1" ht="12.6" customHeight="1" thickBot="1" x14ac:dyDescent="0.25">
      <c r="A34" s="56"/>
      <c r="B34" s="129">
        <v>43333</v>
      </c>
      <c r="C34" s="190" t="s">
        <v>301</v>
      </c>
      <c r="D34" s="132" t="s">
        <v>977</v>
      </c>
      <c r="E34" s="136">
        <v>3967.5</v>
      </c>
      <c r="F34" s="530" t="s">
        <v>89</v>
      </c>
      <c r="G34" s="29" t="s">
        <v>249</v>
      </c>
      <c r="H34" s="29"/>
      <c r="I34"/>
      <c r="J34" s="161">
        <v>43336</v>
      </c>
      <c r="K34" s="133" t="s">
        <v>9</v>
      </c>
      <c r="L34" s="200">
        <v>156</v>
      </c>
      <c r="M34" s="308" t="s">
        <v>89</v>
      </c>
      <c r="N34" s="308" t="s">
        <v>249</v>
      </c>
      <c r="P34"/>
    </row>
    <row r="35" spans="1:17" s="308" customFormat="1" ht="12.6" customHeight="1" thickBot="1" x14ac:dyDescent="0.25">
      <c r="A35" s="56"/>
      <c r="B35" s="129">
        <v>43333</v>
      </c>
      <c r="C35" s="190" t="s">
        <v>719</v>
      </c>
      <c r="D35" s="132" t="s">
        <v>1051</v>
      </c>
      <c r="E35" s="136">
        <v>1063.49</v>
      </c>
      <c r="F35" s="530"/>
      <c r="G35" s="29" t="s">
        <v>249</v>
      </c>
      <c r="H35" s="29"/>
      <c r="I35" s="294"/>
      <c r="J35" s="56"/>
      <c r="K35" s="194"/>
      <c r="L35" s="87">
        <f>SUM(L16:L34)</f>
        <v>13718.85</v>
      </c>
      <c r="P35"/>
    </row>
    <row r="36" spans="1:17" s="308" customFormat="1" ht="12.6" customHeight="1" x14ac:dyDescent="0.2">
      <c r="A36" s="56"/>
      <c r="B36" s="129">
        <v>43333</v>
      </c>
      <c r="C36" s="190" t="s">
        <v>301</v>
      </c>
      <c r="D36" s="132" t="s">
        <v>2173</v>
      </c>
      <c r="E36" s="136">
        <v>289.8</v>
      </c>
      <c r="F36" s="530" t="s">
        <v>89</v>
      </c>
      <c r="G36" s="29" t="s">
        <v>249</v>
      </c>
      <c r="H36" s="29"/>
      <c r="I36" s="3"/>
      <c r="J36" s="56"/>
      <c r="K36" s="194"/>
      <c r="L36" s="208"/>
      <c r="P36"/>
    </row>
    <row r="37" spans="1:17" s="308" customFormat="1" ht="12.6" customHeight="1" x14ac:dyDescent="0.2">
      <c r="A37" s="56"/>
      <c r="B37" s="129">
        <v>43334</v>
      </c>
      <c r="C37" s="190" t="s">
        <v>301</v>
      </c>
      <c r="D37" s="132" t="s">
        <v>227</v>
      </c>
      <c r="E37" s="136">
        <v>3122.25</v>
      </c>
      <c r="F37" s="530" t="s">
        <v>89</v>
      </c>
      <c r="G37" s="29" t="s">
        <v>249</v>
      </c>
      <c r="H37" s="29"/>
      <c r="I37" s="266"/>
      <c r="P37"/>
    </row>
    <row r="38" spans="1:17" s="308" customFormat="1" ht="12.6" customHeight="1" x14ac:dyDescent="0.2">
      <c r="A38" s="56"/>
      <c r="B38" s="109">
        <v>43334</v>
      </c>
      <c r="C38" s="166" t="s">
        <v>301</v>
      </c>
      <c r="D38" s="123" t="s">
        <v>931</v>
      </c>
      <c r="E38" s="169">
        <v>184.7</v>
      </c>
      <c r="F38" s="308" t="s">
        <v>89</v>
      </c>
      <c r="G38" s="29" t="s">
        <v>249</v>
      </c>
      <c r="H38" s="29"/>
      <c r="I38"/>
      <c r="P38"/>
    </row>
    <row r="39" spans="1:17" s="308" customFormat="1" ht="12.6" customHeight="1" x14ac:dyDescent="0.2">
      <c r="A39" s="56"/>
      <c r="B39" s="129">
        <v>43335</v>
      </c>
      <c r="C39" s="190" t="s">
        <v>719</v>
      </c>
      <c r="D39" s="132" t="s">
        <v>1051</v>
      </c>
      <c r="E39" s="136">
        <v>800</v>
      </c>
      <c r="F39" s="530"/>
      <c r="G39" s="29" t="s">
        <v>249</v>
      </c>
      <c r="H39" s="29"/>
      <c r="I39"/>
      <c r="P39"/>
    </row>
    <row r="40" spans="1:17" s="308" customFormat="1" ht="12.6" customHeight="1" x14ac:dyDescent="0.2">
      <c r="A40" s="56"/>
      <c r="B40" s="129">
        <v>43335</v>
      </c>
      <c r="C40" s="190" t="s">
        <v>647</v>
      </c>
      <c r="D40" s="132" t="s">
        <v>1566</v>
      </c>
      <c r="E40" s="136">
        <v>760</v>
      </c>
      <c r="F40" s="530" t="s">
        <v>89</v>
      </c>
      <c r="G40" s="29" t="s">
        <v>249</v>
      </c>
      <c r="H40" s="29"/>
      <c r="I40"/>
      <c r="P40" s="266"/>
    </row>
    <row r="41" spans="1:17" s="308" customFormat="1" ht="12.6" customHeight="1" x14ac:dyDescent="0.2">
      <c r="A41" s="56"/>
      <c r="B41" s="129">
        <v>43335</v>
      </c>
      <c r="C41" s="190" t="s">
        <v>301</v>
      </c>
      <c r="D41" s="132" t="s">
        <v>459</v>
      </c>
      <c r="E41" s="136">
        <v>636</v>
      </c>
      <c r="F41" s="530" t="s">
        <v>89</v>
      </c>
      <c r="G41" s="29" t="s">
        <v>249</v>
      </c>
      <c r="H41" s="29"/>
      <c r="I41"/>
      <c r="P41" s="266"/>
    </row>
    <row r="42" spans="1:17" s="308" customFormat="1" ht="12.6" customHeight="1" x14ac:dyDescent="0.2">
      <c r="A42" s="56"/>
      <c r="B42" s="129">
        <v>43335</v>
      </c>
      <c r="C42" s="190" t="s">
        <v>397</v>
      </c>
      <c r="D42" s="132" t="s">
        <v>395</v>
      </c>
      <c r="E42" s="136">
        <v>550.01</v>
      </c>
      <c r="F42" s="530" t="s">
        <v>89</v>
      </c>
      <c r="G42" s="29" t="s">
        <v>249</v>
      </c>
      <c r="I42"/>
    </row>
    <row r="43" spans="1:17" s="308" customFormat="1" ht="12.6" customHeight="1" x14ac:dyDescent="0.2">
      <c r="A43" s="56"/>
      <c r="B43" s="129">
        <v>43335</v>
      </c>
      <c r="C43" s="190" t="s">
        <v>719</v>
      </c>
      <c r="D43" s="132" t="s">
        <v>1051</v>
      </c>
      <c r="E43" s="136">
        <v>300</v>
      </c>
      <c r="F43" s="530" t="s">
        <v>89</v>
      </c>
      <c r="G43" s="29" t="s">
        <v>249</v>
      </c>
      <c r="I43"/>
    </row>
    <row r="44" spans="1:17" s="308" customFormat="1" ht="12.6" customHeight="1" x14ac:dyDescent="0.2">
      <c r="A44" s="56"/>
      <c r="B44" s="129">
        <v>43335</v>
      </c>
      <c r="C44" s="190" t="s">
        <v>719</v>
      </c>
      <c r="D44" s="132" t="s">
        <v>1051</v>
      </c>
      <c r="E44" s="136">
        <v>678.57</v>
      </c>
      <c r="F44" s="530" t="s">
        <v>89</v>
      </c>
      <c r="G44" s="29" t="s">
        <v>249</v>
      </c>
      <c r="I44"/>
    </row>
    <row r="45" spans="1:17" s="308" customFormat="1" ht="12.6" customHeight="1" x14ac:dyDescent="0.2">
      <c r="A45" s="56"/>
      <c r="B45" s="129">
        <v>43336</v>
      </c>
      <c r="C45" s="190" t="s">
        <v>647</v>
      </c>
      <c r="D45" s="132" t="s">
        <v>597</v>
      </c>
      <c r="E45" s="136">
        <v>696.09</v>
      </c>
      <c r="F45" s="530" t="s">
        <v>89</v>
      </c>
      <c r="G45" s="29" t="s">
        <v>249</v>
      </c>
      <c r="I45"/>
    </row>
    <row r="46" spans="1:17" s="308" customFormat="1" ht="12.6" customHeight="1" x14ac:dyDescent="0.2">
      <c r="A46" s="56"/>
      <c r="B46" s="129">
        <v>43339</v>
      </c>
      <c r="C46" s="190" t="s">
        <v>1939</v>
      </c>
      <c r="D46" s="132" t="s">
        <v>2174</v>
      </c>
      <c r="E46" s="541">
        <v>1000</v>
      </c>
      <c r="F46" s="530" t="s">
        <v>89</v>
      </c>
      <c r="G46" s="29" t="s">
        <v>249</v>
      </c>
      <c r="I46"/>
      <c r="J46" s="56"/>
      <c r="K46" s="194"/>
      <c r="L46" s="208"/>
    </row>
    <row r="47" spans="1:17" s="308" customFormat="1" ht="12.6" customHeight="1" x14ac:dyDescent="0.2">
      <c r="A47" s="56"/>
      <c r="B47" s="129">
        <v>43339</v>
      </c>
      <c r="C47" s="190" t="s">
        <v>719</v>
      </c>
      <c r="D47" s="132" t="s">
        <v>1051</v>
      </c>
      <c r="E47" s="136">
        <v>1025.1199999999999</v>
      </c>
      <c r="F47" s="530" t="s">
        <v>89</v>
      </c>
      <c r="G47" s="29" t="s">
        <v>249</v>
      </c>
      <c r="I47"/>
      <c r="J47" s="56"/>
      <c r="K47" s="194"/>
      <c r="L47" s="208"/>
    </row>
    <row r="48" spans="1:17" s="308" customFormat="1" x14ac:dyDescent="0.2">
      <c r="A48" s="56"/>
      <c r="B48" s="129">
        <v>43339</v>
      </c>
      <c r="C48" s="190" t="s">
        <v>469</v>
      </c>
      <c r="D48" s="132" t="s">
        <v>1706</v>
      </c>
      <c r="E48" s="136">
        <v>514.95000000000005</v>
      </c>
      <c r="F48" s="530" t="s">
        <v>89</v>
      </c>
      <c r="G48" s="29" t="s">
        <v>249</v>
      </c>
      <c r="I48"/>
      <c r="J48" s="56"/>
      <c r="K48" s="194"/>
      <c r="L48" s="208"/>
    </row>
    <row r="49" spans="1:17" s="308" customFormat="1" x14ac:dyDescent="0.2">
      <c r="A49" s="56"/>
      <c r="B49" s="129">
        <v>43339</v>
      </c>
      <c r="C49" s="190" t="s">
        <v>719</v>
      </c>
      <c r="D49" s="132" t="s">
        <v>1051</v>
      </c>
      <c r="E49" s="136">
        <v>664.72</v>
      </c>
      <c r="F49" s="530" t="s">
        <v>89</v>
      </c>
      <c r="G49" s="29" t="s">
        <v>249</v>
      </c>
      <c r="I49"/>
      <c r="J49" s="56"/>
      <c r="K49" s="194"/>
      <c r="L49" s="208"/>
    </row>
    <row r="50" spans="1:17" s="308" customFormat="1" x14ac:dyDescent="0.2">
      <c r="A50" s="56"/>
      <c r="B50" s="129">
        <v>43339</v>
      </c>
      <c r="C50" s="190" t="s">
        <v>647</v>
      </c>
      <c r="D50" s="132" t="s">
        <v>2175</v>
      </c>
      <c r="E50" s="136">
        <v>543</v>
      </c>
      <c r="F50" s="537" t="s">
        <v>89</v>
      </c>
      <c r="G50" s="29" t="s">
        <v>249</v>
      </c>
      <c r="I50"/>
      <c r="J50" s="56"/>
      <c r="K50" s="194"/>
      <c r="L50" s="208"/>
    </row>
    <row r="51" spans="1:17" s="308" customFormat="1" x14ac:dyDescent="0.2">
      <c r="A51" s="56"/>
      <c r="B51" s="129">
        <v>43339</v>
      </c>
      <c r="C51" s="190" t="s">
        <v>647</v>
      </c>
      <c r="D51" s="132" t="s">
        <v>676</v>
      </c>
      <c r="E51" s="136">
        <v>360</v>
      </c>
      <c r="F51" s="537" t="s">
        <v>89</v>
      </c>
      <c r="G51" s="29" t="s">
        <v>249</v>
      </c>
      <c r="H51" s="29"/>
      <c r="I51"/>
      <c r="J51" s="56"/>
      <c r="K51" s="194"/>
      <c r="L51" s="208"/>
      <c r="P51"/>
    </row>
    <row r="52" spans="1:17" s="308" customFormat="1" x14ac:dyDescent="0.2">
      <c r="A52" s="56"/>
      <c r="B52" s="129">
        <v>43339</v>
      </c>
      <c r="C52" s="190" t="s">
        <v>647</v>
      </c>
      <c r="D52" s="132" t="s">
        <v>606</v>
      </c>
      <c r="E52" s="136">
        <v>800</v>
      </c>
      <c r="F52" s="537" t="s">
        <v>89</v>
      </c>
      <c r="G52" s="29" t="s">
        <v>249</v>
      </c>
      <c r="H52" s="29"/>
      <c r="I52"/>
      <c r="J52" s="56"/>
      <c r="K52" s="194"/>
      <c r="L52" s="208"/>
      <c r="P52"/>
    </row>
    <row r="53" spans="1:17" s="308" customFormat="1" x14ac:dyDescent="0.2">
      <c r="A53" s="56"/>
      <c r="B53" s="129">
        <v>43339</v>
      </c>
      <c r="C53" s="190" t="s">
        <v>301</v>
      </c>
      <c r="D53" s="132" t="s">
        <v>2176</v>
      </c>
      <c r="E53" s="136">
        <v>1800</v>
      </c>
      <c r="F53" s="537" t="s">
        <v>405</v>
      </c>
      <c r="G53" s="29" t="s">
        <v>249</v>
      </c>
      <c r="H53" s="29"/>
      <c r="I53"/>
      <c r="J53" s="56"/>
      <c r="K53" s="194"/>
      <c r="L53" s="208"/>
      <c r="P53"/>
    </row>
    <row r="54" spans="1:17" s="308" customFormat="1" x14ac:dyDescent="0.2">
      <c r="A54" s="56"/>
      <c r="B54" s="129">
        <v>43341</v>
      </c>
      <c r="C54" s="190" t="s">
        <v>301</v>
      </c>
      <c r="D54" s="132" t="s">
        <v>2179</v>
      </c>
      <c r="E54" s="136">
        <v>1518.92</v>
      </c>
      <c r="F54" s="537" t="s">
        <v>89</v>
      </c>
      <c r="G54" s="29" t="s">
        <v>249</v>
      </c>
      <c r="H54" s="29"/>
      <c r="I54"/>
      <c r="J54" s="56"/>
      <c r="K54" s="194"/>
      <c r="L54" s="208"/>
      <c r="P54"/>
    </row>
    <row r="55" spans="1:17" s="308" customFormat="1" x14ac:dyDescent="0.2">
      <c r="A55"/>
      <c r="B55" s="129">
        <v>43341</v>
      </c>
      <c r="C55" s="190" t="s">
        <v>301</v>
      </c>
      <c r="D55" s="132" t="s">
        <v>293</v>
      </c>
      <c r="E55" s="136">
        <v>2185</v>
      </c>
      <c r="F55" s="530" t="s">
        <v>89</v>
      </c>
      <c r="G55" s="29" t="s">
        <v>249</v>
      </c>
      <c r="H55" s="29"/>
      <c r="I55"/>
      <c r="J55" s="56"/>
      <c r="K55" s="194"/>
      <c r="L55" s="208"/>
      <c r="P55"/>
    </row>
    <row r="56" spans="1:17" s="308" customFormat="1" x14ac:dyDescent="0.2">
      <c r="A56"/>
      <c r="B56" s="129">
        <v>43341</v>
      </c>
      <c r="C56" s="190" t="s">
        <v>301</v>
      </c>
      <c r="D56" s="132" t="s">
        <v>227</v>
      </c>
      <c r="E56" s="136">
        <v>512.9</v>
      </c>
      <c r="F56" s="538" t="s">
        <v>89</v>
      </c>
      <c r="G56" s="29" t="s">
        <v>249</v>
      </c>
      <c r="H56" s="29"/>
      <c r="I56"/>
      <c r="J56" s="56"/>
      <c r="K56" s="194"/>
      <c r="L56" s="208"/>
      <c r="P56"/>
    </row>
    <row r="57" spans="1:17" s="308" customFormat="1" x14ac:dyDescent="0.2">
      <c r="A57"/>
      <c r="B57" s="129">
        <v>43341</v>
      </c>
      <c r="C57" s="190" t="s">
        <v>469</v>
      </c>
      <c r="D57" s="132" t="s">
        <v>377</v>
      </c>
      <c r="E57" s="136">
        <v>1695</v>
      </c>
      <c r="F57" s="538" t="s">
        <v>89</v>
      </c>
      <c r="G57" s="29" t="s">
        <v>249</v>
      </c>
      <c r="H57" s="29"/>
      <c r="I57"/>
      <c r="J57"/>
      <c r="K57"/>
      <c r="L57"/>
      <c r="P57"/>
    </row>
    <row r="58" spans="1:17" s="308" customFormat="1" x14ac:dyDescent="0.2">
      <c r="A58"/>
      <c r="B58" s="129">
        <v>43341</v>
      </c>
      <c r="C58" s="190" t="s">
        <v>301</v>
      </c>
      <c r="D58" s="132" t="s">
        <v>946</v>
      </c>
      <c r="E58" s="136">
        <v>1053</v>
      </c>
      <c r="F58" s="538" t="s">
        <v>89</v>
      </c>
      <c r="G58" s="29" t="s">
        <v>249</v>
      </c>
      <c r="H58" s="29"/>
      <c r="I58"/>
      <c r="J58"/>
      <c r="K58"/>
      <c r="L58"/>
      <c r="P58"/>
      <c r="Q58"/>
    </row>
    <row r="59" spans="1:17" s="308" customFormat="1" x14ac:dyDescent="0.2">
      <c r="A59"/>
      <c r="B59" s="129">
        <v>43341</v>
      </c>
      <c r="C59" s="190" t="s">
        <v>1136</v>
      </c>
      <c r="D59" s="132" t="s">
        <v>861</v>
      </c>
      <c r="E59" s="136">
        <v>32350.639999999999</v>
      </c>
      <c r="F59" s="538" t="s">
        <v>89</v>
      </c>
      <c r="G59" s="29" t="s">
        <v>249</v>
      </c>
      <c r="H59" s="29"/>
      <c r="I59"/>
      <c r="J59"/>
      <c r="K59"/>
      <c r="L59"/>
      <c r="P59"/>
      <c r="Q59"/>
    </row>
    <row r="60" spans="1:17" s="308" customFormat="1" ht="13.5" thickBot="1" x14ac:dyDescent="0.25">
      <c r="A60"/>
      <c r="B60" s="161">
        <v>43342</v>
      </c>
      <c r="C60" s="187" t="s">
        <v>469</v>
      </c>
      <c r="D60" s="133" t="s">
        <v>424</v>
      </c>
      <c r="E60" s="137">
        <v>108.62</v>
      </c>
      <c r="F60" s="538" t="s">
        <v>89</v>
      </c>
      <c r="G60" s="29" t="s">
        <v>249</v>
      </c>
      <c r="H60" s="29"/>
      <c r="I60"/>
      <c r="J60"/>
      <c r="K60"/>
      <c r="L60"/>
      <c r="P60"/>
      <c r="Q60"/>
    </row>
    <row r="61" spans="1:17" s="308" customFormat="1" ht="13.5" thickBot="1" x14ac:dyDescent="0.25">
      <c r="A61"/>
      <c r="B61" s="56"/>
      <c r="C61" s="56"/>
      <c r="D61" s="194"/>
      <c r="E61" s="87">
        <f>SUM(E11:E60)</f>
        <v>113293.31999999999</v>
      </c>
      <c r="F61" s="530"/>
      <c r="G61" s="29"/>
      <c r="H61" s="29"/>
      <c r="I61"/>
      <c r="J61"/>
      <c r="K61"/>
      <c r="L61"/>
      <c r="P61"/>
      <c r="Q61"/>
    </row>
    <row r="62" spans="1:17" s="308" customFormat="1" x14ac:dyDescent="0.2">
      <c r="A62"/>
      <c r="B62"/>
      <c r="C62"/>
      <c r="D62" s="195"/>
      <c r="E62" s="197"/>
      <c r="F62" s="530"/>
      <c r="G62" s="29"/>
      <c r="H62" s="29"/>
      <c r="I62"/>
      <c r="J62"/>
      <c r="K62"/>
      <c r="L62"/>
      <c r="P62"/>
      <c r="Q62"/>
    </row>
    <row r="63" spans="1:17" s="308" customFormat="1" x14ac:dyDescent="0.2">
      <c r="A63"/>
      <c r="B63"/>
      <c r="C63"/>
      <c r="D63" s="195"/>
      <c r="E63" s="197"/>
      <c r="F63" s="530"/>
      <c r="G63" s="29"/>
      <c r="H63" s="29"/>
      <c r="I63"/>
      <c r="J63"/>
      <c r="K63"/>
      <c r="L63"/>
      <c r="P63"/>
      <c r="Q63"/>
    </row>
    <row r="64" spans="1:17" s="308" customFormat="1" x14ac:dyDescent="0.2">
      <c r="A64"/>
      <c r="B64"/>
      <c r="C64"/>
      <c r="D64" s="195"/>
      <c r="E64" s="197"/>
      <c r="F64" s="530"/>
      <c r="G64" s="29"/>
      <c r="H64" s="29"/>
      <c r="I64"/>
      <c r="J64"/>
      <c r="K64"/>
      <c r="L64"/>
      <c r="P64"/>
      <c r="Q64"/>
    </row>
  </sheetData>
  <mergeCells count="5">
    <mergeCell ref="A1:L1"/>
    <mergeCell ref="A3:D3"/>
    <mergeCell ref="A9:D9"/>
    <mergeCell ref="K10:K11"/>
    <mergeCell ref="L10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2"/>
  <dimension ref="A1:P71"/>
  <sheetViews>
    <sheetView topLeftCell="A24" zoomScaleNormal="100" workbookViewId="0">
      <selection activeCell="E56" sqref="E5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29.5703125" style="195" customWidth="1"/>
    <col min="5" max="5" width="13.42578125" style="723" customWidth="1"/>
    <col min="6" max="6" width="2.7109375" style="53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2180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39"/>
      <c r="G2" s="539"/>
      <c r="H2" s="539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721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43363</v>
      </c>
      <c r="C5" s="166" t="s">
        <v>691</v>
      </c>
      <c r="D5" s="123" t="s">
        <v>1852</v>
      </c>
      <c r="E5" s="124">
        <v>3000</v>
      </c>
      <c r="F5" s="539" t="s">
        <v>89</v>
      </c>
      <c r="G5" s="29" t="s">
        <v>249</v>
      </c>
      <c r="H5" s="29"/>
      <c r="J5" s="101">
        <v>43346</v>
      </c>
      <c r="K5" s="205" t="s">
        <v>6</v>
      </c>
      <c r="L5" s="136">
        <v>36351.15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61">
        <v>43363</v>
      </c>
      <c r="C6" s="281" t="s">
        <v>691</v>
      </c>
      <c r="D6" s="423" t="s">
        <v>1853</v>
      </c>
      <c r="E6" s="432">
        <v>3685.62</v>
      </c>
      <c r="F6" s="27" t="s">
        <v>89</v>
      </c>
      <c r="G6" s="29" t="s">
        <v>249</v>
      </c>
      <c r="H6" s="29"/>
      <c r="J6" s="110">
        <v>43347</v>
      </c>
      <c r="K6" s="119" t="s">
        <v>6</v>
      </c>
      <c r="L6" s="136">
        <v>20000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SUM(E5:E6)</f>
        <v>6685.62</v>
      </c>
      <c r="F7" s="539"/>
      <c r="G7" s="29"/>
      <c r="H7" s="29"/>
      <c r="J7" s="110">
        <v>43350</v>
      </c>
      <c r="K7" s="119" t="s">
        <v>1318</v>
      </c>
      <c r="L7" s="136">
        <v>4636.8</v>
      </c>
      <c r="M7" s="308" t="s">
        <v>89</v>
      </c>
      <c r="N7" s="307" t="s">
        <v>249</v>
      </c>
      <c r="O7" s="307"/>
    </row>
    <row r="8" spans="1:16" s="56" customFormat="1" ht="12.6" customHeight="1" x14ac:dyDescent="0.2">
      <c r="A8"/>
      <c r="D8" s="194"/>
      <c r="E8" s="208"/>
      <c r="F8" s="539"/>
      <c r="G8" s="29"/>
      <c r="H8" s="29"/>
      <c r="J8" s="110">
        <v>43350</v>
      </c>
      <c r="K8" s="119" t="s">
        <v>1064</v>
      </c>
      <c r="L8" s="136">
        <v>4461.63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 s="875" t="s">
        <v>1058</v>
      </c>
      <c r="B9" s="875"/>
      <c r="C9" s="875"/>
      <c r="D9" s="875"/>
      <c r="E9" s="722" t="s">
        <v>1500</v>
      </c>
      <c r="F9" s="116"/>
      <c r="G9" s="29"/>
      <c r="H9" s="29"/>
      <c r="J9" s="110">
        <v>43360</v>
      </c>
      <c r="K9" s="123" t="s">
        <v>50</v>
      </c>
      <c r="L9" s="136">
        <v>2868.56</v>
      </c>
      <c r="M9" s="308" t="s">
        <v>89</v>
      </c>
      <c r="N9" s="307" t="s">
        <v>249</v>
      </c>
      <c r="O9" s="308"/>
      <c r="P9" s="29"/>
    </row>
    <row r="10" spans="1:16" s="56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G10" s="29"/>
      <c r="H10" s="29"/>
      <c r="J10" s="161">
        <v>43360</v>
      </c>
      <c r="K10" s="133" t="s">
        <v>816</v>
      </c>
      <c r="L10" s="137">
        <v>2485.14</v>
      </c>
      <c r="M10" s="308" t="s">
        <v>89</v>
      </c>
      <c r="N10" s="307" t="s">
        <v>249</v>
      </c>
      <c r="O10" s="308"/>
      <c r="P10" s="29"/>
    </row>
    <row r="11" spans="1:16" s="29" customFormat="1" ht="12.6" customHeight="1" thickBot="1" x14ac:dyDescent="0.25">
      <c r="A11"/>
      <c r="B11" s="109">
        <v>43344</v>
      </c>
      <c r="C11" s="540" t="s">
        <v>1136</v>
      </c>
      <c r="D11" s="123" t="s">
        <v>2191</v>
      </c>
      <c r="E11" s="715">
        <v>20000</v>
      </c>
      <c r="F11" s="308" t="s">
        <v>89</v>
      </c>
      <c r="G11" s="29" t="s">
        <v>249</v>
      </c>
      <c r="I11" s="56"/>
      <c r="J11" s="56"/>
      <c r="K11" s="194"/>
      <c r="L11" s="87">
        <f>SUM(L5:L10)</f>
        <v>70803.28</v>
      </c>
      <c r="M11" s="307"/>
      <c r="N11" s="307"/>
      <c r="O11" s="306"/>
    </row>
    <row r="12" spans="1:16" s="29" customFormat="1" ht="12.6" customHeight="1" thickBot="1" x14ac:dyDescent="0.25">
      <c r="A12"/>
      <c r="B12" s="109">
        <v>43344</v>
      </c>
      <c r="C12" s="550" t="s">
        <v>719</v>
      </c>
      <c r="D12" s="123" t="s">
        <v>2192</v>
      </c>
      <c r="E12" s="169">
        <v>721.65</v>
      </c>
      <c r="F12" s="308"/>
      <c r="G12" s="29" t="s">
        <v>249</v>
      </c>
      <c r="I12"/>
      <c r="J12" s="299"/>
      <c r="K12" s="155"/>
      <c r="L12" s="301"/>
      <c r="M12" s="307"/>
      <c r="N12" s="307"/>
      <c r="O12" s="306"/>
    </row>
    <row r="13" spans="1:16" s="29" customFormat="1" ht="12.6" customHeight="1" x14ac:dyDescent="0.2">
      <c r="A13"/>
      <c r="B13" s="109">
        <v>43346</v>
      </c>
      <c r="C13" s="550" t="s">
        <v>674</v>
      </c>
      <c r="D13" s="123" t="s">
        <v>2105</v>
      </c>
      <c r="E13" s="169">
        <v>828.9</v>
      </c>
      <c r="F13" s="308" t="s">
        <v>89</v>
      </c>
      <c r="G13" s="29" t="s">
        <v>249</v>
      </c>
      <c r="I13"/>
      <c r="J13" s="158"/>
      <c r="K13" s="885" t="s">
        <v>1087</v>
      </c>
      <c r="L13" s="881">
        <f>E7+L11+E60+L43</f>
        <v>281659.87</v>
      </c>
      <c r="M13" s="307"/>
      <c r="N13" s="307"/>
      <c r="O13" s="306"/>
      <c r="P13" s="488"/>
    </row>
    <row r="14" spans="1:16" s="29" customFormat="1" ht="12.6" customHeight="1" thickBot="1" x14ac:dyDescent="0.25">
      <c r="A14" s="56"/>
      <c r="B14" s="109">
        <v>43347</v>
      </c>
      <c r="C14" s="540" t="s">
        <v>301</v>
      </c>
      <c r="D14" s="132" t="s">
        <v>1350</v>
      </c>
      <c r="E14" s="136">
        <v>6727.5</v>
      </c>
      <c r="F14" s="539" t="s">
        <v>89</v>
      </c>
      <c r="G14" s="29" t="s">
        <v>249</v>
      </c>
      <c r="I14" s="294"/>
      <c r="J14" s="393"/>
      <c r="K14" s="885"/>
      <c r="L14" s="882"/>
      <c r="M14" s="307"/>
      <c r="N14" s="307"/>
      <c r="O14" s="306"/>
      <c r="P14" s="111"/>
    </row>
    <row r="15" spans="1:16" s="29" customFormat="1" ht="12.6" customHeight="1" x14ac:dyDescent="0.2">
      <c r="A15" s="56"/>
      <c r="B15" s="109">
        <v>43348</v>
      </c>
      <c r="C15" s="540" t="s">
        <v>647</v>
      </c>
      <c r="D15" s="132" t="s">
        <v>2175</v>
      </c>
      <c r="E15" s="136">
        <v>220</v>
      </c>
      <c r="F15" s="539" t="s">
        <v>89</v>
      </c>
      <c r="G15" s="29" t="s">
        <v>249</v>
      </c>
      <c r="I15" s="3"/>
      <c r="J15" s="393"/>
      <c r="K15" s="398"/>
      <c r="L15" s="336"/>
      <c r="M15" s="307"/>
      <c r="N15" s="307"/>
      <c r="O15" s="306"/>
      <c r="P15" s="111"/>
    </row>
    <row r="16" spans="1:16" s="29" customFormat="1" ht="12.6" customHeight="1" x14ac:dyDescent="0.2">
      <c r="A16" s="56"/>
      <c r="B16" s="109">
        <v>43348</v>
      </c>
      <c r="C16" s="542" t="s">
        <v>647</v>
      </c>
      <c r="D16" s="132" t="s">
        <v>606</v>
      </c>
      <c r="E16" s="136">
        <v>650</v>
      </c>
      <c r="F16" s="539" t="s">
        <v>89</v>
      </c>
      <c r="G16" s="29" t="s">
        <v>249</v>
      </c>
      <c r="I16" s="3"/>
      <c r="J16" s="56"/>
      <c r="K16" s="194"/>
      <c r="L16" s="208"/>
      <c r="M16" s="308"/>
      <c r="N16" s="307"/>
      <c r="O16" s="307"/>
      <c r="P16" s="111"/>
    </row>
    <row r="17" spans="1:16" s="29" customFormat="1" ht="12.6" customHeight="1" x14ac:dyDescent="0.2">
      <c r="A17" s="56"/>
      <c r="B17" s="109">
        <v>43348</v>
      </c>
      <c r="C17" s="190" t="s">
        <v>719</v>
      </c>
      <c r="D17" s="132" t="s">
        <v>1051</v>
      </c>
      <c r="E17" s="136">
        <v>1075.32</v>
      </c>
      <c r="F17" s="539" t="s">
        <v>89</v>
      </c>
      <c r="G17" s="29" t="s">
        <v>249</v>
      </c>
      <c r="I17" s="3"/>
      <c r="J17" s="56"/>
      <c r="K17" s="194"/>
      <c r="L17" s="208"/>
      <c r="M17" s="308"/>
      <c r="N17" s="307"/>
      <c r="O17" s="307"/>
      <c r="P17" s="111"/>
    </row>
    <row r="18" spans="1:16" s="29" customFormat="1" ht="12.6" customHeight="1" thickBot="1" x14ac:dyDescent="0.25">
      <c r="A18" s="56"/>
      <c r="B18" s="109">
        <v>43348</v>
      </c>
      <c r="C18" s="190" t="s">
        <v>301</v>
      </c>
      <c r="D18" s="132" t="s">
        <v>227</v>
      </c>
      <c r="E18" s="136">
        <v>569.25</v>
      </c>
      <c r="F18" s="539" t="s">
        <v>89</v>
      </c>
      <c r="G18" s="29" t="s">
        <v>249</v>
      </c>
      <c r="I18" s="294" t="s">
        <v>1570</v>
      </c>
      <c r="J18" s="294"/>
      <c r="K18" s="294"/>
      <c r="L18" s="288"/>
      <c r="M18" s="492" t="s">
        <v>1683</v>
      </c>
      <c r="N18" s="307"/>
      <c r="O18" s="307"/>
      <c r="P18" s="111"/>
    </row>
    <row r="19" spans="1:16" s="29" customFormat="1" ht="12.6" customHeight="1" thickBot="1" x14ac:dyDescent="0.25">
      <c r="A19" s="56"/>
      <c r="B19" s="109">
        <v>43348</v>
      </c>
      <c r="C19" s="190" t="s">
        <v>301</v>
      </c>
      <c r="D19" s="132" t="s">
        <v>293</v>
      </c>
      <c r="E19" s="136">
        <v>103.5</v>
      </c>
      <c r="F19" s="539" t="s">
        <v>89</v>
      </c>
      <c r="G19" s="29" t="s">
        <v>249</v>
      </c>
      <c r="I19"/>
      <c r="J19" s="10" t="s">
        <v>297</v>
      </c>
      <c r="K19" s="11" t="s">
        <v>298</v>
      </c>
      <c r="L19" s="176" t="s">
        <v>299</v>
      </c>
      <c r="M19" s="308"/>
      <c r="N19" s="307"/>
      <c r="O19" s="307"/>
      <c r="P19" s="111"/>
    </row>
    <row r="20" spans="1:16" s="29" customFormat="1" ht="12.6" customHeight="1" x14ac:dyDescent="0.2">
      <c r="A20" s="56"/>
      <c r="B20" s="109">
        <v>43348</v>
      </c>
      <c r="C20" s="190" t="s">
        <v>301</v>
      </c>
      <c r="D20" s="132" t="s">
        <v>227</v>
      </c>
      <c r="E20" s="136">
        <v>1115.5</v>
      </c>
      <c r="F20" s="539" t="s">
        <v>89</v>
      </c>
      <c r="G20" s="29" t="s">
        <v>249</v>
      </c>
      <c r="I20"/>
      <c r="J20" s="101">
        <v>43341</v>
      </c>
      <c r="K20" s="205" t="s">
        <v>1503</v>
      </c>
      <c r="L20" s="206"/>
      <c r="M20" s="308" t="s">
        <v>89</v>
      </c>
      <c r="N20" s="308"/>
      <c r="O20" s="307"/>
      <c r="P20" s="206">
        <v>856</v>
      </c>
    </row>
    <row r="21" spans="1:16" s="29" customFormat="1" ht="12.6" customHeight="1" x14ac:dyDescent="0.2">
      <c r="A21" s="56"/>
      <c r="B21" s="109">
        <v>43348</v>
      </c>
      <c r="C21" s="190" t="s">
        <v>719</v>
      </c>
      <c r="D21" s="132" t="s">
        <v>1051</v>
      </c>
      <c r="E21" s="136">
        <v>1078</v>
      </c>
      <c r="F21" s="539" t="s">
        <v>89</v>
      </c>
      <c r="G21" s="29" t="s">
        <v>249</v>
      </c>
      <c r="I21"/>
      <c r="J21" s="110">
        <v>43342</v>
      </c>
      <c r="K21" s="119" t="s">
        <v>2048</v>
      </c>
      <c r="L21" s="172"/>
      <c r="M21" s="308" t="s">
        <v>89</v>
      </c>
      <c r="N21" s="308"/>
      <c r="O21" s="307"/>
      <c r="P21" s="172">
        <v>500</v>
      </c>
    </row>
    <row r="22" spans="1:16" s="29" customFormat="1" ht="12.6" customHeight="1" x14ac:dyDescent="0.2">
      <c r="A22" s="56"/>
      <c r="B22" s="129">
        <v>43349</v>
      </c>
      <c r="C22" s="190" t="s">
        <v>719</v>
      </c>
      <c r="D22" s="132" t="s">
        <v>1051</v>
      </c>
      <c r="E22" s="136">
        <v>669.61</v>
      </c>
      <c r="F22" s="539" t="s">
        <v>89</v>
      </c>
      <c r="G22" s="116" t="s">
        <v>249</v>
      </c>
      <c r="I22"/>
      <c r="J22" s="110">
        <v>43346</v>
      </c>
      <c r="K22" s="119" t="s">
        <v>2182</v>
      </c>
      <c r="L22" s="172">
        <v>988.02</v>
      </c>
      <c r="M22" s="308" t="s">
        <v>89</v>
      </c>
      <c r="N22" s="308" t="s">
        <v>249</v>
      </c>
      <c r="O22" s="307"/>
      <c r="P22" s="3"/>
    </row>
    <row r="23" spans="1:16" s="29" customFormat="1" ht="12.6" customHeight="1" x14ac:dyDescent="0.2">
      <c r="A23" s="56"/>
      <c r="B23" s="129">
        <v>43350</v>
      </c>
      <c r="C23" s="190" t="s">
        <v>719</v>
      </c>
      <c r="D23" s="132" t="s">
        <v>1051</v>
      </c>
      <c r="E23" s="136">
        <v>713.7</v>
      </c>
      <c r="F23" s="539" t="s">
        <v>89</v>
      </c>
      <c r="G23" s="27" t="s">
        <v>249</v>
      </c>
      <c r="I23"/>
      <c r="J23" s="110">
        <v>43346</v>
      </c>
      <c r="K23" s="119" t="s">
        <v>597</v>
      </c>
      <c r="L23" s="172">
        <v>1118.56</v>
      </c>
      <c r="M23" s="308" t="s">
        <v>89</v>
      </c>
      <c r="N23" s="308" t="s">
        <v>249</v>
      </c>
      <c r="O23" s="307"/>
      <c r="P23" s="3"/>
    </row>
    <row r="24" spans="1:16" s="29" customFormat="1" ht="12.6" customHeight="1" x14ac:dyDescent="0.2">
      <c r="A24" s="56"/>
      <c r="B24" s="129">
        <v>43350</v>
      </c>
      <c r="C24" s="190" t="s">
        <v>1939</v>
      </c>
      <c r="D24" s="132" t="s">
        <v>1977</v>
      </c>
      <c r="E24" s="136">
        <v>1000</v>
      </c>
      <c r="F24" s="539" t="s">
        <v>89</v>
      </c>
      <c r="G24" s="29" t="s">
        <v>249</v>
      </c>
      <c r="I24"/>
      <c r="J24" s="110">
        <v>43346</v>
      </c>
      <c r="K24" s="119" t="s">
        <v>1355</v>
      </c>
      <c r="L24" s="172">
        <v>261.89999999999998</v>
      </c>
      <c r="M24" s="308" t="s">
        <v>89</v>
      </c>
      <c r="N24" s="308" t="s">
        <v>249</v>
      </c>
      <c r="O24" s="307"/>
      <c r="P24" s="3"/>
    </row>
    <row r="25" spans="1:16" s="29" customFormat="1" ht="12.6" customHeight="1" x14ac:dyDescent="0.2">
      <c r="A25" s="56"/>
      <c r="B25" s="129">
        <v>43350</v>
      </c>
      <c r="C25" s="190" t="s">
        <v>301</v>
      </c>
      <c r="D25" s="132" t="s">
        <v>2181</v>
      </c>
      <c r="E25" s="716">
        <v>17879.150000000001</v>
      </c>
      <c r="F25" s="539" t="s">
        <v>89</v>
      </c>
      <c r="G25" s="29" t="s">
        <v>249</v>
      </c>
      <c r="I25"/>
      <c r="J25" s="110">
        <v>43348</v>
      </c>
      <c r="K25" s="119" t="s">
        <v>931</v>
      </c>
      <c r="L25" s="172">
        <v>693.7</v>
      </c>
      <c r="M25" s="308" t="s">
        <v>89</v>
      </c>
      <c r="N25" s="308" t="s">
        <v>249</v>
      </c>
      <c r="O25" s="308"/>
      <c r="P25" s="3"/>
    </row>
    <row r="26" spans="1:16" s="29" customFormat="1" ht="12.6" customHeight="1" x14ac:dyDescent="0.2">
      <c r="A26" s="56"/>
      <c r="B26" s="129">
        <v>43350</v>
      </c>
      <c r="C26" s="190" t="s">
        <v>301</v>
      </c>
      <c r="D26" s="132" t="s">
        <v>1867</v>
      </c>
      <c r="E26" s="136">
        <v>1585.16</v>
      </c>
      <c r="F26" s="539" t="s">
        <v>89</v>
      </c>
      <c r="G26" s="29" t="s">
        <v>249</v>
      </c>
      <c r="I26"/>
      <c r="J26" s="110">
        <v>43348</v>
      </c>
      <c r="K26" s="119" t="s">
        <v>424</v>
      </c>
      <c r="L26" s="172">
        <v>728.12</v>
      </c>
      <c r="M26" s="308" t="s">
        <v>89</v>
      </c>
      <c r="N26" s="308" t="s">
        <v>249</v>
      </c>
      <c r="O26" s="308"/>
      <c r="P26" s="3"/>
    </row>
    <row r="27" spans="1:16" s="29" customFormat="1" ht="12.6" customHeight="1" x14ac:dyDescent="0.2">
      <c r="A27" s="56"/>
      <c r="B27" s="129">
        <v>43350</v>
      </c>
      <c r="C27" s="190" t="s">
        <v>301</v>
      </c>
      <c r="D27" s="132" t="s">
        <v>66</v>
      </c>
      <c r="E27" s="136">
        <v>1101.73</v>
      </c>
      <c r="F27" s="539" t="s">
        <v>89</v>
      </c>
      <c r="G27" s="29" t="s">
        <v>249</v>
      </c>
      <c r="I27"/>
      <c r="J27" s="110">
        <v>43351</v>
      </c>
      <c r="K27" s="119" t="s">
        <v>597</v>
      </c>
      <c r="L27" s="172">
        <v>144.05000000000001</v>
      </c>
      <c r="M27" s="308" t="s">
        <v>89</v>
      </c>
      <c r="N27" s="308" t="s">
        <v>249</v>
      </c>
      <c r="O27" s="308"/>
      <c r="P27" s="3"/>
    </row>
    <row r="28" spans="1:16" s="29" customFormat="1" ht="12.6" customHeight="1" x14ac:dyDescent="0.2">
      <c r="A28" s="56"/>
      <c r="B28" s="129">
        <v>43354</v>
      </c>
      <c r="C28" s="190" t="s">
        <v>301</v>
      </c>
      <c r="D28" s="132" t="s">
        <v>2040</v>
      </c>
      <c r="E28" s="716">
        <v>15624.82</v>
      </c>
      <c r="F28" s="539" t="s">
        <v>89</v>
      </c>
      <c r="G28" s="29" t="s">
        <v>249</v>
      </c>
      <c r="I28"/>
      <c r="J28" s="110">
        <v>43351</v>
      </c>
      <c r="K28" s="119" t="s">
        <v>424</v>
      </c>
      <c r="L28" s="172">
        <v>90.95</v>
      </c>
      <c r="M28" s="308" t="s">
        <v>89</v>
      </c>
      <c r="N28" s="308" t="s">
        <v>249</v>
      </c>
      <c r="O28" s="308"/>
      <c r="P28" s="3"/>
    </row>
    <row r="29" spans="1:16" s="29" customFormat="1" ht="12.6" customHeight="1" x14ac:dyDescent="0.2">
      <c r="A29" s="56"/>
      <c r="B29" s="129">
        <v>43356</v>
      </c>
      <c r="C29" s="190" t="s">
        <v>301</v>
      </c>
      <c r="D29" s="132" t="s">
        <v>2114</v>
      </c>
      <c r="E29" s="136">
        <v>20000</v>
      </c>
      <c r="F29" s="543" t="s">
        <v>89</v>
      </c>
      <c r="G29" s="29" t="s">
        <v>249</v>
      </c>
      <c r="I29"/>
      <c r="J29" s="110">
        <v>43351</v>
      </c>
      <c r="K29" s="119" t="s">
        <v>1746</v>
      </c>
      <c r="L29" s="172">
        <v>129.9</v>
      </c>
      <c r="M29" s="308" t="s">
        <v>89</v>
      </c>
      <c r="N29" s="308" t="s">
        <v>249</v>
      </c>
      <c r="O29" s="308"/>
      <c r="P29" s="474"/>
    </row>
    <row r="30" spans="1:16" s="29" customFormat="1" ht="12.6" customHeight="1" x14ac:dyDescent="0.2">
      <c r="A30" s="56"/>
      <c r="B30" s="129">
        <v>43357</v>
      </c>
      <c r="C30" s="190" t="s">
        <v>301</v>
      </c>
      <c r="D30" s="132" t="s">
        <v>2183</v>
      </c>
      <c r="E30" s="136">
        <v>1431.75</v>
      </c>
      <c r="F30" s="539" t="s">
        <v>89</v>
      </c>
      <c r="G30" s="29" t="s">
        <v>249</v>
      </c>
      <c r="I30"/>
      <c r="J30" s="110">
        <v>43352</v>
      </c>
      <c r="K30" s="119" t="s">
        <v>1959</v>
      </c>
      <c r="L30" s="172">
        <v>1115.54</v>
      </c>
      <c r="M30" s="308" t="s">
        <v>89</v>
      </c>
      <c r="N30" s="308" t="s">
        <v>249</v>
      </c>
      <c r="O30" s="308"/>
      <c r="P30" s="3"/>
    </row>
    <row r="31" spans="1:16" s="29" customFormat="1" ht="12.6" customHeight="1" x14ac:dyDescent="0.2">
      <c r="A31" s="56"/>
      <c r="B31" s="129">
        <v>43357</v>
      </c>
      <c r="C31" s="190" t="s">
        <v>301</v>
      </c>
      <c r="D31" s="132" t="s">
        <v>1487</v>
      </c>
      <c r="E31" s="136">
        <v>1380</v>
      </c>
      <c r="F31" s="539" t="s">
        <v>89</v>
      </c>
      <c r="G31" s="29" t="s">
        <v>249</v>
      </c>
      <c r="I31"/>
      <c r="J31" s="110">
        <v>43353</v>
      </c>
      <c r="K31" s="119" t="s">
        <v>424</v>
      </c>
      <c r="L31" s="172">
        <v>156.94999999999999</v>
      </c>
      <c r="M31" s="308" t="s">
        <v>89</v>
      </c>
      <c r="N31" s="308" t="s">
        <v>249</v>
      </c>
      <c r="O31" s="308"/>
      <c r="P31"/>
    </row>
    <row r="32" spans="1:16" s="29" customFormat="1" ht="12.6" customHeight="1" x14ac:dyDescent="0.2">
      <c r="A32" s="56"/>
      <c r="B32" s="129">
        <v>43357</v>
      </c>
      <c r="C32" s="190" t="s">
        <v>301</v>
      </c>
      <c r="D32" s="132" t="s">
        <v>293</v>
      </c>
      <c r="E32" s="136">
        <v>2714</v>
      </c>
      <c r="F32" s="539" t="s">
        <v>89</v>
      </c>
      <c r="G32" s="29" t="s">
        <v>249</v>
      </c>
      <c r="I32"/>
      <c r="J32" s="110">
        <v>43353</v>
      </c>
      <c r="K32" s="119" t="s">
        <v>1355</v>
      </c>
      <c r="L32" s="172">
        <v>459.49</v>
      </c>
      <c r="M32" s="308" t="s">
        <v>89</v>
      </c>
      <c r="N32" s="308" t="s">
        <v>249</v>
      </c>
      <c r="O32" s="308"/>
      <c r="P32"/>
    </row>
    <row r="33" spans="1:16" s="29" customFormat="1" ht="12.6" customHeight="1" x14ac:dyDescent="0.2">
      <c r="A33" s="56"/>
      <c r="B33" s="129">
        <v>43357</v>
      </c>
      <c r="C33" s="190" t="s">
        <v>301</v>
      </c>
      <c r="D33" s="132" t="s">
        <v>227</v>
      </c>
      <c r="E33" s="136">
        <v>430.1</v>
      </c>
      <c r="F33" s="543" t="s">
        <v>89</v>
      </c>
      <c r="G33" s="29" t="s">
        <v>249</v>
      </c>
      <c r="I33"/>
      <c r="J33" s="110">
        <v>43355</v>
      </c>
      <c r="K33" s="119" t="s">
        <v>1355</v>
      </c>
      <c r="L33" s="172">
        <v>548.9</v>
      </c>
      <c r="M33" s="308" t="s">
        <v>89</v>
      </c>
      <c r="N33" s="308" t="s">
        <v>249</v>
      </c>
      <c r="O33" s="308"/>
      <c r="P33"/>
    </row>
    <row r="34" spans="1:16" s="29" customFormat="1" ht="12.6" customHeight="1" x14ac:dyDescent="0.2">
      <c r="A34" s="56"/>
      <c r="B34" s="129">
        <v>43357</v>
      </c>
      <c r="C34" s="190" t="s">
        <v>301</v>
      </c>
      <c r="D34" s="132" t="s">
        <v>2114</v>
      </c>
      <c r="E34" s="136">
        <v>16476</v>
      </c>
      <c r="F34" s="543" t="s">
        <v>89</v>
      </c>
      <c r="G34" s="29" t="s">
        <v>249</v>
      </c>
      <c r="I34"/>
      <c r="J34" s="109">
        <v>43356</v>
      </c>
      <c r="K34" s="123" t="s">
        <v>50</v>
      </c>
      <c r="L34" s="169">
        <v>770.27</v>
      </c>
      <c r="M34" s="308" t="s">
        <v>89</v>
      </c>
      <c r="N34" s="308" t="s">
        <v>249</v>
      </c>
      <c r="O34" s="308"/>
      <c r="P34"/>
    </row>
    <row r="35" spans="1:16" s="29" customFormat="1" ht="12.6" customHeight="1" x14ac:dyDescent="0.2">
      <c r="A35" s="56"/>
      <c r="B35" s="129">
        <v>43360</v>
      </c>
      <c r="C35" s="190" t="s">
        <v>301</v>
      </c>
      <c r="D35" s="132" t="s">
        <v>2185</v>
      </c>
      <c r="E35" s="272">
        <v>6841.93</v>
      </c>
      <c r="F35" s="539" t="s">
        <v>89</v>
      </c>
      <c r="G35" s="29" t="s">
        <v>249</v>
      </c>
      <c r="I35"/>
      <c r="J35" s="109">
        <v>43356</v>
      </c>
      <c r="K35" s="123" t="s">
        <v>2190</v>
      </c>
      <c r="L35" s="169">
        <v>1011.85</v>
      </c>
      <c r="M35" s="308" t="s">
        <v>89</v>
      </c>
      <c r="N35" s="308" t="s">
        <v>249</v>
      </c>
      <c r="O35" s="308"/>
      <c r="P35"/>
    </row>
    <row r="36" spans="1:16" s="29" customFormat="1" ht="12.6" customHeight="1" x14ac:dyDescent="0.2">
      <c r="A36" s="56"/>
      <c r="B36" s="129">
        <v>43361</v>
      </c>
      <c r="C36" s="190" t="s">
        <v>301</v>
      </c>
      <c r="D36" s="132" t="s">
        <v>2184</v>
      </c>
      <c r="E36" s="272">
        <v>12172.65</v>
      </c>
      <c r="F36" s="544" t="s">
        <v>89</v>
      </c>
      <c r="G36" s="29" t="s">
        <v>249</v>
      </c>
      <c r="I36"/>
      <c r="J36" s="109">
        <v>43358</v>
      </c>
      <c r="K36" s="131" t="s">
        <v>1746</v>
      </c>
      <c r="L36" s="134">
        <v>129.9</v>
      </c>
      <c r="M36" s="308" t="s">
        <v>89</v>
      </c>
      <c r="N36" s="308" t="s">
        <v>249</v>
      </c>
      <c r="O36" s="308"/>
      <c r="P36"/>
    </row>
    <row r="37" spans="1:16" ht="12.6" customHeight="1" x14ac:dyDescent="0.2">
      <c r="B37" s="129">
        <v>43361</v>
      </c>
      <c r="C37" s="190" t="s">
        <v>674</v>
      </c>
      <c r="D37" s="132" t="s">
        <v>1660</v>
      </c>
      <c r="E37" s="136">
        <v>2965.55</v>
      </c>
      <c r="F37" s="539" t="s">
        <v>89</v>
      </c>
      <c r="G37" s="29" t="s">
        <v>249</v>
      </c>
      <c r="J37" s="109">
        <v>43360</v>
      </c>
      <c r="K37" s="123" t="s">
        <v>459</v>
      </c>
      <c r="L37" s="169">
        <v>59</v>
      </c>
      <c r="M37" s="308" t="s">
        <v>89</v>
      </c>
      <c r="N37" s="308" t="s">
        <v>249</v>
      </c>
    </row>
    <row r="38" spans="1:16" s="308" customFormat="1" x14ac:dyDescent="0.2">
      <c r="A38"/>
      <c r="B38" s="129">
        <v>43363</v>
      </c>
      <c r="C38" s="190" t="s">
        <v>647</v>
      </c>
      <c r="D38" s="132" t="s">
        <v>2175</v>
      </c>
      <c r="E38" s="136">
        <v>200</v>
      </c>
      <c r="F38" s="544" t="s">
        <v>89</v>
      </c>
      <c r="G38" s="29" t="s">
        <v>249</v>
      </c>
      <c r="H38" s="29"/>
      <c r="I38"/>
      <c r="J38" s="109">
        <v>43360</v>
      </c>
      <c r="K38" s="123" t="s">
        <v>1355</v>
      </c>
      <c r="L38" s="169">
        <v>75.5</v>
      </c>
      <c r="M38" s="308" t="s">
        <v>89</v>
      </c>
      <c r="N38" s="308" t="s">
        <v>249</v>
      </c>
      <c r="P38"/>
    </row>
    <row r="39" spans="1:16" s="308" customFormat="1" x14ac:dyDescent="0.2">
      <c r="A39"/>
      <c r="B39" s="129">
        <v>43363</v>
      </c>
      <c r="C39" s="190" t="s">
        <v>647</v>
      </c>
      <c r="D39" s="132" t="s">
        <v>1566</v>
      </c>
      <c r="E39" s="136">
        <v>760</v>
      </c>
      <c r="F39" s="544" t="s">
        <v>89</v>
      </c>
      <c r="G39" s="29" t="s">
        <v>249</v>
      </c>
      <c r="H39" s="29"/>
      <c r="I39"/>
      <c r="J39" s="109">
        <v>43362</v>
      </c>
      <c r="K39" s="123" t="s">
        <v>424</v>
      </c>
      <c r="L39" s="169">
        <v>527.65</v>
      </c>
      <c r="M39" s="308" t="s">
        <v>89</v>
      </c>
      <c r="N39" s="308" t="s">
        <v>249</v>
      </c>
      <c r="P39"/>
    </row>
    <row r="40" spans="1:16" s="308" customFormat="1" x14ac:dyDescent="0.2">
      <c r="A40"/>
      <c r="B40" s="129">
        <v>43363</v>
      </c>
      <c r="C40" s="190" t="s">
        <v>301</v>
      </c>
      <c r="D40" s="132" t="s">
        <v>2186</v>
      </c>
      <c r="E40" s="136">
        <v>6221.5</v>
      </c>
      <c r="F40" s="544" t="s">
        <v>89</v>
      </c>
      <c r="G40" s="29" t="s">
        <v>249</v>
      </c>
      <c r="H40" s="29"/>
      <c r="I40"/>
      <c r="J40" s="109">
        <v>43363</v>
      </c>
      <c r="K40" s="123" t="s">
        <v>1051</v>
      </c>
      <c r="L40" s="169">
        <v>1000</v>
      </c>
      <c r="N40" s="308" t="s">
        <v>249</v>
      </c>
      <c r="P40" s="266"/>
    </row>
    <row r="41" spans="1:16" s="308" customFormat="1" x14ac:dyDescent="0.2">
      <c r="A41"/>
      <c r="B41" s="129">
        <v>43364</v>
      </c>
      <c r="C41" s="190" t="s">
        <v>1939</v>
      </c>
      <c r="D41" s="132" t="s">
        <v>1977</v>
      </c>
      <c r="E41" s="136">
        <v>1030</v>
      </c>
      <c r="F41" s="544" t="s">
        <v>405</v>
      </c>
      <c r="G41" s="29" t="s">
        <v>249</v>
      </c>
      <c r="H41" s="29"/>
      <c r="I41"/>
      <c r="J41" s="109">
        <v>43363</v>
      </c>
      <c r="K41" s="123" t="s">
        <v>1320</v>
      </c>
      <c r="L41" s="169">
        <v>196.1</v>
      </c>
      <c r="M41" s="308" t="s">
        <v>89</v>
      </c>
      <c r="N41" s="308" t="s">
        <v>249</v>
      </c>
      <c r="P41" s="266"/>
    </row>
    <row r="42" spans="1:16" s="308" customFormat="1" ht="13.5" thickBot="1" x14ac:dyDescent="0.25">
      <c r="A42"/>
      <c r="B42" s="129">
        <v>43364</v>
      </c>
      <c r="C42" s="190" t="s">
        <v>469</v>
      </c>
      <c r="D42" s="132" t="s">
        <v>424</v>
      </c>
      <c r="E42" s="136">
        <v>186.09</v>
      </c>
      <c r="F42" s="544" t="s">
        <v>89</v>
      </c>
      <c r="G42" s="29" t="s">
        <v>249</v>
      </c>
      <c r="H42" s="29"/>
      <c r="I42"/>
      <c r="J42" s="161">
        <v>43363</v>
      </c>
      <c r="K42" s="133" t="s">
        <v>424</v>
      </c>
      <c r="L42" s="200">
        <v>80.06</v>
      </c>
      <c r="M42" s="308" t="s">
        <v>89</v>
      </c>
      <c r="N42" s="308" t="s">
        <v>249</v>
      </c>
      <c r="P42" s="266"/>
    </row>
    <row r="43" spans="1:16" s="308" customFormat="1" ht="15.75" thickBot="1" x14ac:dyDescent="0.25">
      <c r="A43"/>
      <c r="B43" s="129">
        <v>43364</v>
      </c>
      <c r="C43" s="190" t="s">
        <v>1939</v>
      </c>
      <c r="D43" s="132" t="s">
        <v>1977</v>
      </c>
      <c r="E43" s="136">
        <v>1000</v>
      </c>
      <c r="F43" s="544" t="s">
        <v>89</v>
      </c>
      <c r="G43" s="29" t="s">
        <v>249</v>
      </c>
      <c r="H43" s="29"/>
      <c r="I43" s="294"/>
      <c r="J43" s="56"/>
      <c r="K43" s="194"/>
      <c r="L43" s="87">
        <f>SUM(L20:L42)</f>
        <v>10286.409999999998</v>
      </c>
      <c r="P43"/>
    </row>
    <row r="44" spans="1:16" s="308" customFormat="1" x14ac:dyDescent="0.2">
      <c r="A44"/>
      <c r="B44" s="129">
        <v>43364</v>
      </c>
      <c r="C44" s="190" t="s">
        <v>301</v>
      </c>
      <c r="D44" s="132" t="s">
        <v>294</v>
      </c>
      <c r="E44" s="136">
        <v>745.2</v>
      </c>
      <c r="F44" s="544" t="s">
        <v>89</v>
      </c>
      <c r="G44" s="29" t="s">
        <v>249</v>
      </c>
      <c r="H44" s="29"/>
      <c r="I44" s="3"/>
      <c r="J44" s="56"/>
      <c r="K44" s="194"/>
      <c r="L44" s="208"/>
      <c r="P44"/>
    </row>
    <row r="45" spans="1:16" s="308" customFormat="1" ht="12.75" customHeight="1" x14ac:dyDescent="0.2">
      <c r="A45"/>
      <c r="B45" s="129">
        <v>43368</v>
      </c>
      <c r="C45" s="190" t="s">
        <v>674</v>
      </c>
      <c r="D45" s="132" t="s">
        <v>1660</v>
      </c>
      <c r="E45" s="136">
        <v>931.1</v>
      </c>
      <c r="F45" s="545" t="s">
        <v>89</v>
      </c>
      <c r="G45" s="29" t="s">
        <v>249</v>
      </c>
      <c r="H45" s="29"/>
      <c r="I45"/>
      <c r="J45" s="56"/>
      <c r="K45" s="194"/>
      <c r="L45" s="208"/>
      <c r="P45"/>
    </row>
    <row r="46" spans="1:16" s="308" customFormat="1" ht="12.75" customHeight="1" x14ac:dyDescent="0.2">
      <c r="A46"/>
      <c r="B46" s="129">
        <v>43369</v>
      </c>
      <c r="C46" s="190" t="s">
        <v>301</v>
      </c>
      <c r="D46" s="132" t="s">
        <v>380</v>
      </c>
      <c r="E46" s="136">
        <v>408.25</v>
      </c>
      <c r="F46" s="545" t="s">
        <v>89</v>
      </c>
      <c r="G46" s="29" t="s">
        <v>249</v>
      </c>
      <c r="H46" s="29"/>
      <c r="I46"/>
      <c r="J46" s="56"/>
      <c r="K46" s="194"/>
      <c r="L46" s="208"/>
      <c r="P46"/>
    </row>
    <row r="47" spans="1:16" s="308" customFormat="1" ht="12.75" customHeight="1" x14ac:dyDescent="0.2">
      <c r="A47"/>
      <c r="B47" s="129">
        <v>43369</v>
      </c>
      <c r="C47" s="190" t="s">
        <v>301</v>
      </c>
      <c r="D47" s="132" t="s">
        <v>946</v>
      </c>
      <c r="E47" s="136">
        <v>1053</v>
      </c>
      <c r="F47" s="545" t="s">
        <v>89</v>
      </c>
      <c r="G47" s="29" t="s">
        <v>249</v>
      </c>
      <c r="H47" s="29"/>
      <c r="I47"/>
      <c r="J47" s="56"/>
      <c r="K47" s="194"/>
      <c r="L47" s="208"/>
      <c r="P47"/>
    </row>
    <row r="48" spans="1:16" s="308" customFormat="1" ht="12.75" customHeight="1" x14ac:dyDescent="0.2">
      <c r="A48"/>
      <c r="B48" s="129">
        <v>43370</v>
      </c>
      <c r="C48" s="190" t="s">
        <v>301</v>
      </c>
      <c r="D48" s="132" t="s">
        <v>227</v>
      </c>
      <c r="E48" s="136">
        <v>554.29999999999995</v>
      </c>
      <c r="F48" s="545" t="s">
        <v>89</v>
      </c>
      <c r="G48" s="29" t="s">
        <v>249</v>
      </c>
      <c r="H48" s="29"/>
      <c r="I48"/>
      <c r="J48" s="56"/>
      <c r="K48" s="194"/>
      <c r="L48" s="208"/>
      <c r="P48"/>
    </row>
    <row r="49" spans="1:16" s="308" customFormat="1" ht="12.75" customHeight="1" x14ac:dyDescent="0.2">
      <c r="A49"/>
      <c r="B49" s="129">
        <v>43370</v>
      </c>
      <c r="C49" s="190" t="s">
        <v>301</v>
      </c>
      <c r="D49" s="132" t="s">
        <v>1159</v>
      </c>
      <c r="E49" s="136">
        <v>5186.91</v>
      </c>
      <c r="F49" s="548"/>
      <c r="G49" s="29" t="s">
        <v>249</v>
      </c>
      <c r="H49" s="29"/>
      <c r="I49"/>
      <c r="J49" s="56"/>
      <c r="K49" s="194"/>
      <c r="L49" s="208"/>
      <c r="P49"/>
    </row>
    <row r="50" spans="1:16" s="308" customFormat="1" ht="12.75" customHeight="1" x14ac:dyDescent="0.2">
      <c r="A50"/>
      <c r="B50" s="129">
        <v>43370</v>
      </c>
      <c r="C50" s="190" t="s">
        <v>647</v>
      </c>
      <c r="D50" s="132" t="s">
        <v>597</v>
      </c>
      <c r="E50" s="136">
        <v>659.1</v>
      </c>
      <c r="F50" s="546" t="s">
        <v>89</v>
      </c>
      <c r="G50" s="29" t="s">
        <v>249</v>
      </c>
      <c r="H50" s="29"/>
      <c r="I50"/>
      <c r="J50" s="56"/>
      <c r="K50" s="194"/>
      <c r="L50" s="208"/>
      <c r="P50"/>
    </row>
    <row r="51" spans="1:16" s="308" customFormat="1" ht="12.75" customHeight="1" x14ac:dyDescent="0.2">
      <c r="A51"/>
      <c r="B51" s="129">
        <v>43370</v>
      </c>
      <c r="C51" s="190" t="s">
        <v>719</v>
      </c>
      <c r="D51" s="132" t="s">
        <v>1051</v>
      </c>
      <c r="E51" s="136">
        <v>400</v>
      </c>
      <c r="F51" s="546" t="s">
        <v>89</v>
      </c>
      <c r="G51" s="29" t="s">
        <v>249</v>
      </c>
      <c r="H51" s="29"/>
      <c r="I51"/>
      <c r="J51" s="56"/>
      <c r="K51" s="194"/>
      <c r="L51" s="208"/>
      <c r="P51"/>
    </row>
    <row r="52" spans="1:16" s="308" customFormat="1" ht="12.75" customHeight="1" x14ac:dyDescent="0.2">
      <c r="A52"/>
      <c r="B52" s="129">
        <v>43370</v>
      </c>
      <c r="C52" s="190" t="s">
        <v>301</v>
      </c>
      <c r="D52" s="132" t="s">
        <v>1255</v>
      </c>
      <c r="E52" s="272">
        <v>2334.41</v>
      </c>
      <c r="F52" s="545" t="s">
        <v>89</v>
      </c>
      <c r="G52" s="29" t="s">
        <v>249</v>
      </c>
      <c r="H52" s="29"/>
      <c r="I52"/>
      <c r="J52" s="56"/>
      <c r="K52" s="194"/>
      <c r="L52" s="208"/>
      <c r="P52"/>
    </row>
    <row r="53" spans="1:16" s="308" customFormat="1" ht="12.75" customHeight="1" x14ac:dyDescent="0.2">
      <c r="A53"/>
      <c r="B53" s="129">
        <v>43370</v>
      </c>
      <c r="C53" s="190" t="s">
        <v>1136</v>
      </c>
      <c r="D53" s="132" t="s">
        <v>861</v>
      </c>
      <c r="E53" s="272">
        <v>20000</v>
      </c>
      <c r="F53" s="545" t="s">
        <v>89</v>
      </c>
      <c r="G53" s="29" t="s">
        <v>249</v>
      </c>
      <c r="H53" s="29"/>
      <c r="I53"/>
      <c r="J53" s="56"/>
      <c r="K53" s="194"/>
      <c r="L53" s="208"/>
      <c r="P53"/>
    </row>
    <row r="54" spans="1:16" s="308" customFormat="1" ht="12.75" customHeight="1" x14ac:dyDescent="0.2">
      <c r="A54"/>
      <c r="B54" s="129">
        <v>43370</v>
      </c>
      <c r="C54" s="190" t="s">
        <v>1540</v>
      </c>
      <c r="D54" s="132" t="s">
        <v>2187</v>
      </c>
      <c r="E54" s="136">
        <v>1299.01</v>
      </c>
      <c r="F54" s="546" t="s">
        <v>89</v>
      </c>
      <c r="G54" s="29" t="s">
        <v>249</v>
      </c>
      <c r="H54" s="29"/>
      <c r="I54"/>
      <c r="J54" s="56"/>
      <c r="K54" s="194"/>
      <c r="L54" s="208"/>
      <c r="P54"/>
    </row>
    <row r="55" spans="1:16" s="308" customFormat="1" ht="12.75" customHeight="1" x14ac:dyDescent="0.2">
      <c r="A55"/>
      <c r="B55" s="129">
        <v>43370</v>
      </c>
      <c r="C55" s="190" t="s">
        <v>301</v>
      </c>
      <c r="D55" s="132" t="s">
        <v>227</v>
      </c>
      <c r="E55" s="136">
        <v>304.75</v>
      </c>
      <c r="F55" s="546" t="s">
        <v>89</v>
      </c>
      <c r="G55" s="29" t="s">
        <v>249</v>
      </c>
      <c r="H55" s="29"/>
      <c r="I55"/>
      <c r="J55" s="56"/>
      <c r="K55" s="194"/>
      <c r="L55" s="208"/>
      <c r="P55"/>
    </row>
    <row r="56" spans="1:16" s="308" customFormat="1" ht="12.75" customHeight="1" x14ac:dyDescent="0.2">
      <c r="A56"/>
      <c r="B56" s="129">
        <v>43371</v>
      </c>
      <c r="C56" s="190" t="s">
        <v>1136</v>
      </c>
      <c r="D56" s="132" t="s">
        <v>861</v>
      </c>
      <c r="E56" s="272">
        <v>12350.64</v>
      </c>
      <c r="F56" s="547" t="s">
        <v>89</v>
      </c>
      <c r="G56" s="29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29">
        <v>43371</v>
      </c>
      <c r="C57" s="190" t="s">
        <v>301</v>
      </c>
      <c r="D57" s="132" t="s">
        <v>1246</v>
      </c>
      <c r="E57" s="716">
        <v>287.5</v>
      </c>
      <c r="F57" s="547" t="s">
        <v>89</v>
      </c>
      <c r="G57" s="29" t="s">
        <v>249</v>
      </c>
      <c r="H57" s="29"/>
      <c r="I57"/>
      <c r="J57"/>
      <c r="K57"/>
      <c r="L57"/>
      <c r="P57"/>
    </row>
    <row r="58" spans="1:16" s="308" customFormat="1" ht="12.75" customHeight="1" x14ac:dyDescent="0.2">
      <c r="A58"/>
      <c r="B58" s="129">
        <v>43371</v>
      </c>
      <c r="C58" s="190" t="s">
        <v>719</v>
      </c>
      <c r="D58" s="132" t="s">
        <v>1051</v>
      </c>
      <c r="E58" s="136">
        <v>1113.78</v>
      </c>
      <c r="F58" s="547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thickBot="1" x14ac:dyDescent="0.25">
      <c r="A59"/>
      <c r="B59" s="161">
        <v>43371</v>
      </c>
      <c r="C59" s="187" t="s">
        <v>719</v>
      </c>
      <c r="D59" s="133" t="s">
        <v>1179</v>
      </c>
      <c r="E59" s="137">
        <v>783.25</v>
      </c>
      <c r="F59" s="547" t="s">
        <v>89</v>
      </c>
      <c r="G59" s="29" t="s">
        <v>249</v>
      </c>
      <c r="H59" s="29"/>
      <c r="I59"/>
      <c r="J59"/>
      <c r="K59"/>
      <c r="L59"/>
      <c r="P59"/>
    </row>
    <row r="60" spans="1:16" s="308" customFormat="1" ht="12.75" customHeight="1" thickBot="1" x14ac:dyDescent="0.25">
      <c r="A60"/>
      <c r="B60" s="56"/>
      <c r="C60" s="56"/>
      <c r="D60" s="194"/>
      <c r="E60" s="87">
        <f>SUM(E11:E59)</f>
        <v>193884.56000000003</v>
      </c>
      <c r="F60" s="539"/>
      <c r="G60" s="29"/>
      <c r="H60" s="29"/>
      <c r="I60"/>
      <c r="J60"/>
      <c r="K60"/>
      <c r="L60"/>
      <c r="P60"/>
    </row>
    <row r="61" spans="1:16" s="308" customFormat="1" ht="12.75" customHeight="1" x14ac:dyDescent="0.2">
      <c r="A61"/>
      <c r="B61"/>
      <c r="C61"/>
      <c r="D61" s="195"/>
      <c r="E61" s="723"/>
      <c r="F61" s="539"/>
      <c r="G61" s="29"/>
      <c r="H61" s="29"/>
      <c r="I61"/>
      <c r="J61"/>
      <c r="K61"/>
      <c r="L61"/>
      <c r="P61"/>
    </row>
    <row r="62" spans="1:16" s="308" customFormat="1" ht="12.75" customHeight="1" x14ac:dyDescent="0.2">
      <c r="A62"/>
      <c r="B62"/>
      <c r="C62"/>
      <c r="D62" s="195"/>
      <c r="E62" s="723"/>
      <c r="F62" s="539"/>
      <c r="G62" s="29"/>
      <c r="H62" s="29"/>
      <c r="I62"/>
      <c r="J62"/>
      <c r="K62"/>
      <c r="L62"/>
      <c r="P62"/>
    </row>
    <row r="63" spans="1:16" s="308" customFormat="1" ht="12.75" customHeight="1" x14ac:dyDescent="0.2">
      <c r="A63"/>
      <c r="B63"/>
      <c r="C63"/>
      <c r="D63" s="195"/>
      <c r="E63" s="723"/>
      <c r="F63" s="539"/>
      <c r="G63" s="29"/>
      <c r="H63" s="29"/>
      <c r="I63"/>
      <c r="J63"/>
      <c r="K63"/>
      <c r="L63"/>
      <c r="P63"/>
    </row>
    <row r="64" spans="1:16" s="308" customFormat="1" ht="12.75" customHeight="1" x14ac:dyDescent="0.2">
      <c r="A64"/>
      <c r="B64"/>
      <c r="C64"/>
      <c r="D64" s="195"/>
      <c r="E64" s="723"/>
      <c r="F64" s="539"/>
      <c r="G64" s="29"/>
      <c r="H64" s="29"/>
      <c r="I64"/>
      <c r="J64"/>
      <c r="K64"/>
      <c r="L64"/>
      <c r="P64"/>
    </row>
    <row r="65" spans="1:16" s="308" customFormat="1" ht="12.75" customHeight="1" x14ac:dyDescent="0.2">
      <c r="A65"/>
      <c r="B65"/>
      <c r="C65"/>
      <c r="D65" s="195"/>
      <c r="E65" s="723"/>
      <c r="F65" s="539"/>
      <c r="G65" s="29"/>
      <c r="H65" s="29"/>
      <c r="I65"/>
      <c r="J65"/>
      <c r="K65"/>
      <c r="L65"/>
      <c r="P65"/>
    </row>
    <row r="66" spans="1:16" s="308" customFormat="1" ht="12.75" customHeight="1" x14ac:dyDescent="0.2">
      <c r="A66"/>
      <c r="B66"/>
      <c r="C66"/>
      <c r="D66" s="195"/>
      <c r="E66" s="723"/>
      <c r="F66" s="539"/>
      <c r="G66" s="29"/>
      <c r="H66" s="29"/>
      <c r="I66"/>
      <c r="J66"/>
      <c r="K66"/>
      <c r="L66"/>
      <c r="P66"/>
    </row>
    <row r="67" spans="1:16" s="308" customFormat="1" ht="12.75" customHeight="1" x14ac:dyDescent="0.2">
      <c r="A67"/>
      <c r="B67"/>
      <c r="C67"/>
      <c r="D67" s="195"/>
      <c r="E67" s="723"/>
      <c r="F67" s="53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723"/>
      <c r="F68" s="53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723"/>
      <c r="F69" s="53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723"/>
      <c r="F70" s="53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723"/>
      <c r="F71" s="539"/>
      <c r="G71" s="29"/>
      <c r="H71" s="29"/>
      <c r="I71"/>
      <c r="J71"/>
      <c r="K71"/>
      <c r="L71"/>
      <c r="P71"/>
    </row>
  </sheetData>
  <mergeCells count="5">
    <mergeCell ref="A1:L1"/>
    <mergeCell ref="A3:D3"/>
    <mergeCell ref="A9:D9"/>
    <mergeCell ref="K13:K14"/>
    <mergeCell ref="L13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3"/>
  <dimension ref="A1:P104"/>
  <sheetViews>
    <sheetView topLeftCell="A52" zoomScaleNormal="100" workbookViewId="0">
      <selection activeCell="E90" sqref="E9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4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2188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49"/>
      <c r="G2" s="549"/>
      <c r="H2" s="549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721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43377</v>
      </c>
      <c r="C5" s="166" t="s">
        <v>477</v>
      </c>
      <c r="D5" s="123" t="s">
        <v>599</v>
      </c>
      <c r="E5" s="524">
        <v>426.06</v>
      </c>
      <c r="F5" s="549" t="s">
        <v>89</v>
      </c>
      <c r="G5" s="29" t="s">
        <v>249</v>
      </c>
      <c r="H5" s="29"/>
      <c r="J5" s="101">
        <v>43377</v>
      </c>
      <c r="K5" s="205" t="s">
        <v>1258</v>
      </c>
      <c r="L5" s="136">
        <v>10000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43390</v>
      </c>
      <c r="C6" s="166" t="s">
        <v>691</v>
      </c>
      <c r="D6" s="123" t="s">
        <v>1852</v>
      </c>
      <c r="E6" s="124">
        <v>3000</v>
      </c>
      <c r="F6" s="549" t="s">
        <v>89</v>
      </c>
      <c r="G6" s="29" t="s">
        <v>249</v>
      </c>
      <c r="H6" s="29"/>
      <c r="J6" s="110">
        <v>43377</v>
      </c>
      <c r="K6" s="119" t="s">
        <v>50</v>
      </c>
      <c r="L6" s="136">
        <v>4091.7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61">
        <v>43390</v>
      </c>
      <c r="C7" s="281" t="s">
        <v>691</v>
      </c>
      <c r="D7" s="423" t="s">
        <v>1853</v>
      </c>
      <c r="E7" s="432">
        <v>5000</v>
      </c>
      <c r="F7" s="27" t="s">
        <v>89</v>
      </c>
      <c r="G7" s="29" t="s">
        <v>249</v>
      </c>
      <c r="H7" s="29"/>
      <c r="J7" s="110">
        <v>43384</v>
      </c>
      <c r="K7" s="119" t="s">
        <v>1247</v>
      </c>
      <c r="L7" s="272">
        <v>6127.36</v>
      </c>
      <c r="M7" s="308" t="s">
        <v>89</v>
      </c>
      <c r="N7" s="307" t="s">
        <v>249</v>
      </c>
      <c r="O7" s="307"/>
      <c r="P7" s="316">
        <f>L5+L8+L9</f>
        <v>30918.9</v>
      </c>
    </row>
    <row r="8" spans="1:16" s="56" customFormat="1" ht="12.6" customHeight="1" thickBot="1" x14ac:dyDescent="0.25">
      <c r="A8"/>
      <c r="D8" s="194"/>
      <c r="E8" s="87">
        <f>SUM(E5:E7)</f>
        <v>8426.06</v>
      </c>
      <c r="F8" s="549"/>
      <c r="G8" s="29"/>
      <c r="H8" s="29"/>
      <c r="J8" s="110">
        <v>43388</v>
      </c>
      <c r="K8" s="119" t="s">
        <v>1258</v>
      </c>
      <c r="L8" s="136">
        <v>10000</v>
      </c>
      <c r="M8" s="308" t="s">
        <v>89</v>
      </c>
      <c r="N8" s="307" t="s">
        <v>249</v>
      </c>
      <c r="O8" s="307"/>
    </row>
    <row r="9" spans="1:16" s="56" customFormat="1" ht="12.6" customHeight="1" x14ac:dyDescent="0.2">
      <c r="A9"/>
      <c r="D9" s="194"/>
      <c r="E9" s="208"/>
      <c r="F9" s="549"/>
      <c r="G9" s="29"/>
      <c r="H9" s="29"/>
      <c r="J9" s="110">
        <v>43389</v>
      </c>
      <c r="K9" s="119" t="s">
        <v>1258</v>
      </c>
      <c r="L9" s="136">
        <v>10918.9</v>
      </c>
      <c r="M9" s="308" t="s">
        <v>89</v>
      </c>
      <c r="N9" s="307" t="s">
        <v>249</v>
      </c>
      <c r="O9" s="308"/>
      <c r="P9" s="29"/>
    </row>
    <row r="10" spans="1:16" s="56" customFormat="1" ht="12.6" customHeight="1" thickBot="1" x14ac:dyDescent="0.25">
      <c r="A10" s="875" t="s">
        <v>1058</v>
      </c>
      <c r="B10" s="875"/>
      <c r="C10" s="875"/>
      <c r="D10" s="875"/>
      <c r="E10" s="722" t="s">
        <v>1500</v>
      </c>
      <c r="F10" s="116"/>
      <c r="G10" s="29"/>
      <c r="H10" s="29"/>
      <c r="J10" s="161">
        <v>43389</v>
      </c>
      <c r="K10" s="133" t="s">
        <v>2198</v>
      </c>
      <c r="L10" s="137">
        <v>11661</v>
      </c>
      <c r="M10" s="308" t="s">
        <v>89</v>
      </c>
      <c r="N10" s="307" t="s">
        <v>249</v>
      </c>
      <c r="O10" s="308"/>
      <c r="P10" s="29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 s="56"/>
      <c r="J11" s="56"/>
      <c r="K11" s="194"/>
      <c r="L11" s="87">
        <f>SUM(L5:L10)</f>
        <v>52798.96</v>
      </c>
      <c r="M11" s="307"/>
      <c r="N11" s="307"/>
      <c r="O11" s="306"/>
    </row>
    <row r="12" spans="1:16" s="29" customFormat="1" ht="12.6" customHeight="1" thickBot="1" x14ac:dyDescent="0.25">
      <c r="A12"/>
      <c r="B12" s="109">
        <v>43374</v>
      </c>
      <c r="C12" s="550" t="s">
        <v>2065</v>
      </c>
      <c r="D12" s="123" t="s">
        <v>1051</v>
      </c>
      <c r="E12" s="169">
        <v>400</v>
      </c>
      <c r="F12" s="308" t="s">
        <v>89</v>
      </c>
      <c r="G12" s="29" t="s">
        <v>249</v>
      </c>
      <c r="I12"/>
      <c r="J12" s="299"/>
      <c r="K12" s="155"/>
      <c r="L12" s="301"/>
      <c r="M12" s="307"/>
      <c r="N12" s="307"/>
      <c r="O12" s="306"/>
      <c r="P12" s="488"/>
    </row>
    <row r="13" spans="1:16" s="29" customFormat="1" ht="12.6" customHeight="1" x14ac:dyDescent="0.2">
      <c r="A13" s="56"/>
      <c r="B13" s="109">
        <v>43374</v>
      </c>
      <c r="C13" s="188" t="s">
        <v>647</v>
      </c>
      <c r="D13" s="123" t="s">
        <v>597</v>
      </c>
      <c r="E13" s="124">
        <v>1180.1099999999999</v>
      </c>
      <c r="F13" s="549" t="s">
        <v>89</v>
      </c>
      <c r="G13" s="29" t="s">
        <v>249</v>
      </c>
      <c r="I13"/>
      <c r="J13" s="158"/>
      <c r="K13" s="885" t="s">
        <v>1087</v>
      </c>
      <c r="L13" s="881">
        <f>E8+L11+E98+L48</f>
        <v>277215.39</v>
      </c>
      <c r="M13" s="307"/>
      <c r="N13" s="307"/>
      <c r="O13" s="306"/>
      <c r="P13" s="111"/>
    </row>
    <row r="14" spans="1:16" s="29" customFormat="1" ht="12.6" customHeight="1" thickBot="1" x14ac:dyDescent="0.25">
      <c r="A14" s="56"/>
      <c r="B14" s="109">
        <v>43374</v>
      </c>
      <c r="C14" s="189" t="s">
        <v>301</v>
      </c>
      <c r="D14" s="123" t="s">
        <v>197</v>
      </c>
      <c r="E14" s="124">
        <v>1955</v>
      </c>
      <c r="F14" s="555" t="s">
        <v>89</v>
      </c>
      <c r="G14" s="29" t="s">
        <v>249</v>
      </c>
      <c r="I14" s="294"/>
      <c r="J14" s="393"/>
      <c r="K14" s="885"/>
      <c r="L14" s="882"/>
      <c r="M14" s="307"/>
      <c r="N14" s="307"/>
      <c r="O14" s="306"/>
      <c r="P14" s="111"/>
    </row>
    <row r="15" spans="1:16" s="29" customFormat="1" ht="12.6" customHeight="1" x14ac:dyDescent="0.2">
      <c r="A15" s="56"/>
      <c r="B15" s="110">
        <v>43375</v>
      </c>
      <c r="C15" s="184" t="s">
        <v>301</v>
      </c>
      <c r="D15" s="123" t="s">
        <v>1355</v>
      </c>
      <c r="E15" s="124">
        <v>215.94</v>
      </c>
      <c r="F15" s="549" t="s">
        <v>89</v>
      </c>
      <c r="G15" s="29" t="s">
        <v>249</v>
      </c>
      <c r="I15" s="3"/>
      <c r="J15" s="393"/>
      <c r="K15" s="398"/>
      <c r="L15" s="336"/>
      <c r="M15" s="307"/>
      <c r="N15" s="307"/>
      <c r="O15" s="306"/>
      <c r="P15" s="111"/>
    </row>
    <row r="16" spans="1:16" s="29" customFormat="1" ht="12.6" customHeight="1" thickBot="1" x14ac:dyDescent="0.25">
      <c r="A16" s="56"/>
      <c r="B16" s="110">
        <v>43375</v>
      </c>
      <c r="C16" s="184" t="s">
        <v>469</v>
      </c>
      <c r="D16" s="131" t="s">
        <v>424</v>
      </c>
      <c r="E16" s="135">
        <v>412.47</v>
      </c>
      <c r="F16" s="555" t="s">
        <v>89</v>
      </c>
      <c r="G16" s="29" t="s">
        <v>249</v>
      </c>
      <c r="I16" s="294" t="s">
        <v>1570</v>
      </c>
      <c r="J16" s="294"/>
      <c r="K16" s="294"/>
      <c r="L16" s="288"/>
      <c r="M16" s="492" t="s">
        <v>1683</v>
      </c>
      <c r="N16" s="307"/>
      <c r="O16" s="307"/>
      <c r="P16" s="111"/>
    </row>
    <row r="17" spans="1:16" s="29" customFormat="1" ht="12.6" customHeight="1" thickBot="1" x14ac:dyDescent="0.25">
      <c r="A17" s="56"/>
      <c r="B17" s="109">
        <v>43376</v>
      </c>
      <c r="C17" s="550" t="s">
        <v>647</v>
      </c>
      <c r="D17" s="132" t="s">
        <v>1566</v>
      </c>
      <c r="E17" s="136">
        <v>1670</v>
      </c>
      <c r="F17" s="549" t="s">
        <v>89</v>
      </c>
      <c r="G17" s="29" t="s">
        <v>249</v>
      </c>
      <c r="I17"/>
      <c r="J17" s="10" t="s">
        <v>297</v>
      </c>
      <c r="K17" s="11" t="s">
        <v>298</v>
      </c>
      <c r="L17" s="176" t="s">
        <v>299</v>
      </c>
      <c r="M17" s="308"/>
      <c r="N17" s="307"/>
      <c r="O17" s="307"/>
      <c r="P17" s="3"/>
    </row>
    <row r="18" spans="1:16" s="29" customFormat="1" ht="12.6" customHeight="1" x14ac:dyDescent="0.2">
      <c r="A18" s="56"/>
      <c r="B18" s="109">
        <v>43376</v>
      </c>
      <c r="C18" s="551" t="s">
        <v>647</v>
      </c>
      <c r="D18" s="132" t="s">
        <v>597</v>
      </c>
      <c r="E18" s="136">
        <v>365.18</v>
      </c>
      <c r="F18" s="549" t="s">
        <v>89</v>
      </c>
      <c r="G18" s="29" t="s">
        <v>249</v>
      </c>
      <c r="I18"/>
      <c r="J18" s="101">
        <v>43369</v>
      </c>
      <c r="K18" s="205" t="s">
        <v>1355</v>
      </c>
      <c r="L18" s="206">
        <v>381.46</v>
      </c>
      <c r="M18" s="308" t="s">
        <v>89</v>
      </c>
      <c r="N18" s="308" t="s">
        <v>249</v>
      </c>
      <c r="O18" s="307"/>
      <c r="P18" s="3"/>
    </row>
    <row r="19" spans="1:16" s="29" customFormat="1" ht="12.6" customHeight="1" x14ac:dyDescent="0.2">
      <c r="A19" s="56"/>
      <c r="B19" s="109">
        <v>43376</v>
      </c>
      <c r="C19" s="190" t="s">
        <v>301</v>
      </c>
      <c r="D19" s="132" t="s">
        <v>380</v>
      </c>
      <c r="E19" s="136">
        <v>437</v>
      </c>
      <c r="F19" s="549" t="s">
        <v>89</v>
      </c>
      <c r="G19" s="29" t="s">
        <v>249</v>
      </c>
      <c r="I19"/>
      <c r="J19" s="110">
        <v>43369</v>
      </c>
      <c r="K19" s="119" t="s">
        <v>424</v>
      </c>
      <c r="L19" s="172">
        <v>425.04</v>
      </c>
      <c r="M19" s="308" t="s">
        <v>89</v>
      </c>
      <c r="N19" s="308" t="s">
        <v>249</v>
      </c>
      <c r="O19" s="308"/>
      <c r="P19" s="3"/>
    </row>
    <row r="20" spans="1:16" s="29" customFormat="1" ht="12.6" customHeight="1" x14ac:dyDescent="0.2">
      <c r="A20" s="56"/>
      <c r="B20" s="109">
        <v>43376</v>
      </c>
      <c r="C20" s="190" t="s">
        <v>2065</v>
      </c>
      <c r="D20" s="132" t="s">
        <v>1051</v>
      </c>
      <c r="E20" s="136">
        <v>824.47</v>
      </c>
      <c r="F20" s="549" t="s">
        <v>89</v>
      </c>
      <c r="G20" s="29" t="s">
        <v>249</v>
      </c>
      <c r="I20"/>
      <c r="J20" s="110">
        <v>43371</v>
      </c>
      <c r="K20" s="119" t="s">
        <v>1355</v>
      </c>
      <c r="L20" s="172">
        <v>321.20999999999998</v>
      </c>
      <c r="M20" s="308" t="s">
        <v>89</v>
      </c>
      <c r="N20" s="308" t="s">
        <v>249</v>
      </c>
      <c r="O20" s="308"/>
      <c r="P20"/>
    </row>
    <row r="21" spans="1:16" s="29" customFormat="1" ht="12.6" customHeight="1" x14ac:dyDescent="0.2">
      <c r="A21" s="56"/>
      <c r="B21" s="109">
        <v>43376</v>
      </c>
      <c r="C21" s="190" t="s">
        <v>888</v>
      </c>
      <c r="D21" s="132" t="s">
        <v>889</v>
      </c>
      <c r="E21" s="136">
        <v>899</v>
      </c>
      <c r="F21" s="549" t="s">
        <v>405</v>
      </c>
      <c r="G21" s="29" t="s">
        <v>249</v>
      </c>
      <c r="I21"/>
      <c r="J21" s="110">
        <v>43371</v>
      </c>
      <c r="K21" s="119" t="s">
        <v>424</v>
      </c>
      <c r="L21" s="172">
        <v>392.39</v>
      </c>
      <c r="M21" s="308" t="s">
        <v>89</v>
      </c>
      <c r="N21" s="308" t="s">
        <v>249</v>
      </c>
      <c r="O21" s="308"/>
      <c r="P21"/>
    </row>
    <row r="22" spans="1:16" s="29" customFormat="1" ht="12.6" customHeight="1" x14ac:dyDescent="0.2">
      <c r="A22" s="56"/>
      <c r="B22" s="109">
        <v>43376</v>
      </c>
      <c r="C22" s="190" t="s">
        <v>647</v>
      </c>
      <c r="D22" s="132" t="s">
        <v>2193</v>
      </c>
      <c r="E22" s="136">
        <v>728</v>
      </c>
      <c r="F22" s="549" t="s">
        <v>89</v>
      </c>
      <c r="G22" s="29" t="s">
        <v>249</v>
      </c>
      <c r="I22"/>
      <c r="J22" s="110">
        <v>43371</v>
      </c>
      <c r="K22" s="119" t="s">
        <v>931</v>
      </c>
      <c r="L22" s="172">
        <v>413.2</v>
      </c>
      <c r="M22" s="308" t="s">
        <v>89</v>
      </c>
      <c r="N22" s="308" t="s">
        <v>249</v>
      </c>
      <c r="O22" s="308"/>
      <c r="P22"/>
    </row>
    <row r="23" spans="1:16" s="29" customFormat="1" ht="12.6" customHeight="1" x14ac:dyDescent="0.2">
      <c r="A23" s="56"/>
      <c r="B23" s="109">
        <v>43376</v>
      </c>
      <c r="C23" s="190" t="s">
        <v>647</v>
      </c>
      <c r="D23" s="132" t="s">
        <v>132</v>
      </c>
      <c r="E23" s="136">
        <v>192.6</v>
      </c>
      <c r="F23" s="549" t="s">
        <v>89</v>
      </c>
      <c r="G23" s="116" t="s">
        <v>249</v>
      </c>
      <c r="I23"/>
      <c r="J23" s="110">
        <v>43371</v>
      </c>
      <c r="K23" s="119" t="s">
        <v>1051</v>
      </c>
      <c r="L23" s="172">
        <v>1060.52</v>
      </c>
      <c r="M23" s="308"/>
      <c r="N23" s="308" t="s">
        <v>249</v>
      </c>
      <c r="O23" s="308"/>
      <c r="P23" s="266"/>
    </row>
    <row r="24" spans="1:16" s="29" customFormat="1" ht="12.6" customHeight="1" x14ac:dyDescent="0.2">
      <c r="A24" s="56"/>
      <c r="B24" s="129">
        <v>43377</v>
      </c>
      <c r="C24" s="190" t="s">
        <v>301</v>
      </c>
      <c r="D24" s="132" t="s">
        <v>227</v>
      </c>
      <c r="E24" s="136">
        <v>2518.5</v>
      </c>
      <c r="F24" s="549" t="s">
        <v>89</v>
      </c>
      <c r="G24" s="27" t="s">
        <v>249</v>
      </c>
      <c r="I24"/>
      <c r="J24" s="109">
        <v>43372</v>
      </c>
      <c r="K24" s="123" t="s">
        <v>1746</v>
      </c>
      <c r="L24" s="169">
        <v>101.8</v>
      </c>
      <c r="M24" s="308" t="s">
        <v>89</v>
      </c>
      <c r="N24" s="308" t="s">
        <v>249</v>
      </c>
      <c r="O24" s="308"/>
      <c r="P24" s="266"/>
    </row>
    <row r="25" spans="1:16" s="29" customFormat="1" ht="12.6" customHeight="1" x14ac:dyDescent="0.2">
      <c r="A25" s="56"/>
      <c r="B25" s="129">
        <v>43377</v>
      </c>
      <c r="C25" s="190" t="s">
        <v>301</v>
      </c>
      <c r="D25" s="132" t="s">
        <v>2194</v>
      </c>
      <c r="E25" s="136">
        <v>1322.52</v>
      </c>
      <c r="F25" s="549" t="s">
        <v>89</v>
      </c>
      <c r="G25" s="29" t="s">
        <v>249</v>
      </c>
      <c r="I25"/>
      <c r="J25" s="109">
        <v>43372</v>
      </c>
      <c r="K25" s="123" t="s">
        <v>2189</v>
      </c>
      <c r="L25" s="169">
        <v>270.60000000000002</v>
      </c>
      <c r="M25" s="308" t="s">
        <v>89</v>
      </c>
      <c r="N25" s="308" t="s">
        <v>249</v>
      </c>
      <c r="O25" s="308"/>
      <c r="P25" s="266"/>
    </row>
    <row r="26" spans="1:16" s="29" customFormat="1" ht="12.6" customHeight="1" x14ac:dyDescent="0.2">
      <c r="A26" s="56"/>
      <c r="B26" s="129">
        <v>43377</v>
      </c>
      <c r="C26" s="190" t="s">
        <v>301</v>
      </c>
      <c r="D26" s="132" t="s">
        <v>1197</v>
      </c>
      <c r="E26" s="136">
        <v>1084.69</v>
      </c>
      <c r="F26" s="549" t="s">
        <v>89</v>
      </c>
      <c r="G26" s="29" t="s">
        <v>249</v>
      </c>
      <c r="I26"/>
      <c r="J26" s="109">
        <v>43372</v>
      </c>
      <c r="K26" s="123" t="s">
        <v>2016</v>
      </c>
      <c r="L26" s="169">
        <v>159.99</v>
      </c>
      <c r="M26" s="308" t="s">
        <v>89</v>
      </c>
      <c r="N26" s="308" t="s">
        <v>249</v>
      </c>
      <c r="O26" s="308"/>
      <c r="P26"/>
    </row>
    <row r="27" spans="1:16" s="29" customFormat="1" ht="12.6" customHeight="1" x14ac:dyDescent="0.2">
      <c r="A27" s="56"/>
      <c r="B27" s="129">
        <v>43377</v>
      </c>
      <c r="C27" s="190" t="s">
        <v>647</v>
      </c>
      <c r="D27" s="132" t="s">
        <v>464</v>
      </c>
      <c r="E27" s="136">
        <v>423.99</v>
      </c>
      <c r="F27" s="549" t="s">
        <v>89</v>
      </c>
      <c r="G27" s="29" t="s">
        <v>249</v>
      </c>
      <c r="I27"/>
      <c r="J27" s="109">
        <v>43376</v>
      </c>
      <c r="K27" s="123" t="s">
        <v>1876</v>
      </c>
      <c r="L27" s="169">
        <v>278.51</v>
      </c>
      <c r="M27" s="308" t="s">
        <v>89</v>
      </c>
      <c r="N27" s="308" t="s">
        <v>249</v>
      </c>
      <c r="O27" s="308"/>
      <c r="P27"/>
    </row>
    <row r="28" spans="1:16" s="29" customFormat="1" ht="12.6" customHeight="1" x14ac:dyDescent="0.2">
      <c r="A28" s="56"/>
      <c r="B28" s="129">
        <v>43377</v>
      </c>
      <c r="C28" s="190" t="s">
        <v>2065</v>
      </c>
      <c r="D28" s="132" t="s">
        <v>1051</v>
      </c>
      <c r="E28" s="136">
        <v>618.47</v>
      </c>
      <c r="F28" s="549" t="s">
        <v>89</v>
      </c>
      <c r="G28" s="29" t="s">
        <v>249</v>
      </c>
      <c r="I28"/>
      <c r="J28" s="109">
        <v>43376</v>
      </c>
      <c r="K28" s="123" t="s">
        <v>1876</v>
      </c>
      <c r="L28" s="169">
        <v>97.52</v>
      </c>
      <c r="M28" s="308" t="s">
        <v>89</v>
      </c>
      <c r="N28" s="308" t="s">
        <v>249</v>
      </c>
      <c r="O28" s="308"/>
      <c r="P28"/>
    </row>
    <row r="29" spans="1:16" s="29" customFormat="1" ht="12.6" customHeight="1" x14ac:dyDescent="0.2">
      <c r="A29" s="56"/>
      <c r="B29" s="129">
        <v>43377</v>
      </c>
      <c r="C29" s="190" t="s">
        <v>1939</v>
      </c>
      <c r="D29" s="132" t="s">
        <v>1977</v>
      </c>
      <c r="E29" s="136">
        <v>1030</v>
      </c>
      <c r="F29" s="549" t="s">
        <v>405</v>
      </c>
      <c r="G29" s="29" t="s">
        <v>249</v>
      </c>
      <c r="I29"/>
      <c r="J29" s="109">
        <v>43376</v>
      </c>
      <c r="K29" s="123" t="s">
        <v>2200</v>
      </c>
      <c r="L29" s="169">
        <v>900.76</v>
      </c>
      <c r="M29" s="308" t="s">
        <v>89</v>
      </c>
      <c r="N29" s="308" t="s">
        <v>249</v>
      </c>
      <c r="O29" s="308"/>
      <c r="P29"/>
    </row>
    <row r="30" spans="1:16" s="29" customFormat="1" ht="12.6" customHeight="1" x14ac:dyDescent="0.2">
      <c r="A30" s="56"/>
      <c r="B30" s="129">
        <v>43378</v>
      </c>
      <c r="C30" s="190" t="s">
        <v>301</v>
      </c>
      <c r="D30" s="132" t="s">
        <v>928</v>
      </c>
      <c r="E30" s="272">
        <v>18609.88</v>
      </c>
      <c r="F30" s="549" t="s">
        <v>89</v>
      </c>
      <c r="G30" s="29" t="s">
        <v>249</v>
      </c>
      <c r="I30"/>
      <c r="J30" s="109">
        <v>43377</v>
      </c>
      <c r="K30" s="123" t="s">
        <v>2122</v>
      </c>
      <c r="L30" s="169">
        <v>422.45</v>
      </c>
      <c r="M30" s="308" t="s">
        <v>89</v>
      </c>
      <c r="N30" s="308" t="s">
        <v>249</v>
      </c>
      <c r="O30" s="308"/>
      <c r="P30"/>
    </row>
    <row r="31" spans="1:16" s="308" customFormat="1" ht="12.75" customHeight="1" x14ac:dyDescent="0.2">
      <c r="A31" s="56"/>
      <c r="B31" s="129">
        <v>43378</v>
      </c>
      <c r="C31" s="190" t="s">
        <v>1136</v>
      </c>
      <c r="D31" s="132" t="s">
        <v>2195</v>
      </c>
      <c r="E31" s="136">
        <v>20000</v>
      </c>
      <c r="F31" s="549" t="s">
        <v>89</v>
      </c>
      <c r="G31" s="29" t="s">
        <v>249</v>
      </c>
      <c r="H31" s="29"/>
      <c r="I31"/>
      <c r="J31" s="109">
        <v>43377</v>
      </c>
      <c r="K31" s="123" t="s">
        <v>1307</v>
      </c>
      <c r="L31" s="169">
        <v>1085.55</v>
      </c>
      <c r="M31" s="308" t="s">
        <v>89</v>
      </c>
      <c r="N31" s="308" t="s">
        <v>249</v>
      </c>
      <c r="P31"/>
    </row>
    <row r="32" spans="1:16" s="308" customFormat="1" ht="12.75" customHeight="1" x14ac:dyDescent="0.2">
      <c r="A32" s="56"/>
      <c r="B32" s="129">
        <v>43381</v>
      </c>
      <c r="C32" s="190" t="s">
        <v>469</v>
      </c>
      <c r="D32" s="132" t="s">
        <v>424</v>
      </c>
      <c r="E32" s="136">
        <v>114.55</v>
      </c>
      <c r="F32" s="549" t="s">
        <v>89</v>
      </c>
      <c r="G32" s="29" t="s">
        <v>249</v>
      </c>
      <c r="H32" s="29"/>
      <c r="I32"/>
      <c r="J32" s="109">
        <v>43378</v>
      </c>
      <c r="K32" s="123" t="s">
        <v>424</v>
      </c>
      <c r="L32" s="169">
        <v>212.74</v>
      </c>
      <c r="M32" s="308" t="s">
        <v>89</v>
      </c>
      <c r="N32" s="308" t="s">
        <v>249</v>
      </c>
      <c r="P32"/>
    </row>
    <row r="33" spans="1:16" s="308" customFormat="1" ht="12.75" customHeight="1" x14ac:dyDescent="0.2">
      <c r="A33"/>
      <c r="B33" s="129">
        <v>43381</v>
      </c>
      <c r="C33" s="190" t="s">
        <v>647</v>
      </c>
      <c r="D33" s="132" t="s">
        <v>2175</v>
      </c>
      <c r="E33" s="136">
        <v>352</v>
      </c>
      <c r="F33" s="549" t="s">
        <v>89</v>
      </c>
      <c r="G33" s="29" t="s">
        <v>249</v>
      </c>
      <c r="H33" s="29"/>
      <c r="I33"/>
      <c r="J33" s="109">
        <v>43379</v>
      </c>
      <c r="K33" s="123" t="s">
        <v>1051</v>
      </c>
      <c r="L33" s="169">
        <v>359.24</v>
      </c>
      <c r="M33" s="308" t="s">
        <v>89</v>
      </c>
      <c r="N33" s="308" t="s">
        <v>249</v>
      </c>
      <c r="P33"/>
    </row>
    <row r="34" spans="1:16" s="308" customFormat="1" ht="12.75" customHeight="1" x14ac:dyDescent="0.2">
      <c r="A34"/>
      <c r="B34" s="129">
        <v>43381</v>
      </c>
      <c r="C34" s="190" t="s">
        <v>647</v>
      </c>
      <c r="D34" s="132" t="s">
        <v>2196</v>
      </c>
      <c r="E34" s="136">
        <v>360</v>
      </c>
      <c r="F34" s="549" t="s">
        <v>89</v>
      </c>
      <c r="G34" s="29" t="s">
        <v>249</v>
      </c>
      <c r="H34" s="29"/>
      <c r="I34"/>
      <c r="J34" s="109">
        <v>43380</v>
      </c>
      <c r="K34" s="123" t="s">
        <v>1051</v>
      </c>
      <c r="L34" s="169">
        <v>1120.3599999999999</v>
      </c>
      <c r="M34" s="308" t="s">
        <v>89</v>
      </c>
      <c r="N34" s="308" t="s">
        <v>249</v>
      </c>
      <c r="P34"/>
    </row>
    <row r="35" spans="1:16" s="308" customFormat="1" ht="12.75" customHeight="1" x14ac:dyDescent="0.2">
      <c r="A35"/>
      <c r="B35" s="129">
        <v>43381</v>
      </c>
      <c r="C35" s="190" t="s">
        <v>647</v>
      </c>
      <c r="D35" s="132" t="s">
        <v>606</v>
      </c>
      <c r="E35" s="136">
        <v>850</v>
      </c>
      <c r="F35" s="563" t="s">
        <v>89</v>
      </c>
      <c r="G35" s="29" t="s">
        <v>249</v>
      </c>
      <c r="H35" s="29"/>
      <c r="I35"/>
      <c r="J35" s="109">
        <v>43381</v>
      </c>
      <c r="K35" s="123" t="s">
        <v>1137</v>
      </c>
      <c r="L35" s="169">
        <v>1208.04</v>
      </c>
      <c r="N35" s="308" t="s">
        <v>249</v>
      </c>
      <c r="P35"/>
    </row>
    <row r="36" spans="1:16" s="308" customFormat="1" ht="12.75" customHeight="1" x14ac:dyDescent="0.2">
      <c r="A36"/>
      <c r="B36" s="129">
        <v>43381</v>
      </c>
      <c r="C36" s="190" t="s">
        <v>301</v>
      </c>
      <c r="D36" s="132" t="s">
        <v>448</v>
      </c>
      <c r="E36" s="136">
        <v>1323.2</v>
      </c>
      <c r="F36" s="549" t="s">
        <v>89</v>
      </c>
      <c r="G36" s="29" t="s">
        <v>249</v>
      </c>
      <c r="H36" s="29"/>
      <c r="I36"/>
      <c r="J36" s="109">
        <v>43382</v>
      </c>
      <c r="K36" s="123" t="s">
        <v>1051</v>
      </c>
      <c r="L36" s="169">
        <v>945.25</v>
      </c>
      <c r="M36" s="308" t="s">
        <v>89</v>
      </c>
      <c r="N36" s="308" t="s">
        <v>249</v>
      </c>
      <c r="P36"/>
    </row>
    <row r="37" spans="1:16" s="308" customFormat="1" ht="12.75" customHeight="1" x14ac:dyDescent="0.2">
      <c r="A37"/>
      <c r="B37" s="129">
        <v>43382</v>
      </c>
      <c r="C37" s="190" t="s">
        <v>301</v>
      </c>
      <c r="D37" s="132" t="s">
        <v>1350</v>
      </c>
      <c r="E37" s="136">
        <v>6727.5</v>
      </c>
      <c r="F37" s="549" t="s">
        <v>89</v>
      </c>
      <c r="G37" s="29" t="s">
        <v>249</v>
      </c>
      <c r="H37" s="29"/>
      <c r="I37"/>
      <c r="J37" s="109">
        <v>43383</v>
      </c>
      <c r="K37" s="123" t="s">
        <v>2201</v>
      </c>
      <c r="L37" s="169">
        <v>833.73</v>
      </c>
      <c r="M37" s="308" t="s">
        <v>89</v>
      </c>
      <c r="N37" s="308" t="s">
        <v>249</v>
      </c>
      <c r="P37"/>
    </row>
    <row r="38" spans="1:16" s="308" customFormat="1" ht="12.75" customHeight="1" x14ac:dyDescent="0.2">
      <c r="A38"/>
      <c r="B38" s="129">
        <v>43382</v>
      </c>
      <c r="C38" s="190" t="s">
        <v>301</v>
      </c>
      <c r="D38" s="132" t="s">
        <v>1857</v>
      </c>
      <c r="E38" s="136">
        <v>764.75</v>
      </c>
      <c r="F38" s="549" t="s">
        <v>89</v>
      </c>
      <c r="G38" s="29" t="s">
        <v>249</v>
      </c>
      <c r="H38" s="29"/>
      <c r="I38"/>
      <c r="J38" s="109">
        <v>43384</v>
      </c>
      <c r="K38" s="123" t="s">
        <v>2200</v>
      </c>
      <c r="L38" s="169">
        <v>475.15</v>
      </c>
      <c r="M38" s="308" t="s">
        <v>89</v>
      </c>
      <c r="N38" s="308" t="s">
        <v>249</v>
      </c>
      <c r="P38"/>
    </row>
    <row r="39" spans="1:16" s="308" customFormat="1" ht="12.75" customHeight="1" x14ac:dyDescent="0.2">
      <c r="A39"/>
      <c r="B39" s="129">
        <v>43382</v>
      </c>
      <c r="C39" s="190" t="s">
        <v>647</v>
      </c>
      <c r="D39" s="132" t="s">
        <v>2197</v>
      </c>
      <c r="E39" s="136">
        <v>1950</v>
      </c>
      <c r="F39" s="549" t="s">
        <v>89</v>
      </c>
      <c r="G39" s="29" t="s">
        <v>249</v>
      </c>
      <c r="H39" s="29"/>
      <c r="I39"/>
      <c r="J39" s="109">
        <v>43384</v>
      </c>
      <c r="K39" s="123" t="s">
        <v>1575</v>
      </c>
      <c r="L39" s="169">
        <v>741.5</v>
      </c>
      <c r="M39" s="308" t="s">
        <v>89</v>
      </c>
      <c r="N39" s="308" t="s">
        <v>249</v>
      </c>
      <c r="P39"/>
    </row>
    <row r="40" spans="1:16" s="308" customFormat="1" ht="12.75" customHeight="1" x14ac:dyDescent="0.2">
      <c r="A40"/>
      <c r="B40" s="129">
        <v>43383</v>
      </c>
      <c r="C40" s="190" t="s">
        <v>301</v>
      </c>
      <c r="D40" s="132" t="s">
        <v>1037</v>
      </c>
      <c r="E40" s="136">
        <v>3759.36</v>
      </c>
      <c r="F40" s="549" t="s">
        <v>89</v>
      </c>
      <c r="G40" s="29" t="s">
        <v>249</v>
      </c>
      <c r="H40" s="29"/>
      <c r="I40"/>
      <c r="J40" s="109">
        <v>43384</v>
      </c>
      <c r="K40" s="123" t="s">
        <v>2202</v>
      </c>
      <c r="L40" s="169">
        <v>73.900000000000006</v>
      </c>
      <c r="M40" s="308" t="s">
        <v>89</v>
      </c>
      <c r="N40" s="308" t="s">
        <v>249</v>
      </c>
      <c r="P40"/>
    </row>
    <row r="41" spans="1:16" s="308" customFormat="1" ht="12.75" customHeight="1" x14ac:dyDescent="0.2">
      <c r="A41"/>
      <c r="B41" s="129">
        <v>43383</v>
      </c>
      <c r="C41" s="190" t="s">
        <v>1939</v>
      </c>
      <c r="D41" s="132" t="s">
        <v>1977</v>
      </c>
      <c r="E41" s="136">
        <v>1030</v>
      </c>
      <c r="F41" s="549" t="s">
        <v>89</v>
      </c>
      <c r="G41" s="29" t="s">
        <v>249</v>
      </c>
      <c r="H41" s="29"/>
      <c r="I41"/>
      <c r="J41" s="109">
        <v>43385</v>
      </c>
      <c r="K41" s="123" t="s">
        <v>1051</v>
      </c>
      <c r="L41" s="169">
        <v>1260.73</v>
      </c>
      <c r="M41" s="308" t="s">
        <v>89</v>
      </c>
      <c r="N41" s="308" t="s">
        <v>249</v>
      </c>
      <c r="P41"/>
    </row>
    <row r="42" spans="1:16" s="308" customFormat="1" ht="12.75" customHeight="1" x14ac:dyDescent="0.2">
      <c r="A42"/>
      <c r="B42" s="129">
        <v>43384</v>
      </c>
      <c r="C42" s="190" t="s">
        <v>647</v>
      </c>
      <c r="D42" s="132" t="s">
        <v>1566</v>
      </c>
      <c r="E42" s="136">
        <v>1040</v>
      </c>
      <c r="F42" s="549" t="s">
        <v>89</v>
      </c>
      <c r="G42" s="29" t="s">
        <v>249</v>
      </c>
      <c r="H42" s="29"/>
      <c r="I42"/>
      <c r="J42" s="109">
        <v>43385</v>
      </c>
      <c r="K42" s="123" t="s">
        <v>1051</v>
      </c>
      <c r="L42" s="169">
        <v>941.66</v>
      </c>
      <c r="M42" s="308" t="s">
        <v>89</v>
      </c>
      <c r="N42" s="308" t="s">
        <v>249</v>
      </c>
      <c r="P42"/>
    </row>
    <row r="43" spans="1:16" s="308" customFormat="1" ht="12.75" customHeight="1" x14ac:dyDescent="0.2">
      <c r="A43"/>
      <c r="B43" s="129">
        <v>43384</v>
      </c>
      <c r="C43" s="190" t="s">
        <v>301</v>
      </c>
      <c r="D43" s="132" t="s">
        <v>1256</v>
      </c>
      <c r="E43" s="136">
        <v>560.16999999999996</v>
      </c>
      <c r="F43" s="549" t="s">
        <v>89</v>
      </c>
      <c r="G43" s="29" t="s">
        <v>249</v>
      </c>
      <c r="H43" s="29"/>
      <c r="I43"/>
      <c r="J43" s="109">
        <v>43385</v>
      </c>
      <c r="K43" s="123" t="s">
        <v>1810</v>
      </c>
      <c r="L43" s="169">
        <v>560.96</v>
      </c>
      <c r="M43" s="308" t="s">
        <v>89</v>
      </c>
      <c r="N43" s="308" t="s">
        <v>249</v>
      </c>
      <c r="P43"/>
    </row>
    <row r="44" spans="1:16" s="308" customFormat="1" ht="12.75" customHeight="1" x14ac:dyDescent="0.2">
      <c r="A44"/>
      <c r="B44" s="129">
        <v>43385</v>
      </c>
      <c r="C44" s="190" t="s">
        <v>301</v>
      </c>
      <c r="D44" s="132" t="s">
        <v>227</v>
      </c>
      <c r="E44" s="136">
        <v>287.5</v>
      </c>
      <c r="F44" s="549" t="s">
        <v>89</v>
      </c>
      <c r="G44" s="29" t="s">
        <v>249</v>
      </c>
      <c r="H44" s="29"/>
      <c r="I44"/>
      <c r="J44" s="109">
        <v>43385</v>
      </c>
      <c r="K44" s="123" t="s">
        <v>459</v>
      </c>
      <c r="L44" s="169">
        <v>344</v>
      </c>
      <c r="M44" s="308" t="s">
        <v>89</v>
      </c>
      <c r="N44" s="308" t="s">
        <v>249</v>
      </c>
      <c r="P44"/>
    </row>
    <row r="45" spans="1:16" s="308" customFormat="1" ht="12.75" customHeight="1" x14ac:dyDescent="0.2">
      <c r="A45"/>
      <c r="B45" s="129">
        <v>43385</v>
      </c>
      <c r="C45" s="190" t="s">
        <v>2065</v>
      </c>
      <c r="D45" s="132" t="s">
        <v>1051</v>
      </c>
      <c r="E45" s="136">
        <v>908.83</v>
      </c>
      <c r="F45" s="552" t="s">
        <v>89</v>
      </c>
      <c r="G45" s="29" t="s">
        <v>249</v>
      </c>
      <c r="H45" s="29"/>
      <c r="I45"/>
      <c r="J45" s="109">
        <v>43389</v>
      </c>
      <c r="K45" s="123" t="s">
        <v>1051</v>
      </c>
      <c r="L45" s="169">
        <v>929.18</v>
      </c>
      <c r="M45" s="308" t="s">
        <v>89</v>
      </c>
      <c r="N45" s="308" t="s">
        <v>249</v>
      </c>
      <c r="P45"/>
    </row>
    <row r="46" spans="1:16" s="308" customFormat="1" ht="12.75" customHeight="1" x14ac:dyDescent="0.2">
      <c r="A46"/>
      <c r="B46" s="129">
        <v>43385</v>
      </c>
      <c r="C46" s="190" t="s">
        <v>469</v>
      </c>
      <c r="D46" s="132" t="s">
        <v>424</v>
      </c>
      <c r="E46" s="136">
        <v>101.61</v>
      </c>
      <c r="F46" s="552" t="s">
        <v>89</v>
      </c>
      <c r="G46" s="29" t="s">
        <v>249</v>
      </c>
      <c r="H46" s="29"/>
      <c r="I46"/>
      <c r="J46" s="109">
        <v>43389</v>
      </c>
      <c r="K46" s="123" t="s">
        <v>459</v>
      </c>
      <c r="L46" s="169">
        <v>150</v>
      </c>
      <c r="M46" s="308" t="s">
        <v>89</v>
      </c>
      <c r="N46" s="308" t="s">
        <v>249</v>
      </c>
      <c r="P46"/>
    </row>
    <row r="47" spans="1:16" s="308" customFormat="1" ht="12.75" customHeight="1" thickBot="1" x14ac:dyDescent="0.25">
      <c r="A47"/>
      <c r="B47" s="129">
        <v>43385</v>
      </c>
      <c r="C47" s="190" t="s">
        <v>674</v>
      </c>
      <c r="D47" s="132" t="s">
        <v>1532</v>
      </c>
      <c r="E47" s="136">
        <v>2194.89</v>
      </c>
      <c r="F47" s="563" t="s">
        <v>89</v>
      </c>
      <c r="G47" s="29" t="s">
        <v>249</v>
      </c>
      <c r="H47" s="29"/>
      <c r="I47"/>
      <c r="J47" s="161">
        <v>43389</v>
      </c>
      <c r="K47" s="133" t="s">
        <v>2203</v>
      </c>
      <c r="L47" s="200">
        <v>976.19</v>
      </c>
      <c r="M47" s="308" t="s">
        <v>89</v>
      </c>
      <c r="N47" s="308" t="s">
        <v>249</v>
      </c>
      <c r="P47"/>
    </row>
    <row r="48" spans="1:16" s="308" customFormat="1" ht="12.75" customHeight="1" thickBot="1" x14ac:dyDescent="0.25">
      <c r="A48"/>
      <c r="B48" s="129">
        <v>43388</v>
      </c>
      <c r="C48" s="190" t="s">
        <v>2065</v>
      </c>
      <c r="D48" s="132" t="s">
        <v>1051</v>
      </c>
      <c r="E48" s="136">
        <v>1061.6300000000001</v>
      </c>
      <c r="F48" s="552" t="s">
        <v>89</v>
      </c>
      <c r="G48" s="29" t="s">
        <v>249</v>
      </c>
      <c r="H48" s="29"/>
      <c r="I48" s="294"/>
      <c r="J48" s="56"/>
      <c r="K48" s="194"/>
      <c r="L48" s="87">
        <f>SUM(L18:L47)</f>
        <v>17443.629999999997</v>
      </c>
      <c r="P48" s="339"/>
    </row>
    <row r="49" spans="1:16" s="308" customFormat="1" ht="12.75" customHeight="1" x14ac:dyDescent="0.2">
      <c r="A49"/>
      <c r="B49" s="129">
        <v>43388</v>
      </c>
      <c r="C49" s="190" t="s">
        <v>647</v>
      </c>
      <c r="D49" s="132" t="s">
        <v>606</v>
      </c>
      <c r="E49" s="136">
        <v>850</v>
      </c>
      <c r="F49" s="552" t="s">
        <v>89</v>
      </c>
      <c r="G49" s="29" t="s">
        <v>249</v>
      </c>
      <c r="H49" s="29"/>
      <c r="I49" s="3"/>
      <c r="J49" s="56"/>
      <c r="K49" s="194"/>
      <c r="L49" s="208"/>
    </row>
    <row r="50" spans="1:16" s="308" customFormat="1" ht="12.75" customHeight="1" x14ac:dyDescent="0.2">
      <c r="A50"/>
      <c r="B50" s="129">
        <v>43389</v>
      </c>
      <c r="C50" s="190" t="s">
        <v>301</v>
      </c>
      <c r="D50" s="132" t="s">
        <v>1472</v>
      </c>
      <c r="E50" s="136">
        <v>563</v>
      </c>
      <c r="F50" s="552" t="s">
        <v>89</v>
      </c>
      <c r="G50" s="29" t="s">
        <v>249</v>
      </c>
      <c r="H50" s="29"/>
    </row>
    <row r="51" spans="1:16" s="308" customFormat="1" ht="12.75" customHeight="1" x14ac:dyDescent="0.2">
      <c r="A51"/>
      <c r="B51" s="129">
        <v>43389</v>
      </c>
      <c r="C51" s="190" t="s">
        <v>1939</v>
      </c>
      <c r="D51" s="132" t="s">
        <v>1977</v>
      </c>
      <c r="E51" s="136">
        <v>1060</v>
      </c>
      <c r="F51" s="553" t="s">
        <v>405</v>
      </c>
      <c r="G51" s="29" t="s">
        <v>249</v>
      </c>
      <c r="H51" s="29"/>
      <c r="O51"/>
    </row>
    <row r="52" spans="1:16" s="308" customFormat="1" ht="12.75" customHeight="1" x14ac:dyDescent="0.2">
      <c r="A52"/>
      <c r="B52" s="129">
        <v>43390</v>
      </c>
      <c r="C52" s="190" t="s">
        <v>647</v>
      </c>
      <c r="D52" s="132" t="s">
        <v>597</v>
      </c>
      <c r="E52" s="136">
        <v>948.49</v>
      </c>
      <c r="F52" s="552" t="s">
        <v>89</v>
      </c>
      <c r="G52" s="29" t="s">
        <v>249</v>
      </c>
      <c r="H52" s="29"/>
      <c r="O52"/>
      <c r="P52"/>
    </row>
    <row r="53" spans="1:16" s="308" customFormat="1" ht="12.75" customHeight="1" x14ac:dyDescent="0.2">
      <c r="A53"/>
      <c r="B53" s="129">
        <v>43390</v>
      </c>
      <c r="C53" s="190" t="s">
        <v>301</v>
      </c>
      <c r="D53" s="132" t="s">
        <v>1197</v>
      </c>
      <c r="E53" s="136">
        <v>3862.83</v>
      </c>
      <c r="F53" s="553" t="s">
        <v>89</v>
      </c>
      <c r="G53" s="29" t="s">
        <v>249</v>
      </c>
      <c r="O53"/>
      <c r="P53"/>
    </row>
    <row r="54" spans="1:16" s="308" customFormat="1" ht="12.75" customHeight="1" x14ac:dyDescent="0.2">
      <c r="A54"/>
      <c r="B54" s="129">
        <v>43390</v>
      </c>
      <c r="C54" s="190" t="s">
        <v>301</v>
      </c>
      <c r="D54" s="132" t="s">
        <v>1355</v>
      </c>
      <c r="E54" s="136">
        <v>269.33999999999997</v>
      </c>
      <c r="F54" s="555" t="s">
        <v>89</v>
      </c>
      <c r="G54" s="29" t="s">
        <v>249</v>
      </c>
      <c r="O54"/>
      <c r="P54"/>
    </row>
    <row r="55" spans="1:16" s="308" customFormat="1" ht="12.75" customHeight="1" x14ac:dyDescent="0.2">
      <c r="A55"/>
      <c r="B55" s="129">
        <v>43390</v>
      </c>
      <c r="C55" s="190" t="s">
        <v>469</v>
      </c>
      <c r="D55" s="132" t="s">
        <v>424</v>
      </c>
      <c r="E55" s="136">
        <v>370.57</v>
      </c>
      <c r="F55" s="555" t="s">
        <v>89</v>
      </c>
      <c r="G55" s="29" t="s">
        <v>249</v>
      </c>
      <c r="O55"/>
      <c r="P55"/>
    </row>
    <row r="56" spans="1:16" s="308" customFormat="1" ht="12.75" customHeight="1" x14ac:dyDescent="0.2">
      <c r="A56"/>
      <c r="B56" s="129">
        <v>43390</v>
      </c>
      <c r="C56" s="190" t="s">
        <v>301</v>
      </c>
      <c r="D56" s="132" t="s">
        <v>459</v>
      </c>
      <c r="E56" s="136">
        <v>586.5</v>
      </c>
      <c r="F56" s="563" t="s">
        <v>89</v>
      </c>
      <c r="G56" s="29" t="s">
        <v>249</v>
      </c>
      <c r="I56"/>
      <c r="J56"/>
      <c r="K56"/>
      <c r="L56"/>
      <c r="M56"/>
      <c r="N56"/>
      <c r="O56"/>
      <c r="P56"/>
    </row>
    <row r="57" spans="1:16" s="308" customFormat="1" ht="12.75" customHeight="1" x14ac:dyDescent="0.2">
      <c r="A57"/>
      <c r="B57" s="129">
        <v>43390</v>
      </c>
      <c r="C57" s="190" t="s">
        <v>2205</v>
      </c>
      <c r="D57" s="132" t="s">
        <v>2206</v>
      </c>
      <c r="E57" s="136">
        <v>10000</v>
      </c>
      <c r="F57" s="563" t="s">
        <v>89</v>
      </c>
      <c r="G57" s="29" t="s">
        <v>249</v>
      </c>
      <c r="I57"/>
      <c r="J57"/>
      <c r="K57"/>
      <c r="L57"/>
      <c r="M57"/>
      <c r="N57"/>
      <c r="O57"/>
      <c r="P57"/>
    </row>
    <row r="58" spans="1:16" s="308" customFormat="1" ht="12.75" customHeight="1" x14ac:dyDescent="0.2">
      <c r="A58"/>
      <c r="B58" s="129">
        <v>43391</v>
      </c>
      <c r="C58" s="190" t="s">
        <v>647</v>
      </c>
      <c r="D58" s="132" t="s">
        <v>1566</v>
      </c>
      <c r="E58" s="136">
        <v>1040</v>
      </c>
      <c r="F58" s="553" t="s">
        <v>89</v>
      </c>
      <c r="G58" s="29" t="s">
        <v>249</v>
      </c>
      <c r="I58"/>
      <c r="J58"/>
      <c r="K58"/>
      <c r="L58"/>
      <c r="M58"/>
      <c r="N58"/>
      <c r="O58"/>
      <c r="P58"/>
    </row>
    <row r="59" spans="1:16" s="308" customFormat="1" ht="12.75" customHeight="1" x14ac:dyDescent="0.2">
      <c r="A59"/>
      <c r="B59" s="129">
        <v>43391</v>
      </c>
      <c r="C59" s="190" t="s">
        <v>2065</v>
      </c>
      <c r="D59" s="132" t="s">
        <v>1051</v>
      </c>
      <c r="E59" s="136">
        <v>1104.27</v>
      </c>
      <c r="F59" s="556" t="s">
        <v>89</v>
      </c>
      <c r="G59" s="29" t="s">
        <v>249</v>
      </c>
      <c r="H59"/>
      <c r="I59"/>
      <c r="J59"/>
      <c r="K59"/>
      <c r="L59"/>
      <c r="M59"/>
      <c r="N59"/>
      <c r="O59"/>
      <c r="P59"/>
    </row>
    <row r="60" spans="1:16" s="308" customFormat="1" ht="12.75" customHeight="1" x14ac:dyDescent="0.2">
      <c r="A60"/>
      <c r="B60" s="129">
        <v>43392</v>
      </c>
      <c r="C60" s="190" t="s">
        <v>2065</v>
      </c>
      <c r="D60" s="132" t="s">
        <v>1051</v>
      </c>
      <c r="E60" s="136">
        <v>704.33</v>
      </c>
      <c r="F60" s="553" t="s">
        <v>89</v>
      </c>
      <c r="G60" s="29" t="s">
        <v>249</v>
      </c>
      <c r="H60"/>
      <c r="I60"/>
      <c r="J60"/>
      <c r="K60"/>
      <c r="L60"/>
      <c r="M60"/>
      <c r="N60"/>
      <c r="O60"/>
      <c r="P60"/>
    </row>
    <row r="61" spans="1:16" s="308" customFormat="1" ht="12.75" customHeight="1" x14ac:dyDescent="0.2">
      <c r="A61"/>
      <c r="B61" s="129">
        <v>43392</v>
      </c>
      <c r="C61" s="190" t="s">
        <v>301</v>
      </c>
      <c r="D61" s="132" t="s">
        <v>2199</v>
      </c>
      <c r="E61" s="136">
        <v>12443.36</v>
      </c>
      <c r="F61" s="553" t="s">
        <v>405</v>
      </c>
      <c r="G61" s="29" t="s">
        <v>249</v>
      </c>
      <c r="H61"/>
      <c r="I61"/>
      <c r="J61"/>
      <c r="K61"/>
      <c r="L61"/>
      <c r="M61"/>
      <c r="N61"/>
      <c r="O61"/>
      <c r="P61"/>
    </row>
    <row r="62" spans="1:16" s="308" customFormat="1" ht="12.75" customHeight="1" x14ac:dyDescent="0.2">
      <c r="A62"/>
      <c r="B62" s="129">
        <v>43392</v>
      </c>
      <c r="C62" s="190" t="s">
        <v>301</v>
      </c>
      <c r="D62" s="132" t="s">
        <v>2132</v>
      </c>
      <c r="E62" s="136">
        <v>2300</v>
      </c>
      <c r="F62" s="557" t="s">
        <v>89</v>
      </c>
      <c r="G62" s="29" t="s">
        <v>249</v>
      </c>
      <c r="H62"/>
      <c r="I62"/>
      <c r="J62"/>
      <c r="K62"/>
      <c r="L62"/>
      <c r="M62"/>
      <c r="N62"/>
      <c r="O62"/>
      <c r="P62"/>
    </row>
    <row r="63" spans="1:16" s="308" customFormat="1" ht="12.75" customHeight="1" x14ac:dyDescent="0.2">
      <c r="A63"/>
      <c r="B63" s="129">
        <v>43395</v>
      </c>
      <c r="C63" s="190" t="s">
        <v>469</v>
      </c>
      <c r="D63" s="132" t="s">
        <v>424</v>
      </c>
      <c r="E63" s="136">
        <v>578.5</v>
      </c>
      <c r="F63" s="549" t="s">
        <v>89</v>
      </c>
      <c r="G63" s="29" t="s">
        <v>249</v>
      </c>
      <c r="H63"/>
      <c r="I63"/>
      <c r="J63"/>
      <c r="K63"/>
      <c r="L63"/>
      <c r="M63"/>
      <c r="N63"/>
      <c r="O63"/>
      <c r="P63"/>
    </row>
    <row r="64" spans="1:16" s="308" customFormat="1" ht="12.75" customHeight="1" x14ac:dyDescent="0.2">
      <c r="A64"/>
      <c r="B64" s="129">
        <v>43395</v>
      </c>
      <c r="C64" s="190" t="s">
        <v>301</v>
      </c>
      <c r="D64" s="132" t="s">
        <v>227</v>
      </c>
      <c r="E64" s="136">
        <v>4906.49</v>
      </c>
      <c r="F64" s="554" t="s">
        <v>89</v>
      </c>
      <c r="G64" s="29" t="s">
        <v>249</v>
      </c>
      <c r="H64"/>
      <c r="I64"/>
      <c r="J64"/>
      <c r="K64"/>
      <c r="L64"/>
      <c r="M64"/>
      <c r="N64"/>
      <c r="O64"/>
      <c r="P64"/>
    </row>
    <row r="65" spans="1:16" s="308" customFormat="1" ht="12.75" customHeight="1" x14ac:dyDescent="0.2">
      <c r="A65"/>
      <c r="B65" s="129">
        <v>43395</v>
      </c>
      <c r="C65" s="190" t="s">
        <v>301</v>
      </c>
      <c r="D65" s="132" t="s">
        <v>1450</v>
      </c>
      <c r="E65" s="136">
        <v>5000</v>
      </c>
      <c r="F65" s="554"/>
      <c r="G65" s="29" t="s">
        <v>249</v>
      </c>
      <c r="H65"/>
      <c r="I65"/>
      <c r="J65"/>
      <c r="K65"/>
      <c r="L65"/>
      <c r="M65"/>
      <c r="N65"/>
      <c r="O65"/>
      <c r="P65"/>
    </row>
    <row r="66" spans="1:16" s="308" customFormat="1" ht="12.75" customHeight="1" x14ac:dyDescent="0.2">
      <c r="A66"/>
      <c r="B66" s="129">
        <v>43395</v>
      </c>
      <c r="C66" s="190" t="s">
        <v>2065</v>
      </c>
      <c r="D66" s="132" t="s">
        <v>1051</v>
      </c>
      <c r="E66" s="136">
        <v>949.35</v>
      </c>
      <c r="F66" s="554" t="s">
        <v>89</v>
      </c>
      <c r="G66" s="29" t="s">
        <v>249</v>
      </c>
      <c r="H66"/>
      <c r="I66"/>
      <c r="J66"/>
      <c r="K66"/>
      <c r="L66"/>
      <c r="M66"/>
      <c r="N66"/>
      <c r="O66"/>
      <c r="P66"/>
    </row>
    <row r="67" spans="1:16" s="308" customFormat="1" ht="12.75" customHeight="1" x14ac:dyDescent="0.2">
      <c r="A67"/>
      <c r="B67" s="129">
        <v>43395</v>
      </c>
      <c r="C67" s="190" t="s">
        <v>2065</v>
      </c>
      <c r="D67" s="132" t="s">
        <v>1051</v>
      </c>
      <c r="E67" s="136">
        <v>757.6</v>
      </c>
      <c r="F67" s="554" t="s">
        <v>89</v>
      </c>
      <c r="G67" s="29" t="s">
        <v>249</v>
      </c>
      <c r="H67"/>
      <c r="I67"/>
      <c r="J67"/>
      <c r="K67"/>
      <c r="L67"/>
      <c r="M67"/>
      <c r="N67"/>
      <c r="O67"/>
      <c r="P67"/>
    </row>
    <row r="68" spans="1:16" s="308" customFormat="1" ht="12.75" customHeight="1" x14ac:dyDescent="0.2">
      <c r="A68"/>
      <c r="B68" s="129">
        <v>43395</v>
      </c>
      <c r="C68" s="190" t="s">
        <v>301</v>
      </c>
      <c r="D68" s="132" t="s">
        <v>1409</v>
      </c>
      <c r="E68" s="136">
        <v>2834.38</v>
      </c>
      <c r="F68" s="554" t="s">
        <v>89</v>
      </c>
      <c r="G68" s="29" t="s">
        <v>249</v>
      </c>
      <c r="H68"/>
      <c r="I68"/>
      <c r="J68"/>
      <c r="K68"/>
      <c r="L68"/>
      <c r="M68"/>
      <c r="N68"/>
      <c r="O68"/>
      <c r="P68"/>
    </row>
    <row r="69" spans="1:16" s="308" customFormat="1" ht="12.75" customHeight="1" x14ac:dyDescent="0.2">
      <c r="A69"/>
      <c r="B69" s="129">
        <v>43395</v>
      </c>
      <c r="C69" s="190" t="s">
        <v>301</v>
      </c>
      <c r="D69" s="132" t="s">
        <v>1409</v>
      </c>
      <c r="E69" s="136">
        <v>2834.38</v>
      </c>
      <c r="F69" s="554" t="s">
        <v>89</v>
      </c>
      <c r="G69" s="29" t="s">
        <v>249</v>
      </c>
      <c r="H69"/>
      <c r="I69"/>
      <c r="J69"/>
      <c r="K69"/>
      <c r="L69"/>
      <c r="M69"/>
      <c r="N69"/>
      <c r="O69"/>
      <c r="P69"/>
    </row>
    <row r="70" spans="1:16" ht="12.75" customHeight="1" x14ac:dyDescent="0.2">
      <c r="B70" s="129">
        <v>43395</v>
      </c>
      <c r="C70" s="190" t="s">
        <v>2065</v>
      </c>
      <c r="D70" s="132" t="s">
        <v>1051</v>
      </c>
      <c r="E70" s="136">
        <v>594.04999999999995</v>
      </c>
      <c r="F70" s="554" t="s">
        <v>89</v>
      </c>
      <c r="G70" s="29" t="s">
        <v>249</v>
      </c>
      <c r="H70"/>
      <c r="M70"/>
      <c r="N70"/>
      <c r="O70"/>
    </row>
    <row r="71" spans="1:16" ht="12.75" customHeight="1" x14ac:dyDescent="0.2">
      <c r="B71" s="129">
        <v>43396</v>
      </c>
      <c r="C71" s="190" t="s">
        <v>301</v>
      </c>
      <c r="D71" s="132" t="s">
        <v>1409</v>
      </c>
      <c r="E71" s="136">
        <v>3955.6</v>
      </c>
      <c r="F71" s="554" t="s">
        <v>89</v>
      </c>
      <c r="G71" s="29" t="s">
        <v>249</v>
      </c>
      <c r="H71"/>
      <c r="M71"/>
      <c r="N71"/>
      <c r="O71"/>
    </row>
    <row r="72" spans="1:16" ht="12.75" customHeight="1" x14ac:dyDescent="0.2">
      <c r="B72" s="129">
        <v>43397</v>
      </c>
      <c r="C72" s="190" t="s">
        <v>301</v>
      </c>
      <c r="D72" s="132" t="s">
        <v>227</v>
      </c>
      <c r="E72" s="136">
        <v>4114.7</v>
      </c>
      <c r="F72" s="554" t="s">
        <v>89</v>
      </c>
      <c r="G72" s="29" t="s">
        <v>249</v>
      </c>
      <c r="H72"/>
      <c r="M72"/>
      <c r="N72"/>
    </row>
    <row r="73" spans="1:16" ht="12.75" customHeight="1" x14ac:dyDescent="0.2">
      <c r="B73" s="129">
        <v>43397</v>
      </c>
      <c r="C73" s="190" t="s">
        <v>1113</v>
      </c>
      <c r="D73" s="132" t="s">
        <v>906</v>
      </c>
      <c r="E73" s="136">
        <v>356.5</v>
      </c>
      <c r="F73" s="554" t="s">
        <v>89</v>
      </c>
      <c r="G73" s="29" t="s">
        <v>249</v>
      </c>
      <c r="H73"/>
      <c r="M73"/>
      <c r="N73"/>
    </row>
    <row r="74" spans="1:16" ht="12.75" customHeight="1" x14ac:dyDescent="0.2">
      <c r="B74" s="129">
        <v>43397</v>
      </c>
      <c r="C74" s="190" t="s">
        <v>1113</v>
      </c>
      <c r="D74" s="132" t="s">
        <v>906</v>
      </c>
      <c r="E74" s="136">
        <v>356.5</v>
      </c>
      <c r="F74" s="558" t="s">
        <v>89</v>
      </c>
      <c r="G74" s="29" t="s">
        <v>249</v>
      </c>
      <c r="H74"/>
      <c r="M74"/>
      <c r="N74"/>
    </row>
    <row r="75" spans="1:16" ht="12.75" customHeight="1" x14ac:dyDescent="0.2">
      <c r="B75" s="129">
        <v>43397</v>
      </c>
      <c r="C75" s="190" t="s">
        <v>1113</v>
      </c>
      <c r="D75" s="132" t="s">
        <v>906</v>
      </c>
      <c r="E75" s="136">
        <v>10849.94</v>
      </c>
      <c r="F75" s="558" t="s">
        <v>89</v>
      </c>
      <c r="G75" s="29" t="s">
        <v>249</v>
      </c>
      <c r="H75"/>
      <c r="M75"/>
      <c r="N75"/>
    </row>
    <row r="76" spans="1:16" ht="12.75" customHeight="1" x14ac:dyDescent="0.2">
      <c r="B76" s="129">
        <v>43397</v>
      </c>
      <c r="C76" s="190" t="s">
        <v>1939</v>
      </c>
      <c r="D76" s="132" t="s">
        <v>1977</v>
      </c>
      <c r="E76" s="136">
        <v>1000</v>
      </c>
      <c r="F76" s="558" t="s">
        <v>405</v>
      </c>
      <c r="H76"/>
      <c r="M76"/>
      <c r="N76"/>
    </row>
    <row r="77" spans="1:16" ht="12.75" customHeight="1" x14ac:dyDescent="0.2">
      <c r="B77" s="129">
        <v>43397</v>
      </c>
      <c r="C77" s="190" t="s">
        <v>301</v>
      </c>
      <c r="D77" s="132" t="s">
        <v>459</v>
      </c>
      <c r="E77" s="136">
        <v>200</v>
      </c>
      <c r="F77" s="563" t="s">
        <v>89</v>
      </c>
      <c r="G77" s="29" t="s">
        <v>249</v>
      </c>
      <c r="H77"/>
      <c r="M77"/>
      <c r="N77"/>
    </row>
    <row r="78" spans="1:16" ht="12.75" customHeight="1" x14ac:dyDescent="0.2">
      <c r="B78" s="129">
        <v>43397</v>
      </c>
      <c r="C78" s="190" t="s">
        <v>469</v>
      </c>
      <c r="D78" s="132" t="s">
        <v>424</v>
      </c>
      <c r="E78" s="136">
        <v>236.11</v>
      </c>
      <c r="F78" s="563" t="s">
        <v>89</v>
      </c>
      <c r="G78" s="29" t="s">
        <v>249</v>
      </c>
      <c r="H78"/>
      <c r="M78"/>
      <c r="N78"/>
    </row>
    <row r="79" spans="1:16" ht="12.75" customHeight="1" x14ac:dyDescent="0.2">
      <c r="B79" s="129">
        <v>43397</v>
      </c>
      <c r="C79" s="190" t="s">
        <v>301</v>
      </c>
      <c r="D79" s="132" t="s">
        <v>1355</v>
      </c>
      <c r="E79" s="136">
        <v>308.23</v>
      </c>
      <c r="F79" s="563" t="s">
        <v>89</v>
      </c>
      <c r="G79" s="29" t="s">
        <v>249</v>
      </c>
      <c r="H79"/>
      <c r="M79"/>
      <c r="N79"/>
    </row>
    <row r="80" spans="1:16" ht="12.75" customHeight="1" x14ac:dyDescent="0.2">
      <c r="B80" s="129">
        <v>43398</v>
      </c>
      <c r="C80" s="190" t="s">
        <v>2065</v>
      </c>
      <c r="D80" s="132" t="s">
        <v>1051</v>
      </c>
      <c r="E80" s="136">
        <v>1000</v>
      </c>
      <c r="F80" s="558"/>
      <c r="G80" s="29" t="s">
        <v>249</v>
      </c>
      <c r="H80"/>
      <c r="J80" s="56"/>
      <c r="K80" s="194"/>
      <c r="L80" s="208"/>
    </row>
    <row r="81" spans="2:12" ht="12.75" customHeight="1" x14ac:dyDescent="0.2">
      <c r="B81" s="129">
        <v>43398</v>
      </c>
      <c r="C81" s="190" t="s">
        <v>647</v>
      </c>
      <c r="D81" s="132" t="s">
        <v>597</v>
      </c>
      <c r="E81" s="136">
        <v>1025.47</v>
      </c>
      <c r="F81" s="558" t="s">
        <v>89</v>
      </c>
      <c r="G81" s="29" t="s">
        <v>249</v>
      </c>
      <c r="H81"/>
      <c r="J81" s="56"/>
      <c r="K81" s="194"/>
      <c r="L81" s="208"/>
    </row>
    <row r="82" spans="2:12" ht="12.75" customHeight="1" x14ac:dyDescent="0.2">
      <c r="B82" s="129">
        <v>43399</v>
      </c>
      <c r="C82" s="190" t="s">
        <v>2065</v>
      </c>
      <c r="D82" s="132" t="s">
        <v>1051</v>
      </c>
      <c r="E82" s="136">
        <v>1035.48</v>
      </c>
      <c r="F82" s="554" t="s">
        <v>89</v>
      </c>
      <c r="G82" s="29" t="s">
        <v>249</v>
      </c>
      <c r="H82"/>
      <c r="J82" s="56"/>
      <c r="K82" s="194"/>
      <c r="L82" s="208"/>
    </row>
    <row r="83" spans="2:12" ht="12.75" customHeight="1" x14ac:dyDescent="0.2">
      <c r="B83" s="129">
        <v>43402</v>
      </c>
      <c r="C83" s="190" t="s">
        <v>301</v>
      </c>
      <c r="D83" s="132" t="s">
        <v>459</v>
      </c>
      <c r="E83" s="136">
        <v>155</v>
      </c>
      <c r="F83" s="563" t="s">
        <v>89</v>
      </c>
      <c r="G83" s="29" t="s">
        <v>249</v>
      </c>
      <c r="H83"/>
      <c r="J83" s="56"/>
      <c r="K83" s="194"/>
      <c r="L83" s="208"/>
    </row>
    <row r="84" spans="2:12" ht="12.75" customHeight="1" x14ac:dyDescent="0.2">
      <c r="B84" s="129">
        <v>43402</v>
      </c>
      <c r="C84" s="190" t="s">
        <v>469</v>
      </c>
      <c r="D84" s="132" t="s">
        <v>424</v>
      </c>
      <c r="E84" s="136">
        <v>148.55000000000001</v>
      </c>
      <c r="F84" s="563" t="s">
        <v>89</v>
      </c>
      <c r="G84" s="29" t="s">
        <v>249</v>
      </c>
      <c r="H84"/>
      <c r="J84" s="56"/>
      <c r="K84" s="194"/>
      <c r="L84" s="208"/>
    </row>
    <row r="85" spans="2:12" ht="12.75" customHeight="1" x14ac:dyDescent="0.2">
      <c r="B85" s="129">
        <v>43402</v>
      </c>
      <c r="C85" s="190" t="s">
        <v>301</v>
      </c>
      <c r="D85" s="132" t="s">
        <v>1355</v>
      </c>
      <c r="E85" s="136">
        <v>176.5</v>
      </c>
      <c r="F85" s="563" t="s">
        <v>89</v>
      </c>
      <c r="G85" s="29" t="s">
        <v>249</v>
      </c>
      <c r="H85"/>
      <c r="J85" s="56"/>
      <c r="K85" s="194"/>
      <c r="L85" s="208"/>
    </row>
    <row r="86" spans="2:12" ht="12.75" customHeight="1" x14ac:dyDescent="0.2">
      <c r="B86" s="129">
        <v>43402</v>
      </c>
      <c r="C86" s="190" t="s">
        <v>301</v>
      </c>
      <c r="D86" s="132" t="s">
        <v>2268</v>
      </c>
      <c r="E86" s="136">
        <v>226.1</v>
      </c>
      <c r="F86" s="563" t="s">
        <v>89</v>
      </c>
      <c r="G86" s="29" t="s">
        <v>249</v>
      </c>
      <c r="H86"/>
      <c r="J86" s="56"/>
      <c r="K86" s="194"/>
      <c r="L86" s="208"/>
    </row>
    <row r="87" spans="2:12" ht="12.75" customHeight="1" x14ac:dyDescent="0.2">
      <c r="B87" s="129">
        <v>43403</v>
      </c>
      <c r="C87" s="190" t="s">
        <v>2065</v>
      </c>
      <c r="D87" s="132" t="s">
        <v>1051</v>
      </c>
      <c r="E87" s="136">
        <v>300</v>
      </c>
      <c r="F87" s="559" t="s">
        <v>405</v>
      </c>
      <c r="G87" s="29" t="s">
        <v>249</v>
      </c>
      <c r="J87" s="56"/>
      <c r="K87" s="194"/>
      <c r="L87" s="208"/>
    </row>
    <row r="88" spans="2:12" ht="12.75" customHeight="1" x14ac:dyDescent="0.2">
      <c r="B88" s="129">
        <v>43403</v>
      </c>
      <c r="C88" s="190" t="s">
        <v>301</v>
      </c>
      <c r="D88" s="132" t="s">
        <v>227</v>
      </c>
      <c r="E88" s="136">
        <v>925.75</v>
      </c>
      <c r="F88" s="559" t="s">
        <v>89</v>
      </c>
      <c r="G88" s="29" t="s">
        <v>249</v>
      </c>
      <c r="J88" s="56"/>
      <c r="K88" s="194"/>
      <c r="L88" s="208"/>
    </row>
    <row r="89" spans="2:12" ht="12.75" customHeight="1" x14ac:dyDescent="0.2">
      <c r="B89" s="129">
        <v>43403</v>
      </c>
      <c r="C89" s="190" t="s">
        <v>301</v>
      </c>
      <c r="D89" s="132" t="s">
        <v>946</v>
      </c>
      <c r="E89" s="136">
        <v>230.85</v>
      </c>
      <c r="F89" s="559" t="s">
        <v>89</v>
      </c>
      <c r="G89" s="29" t="s">
        <v>249</v>
      </c>
      <c r="J89" s="56"/>
      <c r="K89" s="194"/>
      <c r="L89" s="208"/>
    </row>
    <row r="90" spans="2:12" ht="12.75" customHeight="1" x14ac:dyDescent="0.2">
      <c r="B90" s="129">
        <v>43403</v>
      </c>
      <c r="C90" s="190" t="s">
        <v>1136</v>
      </c>
      <c r="D90" s="132" t="s">
        <v>861</v>
      </c>
      <c r="E90" s="272">
        <v>32350.639999999999</v>
      </c>
      <c r="F90" s="559" t="s">
        <v>89</v>
      </c>
      <c r="G90" s="29" t="s">
        <v>249</v>
      </c>
      <c r="J90" s="56"/>
      <c r="K90" s="194"/>
      <c r="L90" s="208"/>
    </row>
    <row r="91" spans="2:12" ht="12.75" customHeight="1" x14ac:dyDescent="0.2">
      <c r="B91" s="129">
        <v>43403</v>
      </c>
      <c r="C91" s="190" t="s">
        <v>301</v>
      </c>
      <c r="D91" s="132" t="s">
        <v>227</v>
      </c>
      <c r="E91" s="136">
        <v>1926.25</v>
      </c>
      <c r="F91" s="559" t="s">
        <v>89</v>
      </c>
      <c r="G91" s="29" t="s">
        <v>249</v>
      </c>
      <c r="J91" s="56"/>
      <c r="K91" s="194"/>
      <c r="L91" s="208"/>
    </row>
    <row r="92" spans="2:12" ht="12.75" customHeight="1" x14ac:dyDescent="0.2">
      <c r="B92" s="129">
        <v>43403</v>
      </c>
      <c r="C92" s="190" t="s">
        <v>2065</v>
      </c>
      <c r="D92" s="132" t="s">
        <v>1051</v>
      </c>
      <c r="E92" s="136">
        <v>1060</v>
      </c>
      <c r="F92" s="563" t="s">
        <v>89</v>
      </c>
      <c r="G92" s="29" t="s">
        <v>249</v>
      </c>
      <c r="J92" s="56"/>
      <c r="K92" s="194"/>
      <c r="L92" s="208"/>
    </row>
    <row r="93" spans="2:12" ht="12.75" customHeight="1" x14ac:dyDescent="0.2">
      <c r="B93" s="129">
        <v>43403</v>
      </c>
      <c r="C93" s="190" t="s">
        <v>301</v>
      </c>
      <c r="D93" s="132" t="s">
        <v>665</v>
      </c>
      <c r="E93" s="136">
        <v>920</v>
      </c>
      <c r="F93" s="563" t="s">
        <v>89</v>
      </c>
      <c r="G93" s="29" t="s">
        <v>249</v>
      </c>
      <c r="J93" s="56"/>
      <c r="K93" s="194"/>
      <c r="L93" s="208"/>
    </row>
    <row r="94" spans="2:12" ht="12.75" customHeight="1" x14ac:dyDescent="0.2">
      <c r="B94" s="129">
        <v>43403</v>
      </c>
      <c r="C94" s="190" t="s">
        <v>2065</v>
      </c>
      <c r="D94" s="132" t="s">
        <v>1051</v>
      </c>
      <c r="E94" s="136">
        <v>1176.6500000000001</v>
      </c>
      <c r="F94" s="563" t="s">
        <v>89</v>
      </c>
      <c r="G94" s="29" t="s">
        <v>249</v>
      </c>
      <c r="J94" s="56"/>
      <c r="K94" s="194"/>
      <c r="L94" s="208"/>
    </row>
    <row r="95" spans="2:12" ht="12.75" customHeight="1" x14ac:dyDescent="0.2">
      <c r="B95" s="129">
        <v>43404</v>
      </c>
      <c r="C95" s="190" t="s">
        <v>301</v>
      </c>
      <c r="D95" s="132" t="s">
        <v>1834</v>
      </c>
      <c r="E95" s="136">
        <v>764.75</v>
      </c>
      <c r="F95" s="559"/>
      <c r="G95" s="29" t="s">
        <v>249</v>
      </c>
      <c r="J95" s="56"/>
      <c r="K95" s="194"/>
      <c r="L95" s="208"/>
    </row>
    <row r="96" spans="2:12" ht="12.75" customHeight="1" x14ac:dyDescent="0.2">
      <c r="B96" s="129">
        <v>43404</v>
      </c>
      <c r="C96" s="190" t="s">
        <v>647</v>
      </c>
      <c r="D96" s="132" t="s">
        <v>2193</v>
      </c>
      <c r="E96" s="136">
        <v>221.5</v>
      </c>
      <c r="F96" s="559" t="s">
        <v>89</v>
      </c>
      <c r="G96" s="29" t="s">
        <v>249</v>
      </c>
      <c r="J96" s="56"/>
      <c r="K96" s="194"/>
      <c r="L96" s="208"/>
    </row>
    <row r="97" spans="2:12" ht="12.75" customHeight="1" thickBot="1" x14ac:dyDescent="0.25">
      <c r="B97" s="161">
        <v>43404</v>
      </c>
      <c r="C97" s="187" t="s">
        <v>2065</v>
      </c>
      <c r="D97" s="133" t="s">
        <v>1051</v>
      </c>
      <c r="E97" s="137">
        <v>694.42</v>
      </c>
      <c r="F97" s="560" t="s">
        <v>89</v>
      </c>
      <c r="G97" s="29" t="s">
        <v>249</v>
      </c>
      <c r="J97" s="56"/>
      <c r="K97" s="194"/>
      <c r="L97" s="208"/>
    </row>
    <row r="98" spans="2:12" ht="13.5" thickBot="1" x14ac:dyDescent="0.25">
      <c r="B98" s="56"/>
      <c r="C98" s="56"/>
      <c r="D98" s="194"/>
      <c r="E98" s="87">
        <f>SUM(E12:E97)</f>
        <v>198546.74000000005</v>
      </c>
      <c r="J98" s="56"/>
      <c r="K98" s="194"/>
      <c r="L98" s="208"/>
    </row>
    <row r="99" spans="2:12" x14ac:dyDescent="0.2">
      <c r="J99" s="56"/>
      <c r="K99" s="194"/>
      <c r="L99" s="208"/>
    </row>
    <row r="100" spans="2:12" x14ac:dyDescent="0.2">
      <c r="J100" s="56"/>
      <c r="K100" s="194"/>
      <c r="L100" s="208"/>
    </row>
    <row r="101" spans="2:12" x14ac:dyDescent="0.2">
      <c r="J101" s="56"/>
      <c r="K101" s="194"/>
      <c r="L101" s="208"/>
    </row>
    <row r="102" spans="2:12" x14ac:dyDescent="0.2">
      <c r="J102" s="56"/>
      <c r="K102" s="194"/>
      <c r="L102" s="208"/>
    </row>
    <row r="103" spans="2:12" x14ac:dyDescent="0.2">
      <c r="J103" s="56"/>
      <c r="K103" s="194"/>
      <c r="L103" s="208"/>
    </row>
    <row r="104" spans="2:12" x14ac:dyDescent="0.2">
      <c r="J104" s="56"/>
      <c r="K104" s="194"/>
      <c r="L104" s="208"/>
    </row>
  </sheetData>
  <mergeCells count="5">
    <mergeCell ref="A1:L1"/>
    <mergeCell ref="A3:D3"/>
    <mergeCell ref="A10:D10"/>
    <mergeCell ref="K13:K14"/>
    <mergeCell ref="L13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/>
  <dimension ref="A1:P101"/>
  <sheetViews>
    <sheetView zoomScaleNormal="100" workbookViewId="0">
      <selection activeCell="F8" sqref="F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61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2204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61"/>
      <c r="G2" s="561"/>
      <c r="H2" s="561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72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43405</v>
      </c>
      <c r="C5" s="562" t="s">
        <v>674</v>
      </c>
      <c r="D5" s="123" t="s">
        <v>730</v>
      </c>
      <c r="E5" s="169">
        <v>1112.01</v>
      </c>
      <c r="F5" s="308" t="s">
        <v>89</v>
      </c>
      <c r="G5" s="29" t="s">
        <v>249</v>
      </c>
      <c r="H5" s="29"/>
      <c r="J5" s="101">
        <v>43405</v>
      </c>
      <c r="K5" s="205" t="s">
        <v>6</v>
      </c>
      <c r="L5" s="136">
        <v>7784.35</v>
      </c>
      <c r="M5" s="308" t="s">
        <v>89</v>
      </c>
      <c r="N5" s="307"/>
      <c r="O5" s="307"/>
    </row>
    <row r="6" spans="1:16" s="56" customFormat="1" ht="12.6" customHeight="1" x14ac:dyDescent="0.2">
      <c r="B6" s="109">
        <v>43405</v>
      </c>
      <c r="C6" s="188" t="s">
        <v>301</v>
      </c>
      <c r="D6" s="123" t="s">
        <v>1487</v>
      </c>
      <c r="E6" s="124">
        <v>5705.15</v>
      </c>
      <c r="F6" s="561" t="s">
        <v>89</v>
      </c>
      <c r="G6" s="29" t="s">
        <v>249</v>
      </c>
      <c r="H6" s="29"/>
      <c r="J6" s="110">
        <v>43405</v>
      </c>
      <c r="K6" s="119" t="s">
        <v>1318</v>
      </c>
      <c r="L6" s="136">
        <v>6394</v>
      </c>
      <c r="M6" s="308" t="s">
        <v>89</v>
      </c>
      <c r="N6" s="307"/>
      <c r="O6" s="307"/>
    </row>
    <row r="7" spans="1:16" s="56" customFormat="1" ht="12.6" customHeight="1" x14ac:dyDescent="0.2">
      <c r="B7" s="109">
        <v>43405</v>
      </c>
      <c r="C7" s="188" t="s">
        <v>469</v>
      </c>
      <c r="D7" s="123" t="s">
        <v>424</v>
      </c>
      <c r="E7" s="124">
        <v>816.77</v>
      </c>
      <c r="F7" s="576" t="s">
        <v>89</v>
      </c>
      <c r="G7" s="29" t="s">
        <v>249</v>
      </c>
      <c r="H7" s="29"/>
      <c r="J7" s="109">
        <v>43405</v>
      </c>
      <c r="K7" s="123" t="s">
        <v>1064</v>
      </c>
      <c r="L7" s="136">
        <v>4381.96</v>
      </c>
      <c r="M7" s="308" t="s">
        <v>89</v>
      </c>
      <c r="N7" s="307"/>
      <c r="O7" s="307"/>
      <c r="P7" s="316"/>
    </row>
    <row r="8" spans="1:16" s="56" customFormat="1" ht="12.6" customHeight="1" x14ac:dyDescent="0.2">
      <c r="B8" s="109">
        <v>43405</v>
      </c>
      <c r="C8" s="188" t="s">
        <v>301</v>
      </c>
      <c r="D8" s="123" t="s">
        <v>157</v>
      </c>
      <c r="E8" s="124">
        <v>1322.52</v>
      </c>
      <c r="F8" s="576"/>
      <c r="G8" s="29" t="s">
        <v>249</v>
      </c>
      <c r="H8" s="29"/>
      <c r="J8" s="110">
        <v>43405</v>
      </c>
      <c r="K8" s="119" t="s">
        <v>927</v>
      </c>
      <c r="L8" s="136">
        <v>14320.8</v>
      </c>
      <c r="M8" s="308" t="s">
        <v>89</v>
      </c>
      <c r="N8" s="307"/>
      <c r="O8" s="307"/>
    </row>
    <row r="9" spans="1:16" s="56" customFormat="1" ht="12.6" customHeight="1" x14ac:dyDescent="0.2">
      <c r="B9" s="109">
        <v>43406</v>
      </c>
      <c r="C9" s="188" t="s">
        <v>1136</v>
      </c>
      <c r="D9" s="123" t="s">
        <v>2032</v>
      </c>
      <c r="E9" s="124">
        <v>20000</v>
      </c>
      <c r="F9" s="561" t="s">
        <v>89</v>
      </c>
      <c r="G9" s="29" t="s">
        <v>249</v>
      </c>
      <c r="H9" s="29"/>
      <c r="J9" s="110">
        <v>43405</v>
      </c>
      <c r="K9" s="119" t="s">
        <v>50</v>
      </c>
      <c r="L9" s="136">
        <v>5827.51</v>
      </c>
      <c r="M9" s="308" t="s">
        <v>89</v>
      </c>
      <c r="N9" s="307"/>
      <c r="O9" s="308"/>
      <c r="P9" s="29"/>
    </row>
    <row r="10" spans="1:16" s="56" customFormat="1" ht="12.6" customHeight="1" x14ac:dyDescent="0.2">
      <c r="B10" s="110">
        <v>43410</v>
      </c>
      <c r="C10" s="189" t="s">
        <v>301</v>
      </c>
      <c r="D10" s="123" t="s">
        <v>1350</v>
      </c>
      <c r="E10" s="124">
        <v>6727.5</v>
      </c>
      <c r="F10" s="576" t="s">
        <v>89</v>
      </c>
      <c r="G10" s="29" t="s">
        <v>249</v>
      </c>
      <c r="H10" s="29"/>
      <c r="J10" s="110">
        <v>43405</v>
      </c>
      <c r="K10" s="123" t="s">
        <v>1247</v>
      </c>
      <c r="L10" s="272">
        <v>476.15</v>
      </c>
      <c r="M10" s="308" t="s">
        <v>89</v>
      </c>
      <c r="N10" s="307"/>
      <c r="O10" s="308"/>
      <c r="P10" s="29"/>
    </row>
    <row r="11" spans="1:16" s="29" customFormat="1" ht="12.6" customHeight="1" thickBot="1" x14ac:dyDescent="0.25">
      <c r="A11" s="56"/>
      <c r="B11" s="110">
        <v>43410</v>
      </c>
      <c r="C11" s="189" t="s">
        <v>469</v>
      </c>
      <c r="D11" s="123" t="s">
        <v>424</v>
      </c>
      <c r="E11" s="124">
        <v>2000</v>
      </c>
      <c r="F11" s="576"/>
      <c r="G11" s="29" t="s">
        <v>249</v>
      </c>
      <c r="I11" s="56"/>
      <c r="J11" s="280">
        <v>43411</v>
      </c>
      <c r="K11" s="133" t="s">
        <v>1258</v>
      </c>
      <c r="L11" s="137">
        <v>8638.7999999999993</v>
      </c>
      <c r="M11" s="308" t="s">
        <v>89</v>
      </c>
      <c r="N11" s="307"/>
      <c r="O11" s="308"/>
    </row>
    <row r="12" spans="1:16" s="29" customFormat="1" ht="12.6" customHeight="1" thickBot="1" x14ac:dyDescent="0.25">
      <c r="A12" s="56"/>
      <c r="B12" s="110">
        <v>43410</v>
      </c>
      <c r="C12" s="189" t="s">
        <v>301</v>
      </c>
      <c r="D12" s="123" t="s">
        <v>459</v>
      </c>
      <c r="E12" s="124">
        <v>210</v>
      </c>
      <c r="F12" s="576" t="s">
        <v>89</v>
      </c>
      <c r="G12" s="29" t="s">
        <v>249</v>
      </c>
      <c r="I12" s="56"/>
      <c r="J12" s="56"/>
      <c r="K12" s="194"/>
      <c r="L12" s="87">
        <f>SUM(L5:L11)</f>
        <v>47823.570000000007</v>
      </c>
      <c r="M12" s="307"/>
      <c r="N12" s="307"/>
      <c r="O12" s="306"/>
      <c r="P12" s="487"/>
    </row>
    <row r="13" spans="1:16" s="29" customFormat="1" ht="12.6" customHeight="1" thickBot="1" x14ac:dyDescent="0.25">
      <c r="A13" s="56"/>
      <c r="B13" s="110">
        <v>43411</v>
      </c>
      <c r="C13" s="189" t="s">
        <v>301</v>
      </c>
      <c r="D13" s="123" t="s">
        <v>459</v>
      </c>
      <c r="E13" s="124">
        <v>497.5</v>
      </c>
      <c r="F13" s="576" t="s">
        <v>89</v>
      </c>
      <c r="G13" s="29" t="s">
        <v>249</v>
      </c>
      <c r="I13" s="56"/>
      <c r="J13" s="56"/>
      <c r="K13" s="194"/>
      <c r="L13" s="208"/>
      <c r="M13" s="307"/>
      <c r="N13" s="307"/>
      <c r="O13" s="306"/>
      <c r="P13" s="488"/>
    </row>
    <row r="14" spans="1:16" s="29" customFormat="1" ht="12.6" customHeight="1" x14ac:dyDescent="0.2">
      <c r="A14" s="56"/>
      <c r="B14" s="110">
        <v>43411</v>
      </c>
      <c r="C14" s="189" t="s">
        <v>719</v>
      </c>
      <c r="D14" s="123" t="s">
        <v>1051</v>
      </c>
      <c r="E14" s="124">
        <v>1186.8</v>
      </c>
      <c r="F14" s="576" t="s">
        <v>89</v>
      </c>
      <c r="G14" s="29" t="s">
        <v>249</v>
      </c>
      <c r="I14"/>
      <c r="J14" s="158"/>
      <c r="K14" s="885" t="s">
        <v>1087</v>
      </c>
      <c r="L14" s="881">
        <f>L12+E76+L36</f>
        <v>318622.12999999995</v>
      </c>
      <c r="M14" s="307"/>
      <c r="N14" s="307"/>
      <c r="O14" s="306"/>
      <c r="P14" s="488"/>
    </row>
    <row r="15" spans="1:16" s="29" customFormat="1" ht="12.6" customHeight="1" thickBot="1" x14ac:dyDescent="0.25">
      <c r="A15" s="56"/>
      <c r="B15" s="110">
        <v>43411</v>
      </c>
      <c r="C15" s="189" t="s">
        <v>469</v>
      </c>
      <c r="D15" s="123" t="s">
        <v>424</v>
      </c>
      <c r="E15" s="124">
        <v>178.54</v>
      </c>
      <c r="F15" s="576"/>
      <c r="G15" s="29" t="s">
        <v>249</v>
      </c>
      <c r="I15" s="294"/>
      <c r="J15" s="393"/>
      <c r="K15" s="885"/>
      <c r="L15" s="882"/>
      <c r="M15" s="307"/>
      <c r="N15" s="307"/>
      <c r="O15" s="306"/>
      <c r="P15" s="488"/>
    </row>
    <row r="16" spans="1:16" s="29" customFormat="1" ht="12.6" customHeight="1" x14ac:dyDescent="0.2">
      <c r="A16" s="56"/>
      <c r="B16" s="110">
        <v>43411</v>
      </c>
      <c r="C16" s="189" t="s">
        <v>301</v>
      </c>
      <c r="D16" s="123" t="s">
        <v>640</v>
      </c>
      <c r="E16" s="124">
        <v>142</v>
      </c>
      <c r="F16" s="576" t="s">
        <v>89</v>
      </c>
      <c r="G16" s="29" t="s">
        <v>249</v>
      </c>
      <c r="I16" s="3"/>
      <c r="J16" s="393"/>
      <c r="K16" s="398"/>
      <c r="L16" s="336"/>
      <c r="M16" s="307"/>
      <c r="N16" s="307"/>
      <c r="O16" s="306"/>
      <c r="P16" s="111"/>
    </row>
    <row r="17" spans="1:16" s="29" customFormat="1" ht="12.6" customHeight="1" thickBot="1" x14ac:dyDescent="0.25">
      <c r="A17" s="56"/>
      <c r="B17" s="110">
        <v>43411</v>
      </c>
      <c r="C17" s="189" t="s">
        <v>301</v>
      </c>
      <c r="D17" s="123" t="s">
        <v>1810</v>
      </c>
      <c r="E17" s="124">
        <v>552.65</v>
      </c>
      <c r="F17" s="576" t="s">
        <v>89</v>
      </c>
      <c r="G17" s="29" t="s">
        <v>249</v>
      </c>
      <c r="I17" s="294" t="s">
        <v>1570</v>
      </c>
      <c r="J17" s="294"/>
      <c r="K17" s="294"/>
      <c r="L17" s="288"/>
      <c r="M17" s="492" t="s">
        <v>1683</v>
      </c>
      <c r="N17" s="307"/>
      <c r="O17" s="307"/>
      <c r="P17" s="111"/>
    </row>
    <row r="18" spans="1:16" s="29" customFormat="1" ht="12.6" customHeight="1" thickBot="1" x14ac:dyDescent="0.25">
      <c r="A18" s="56"/>
      <c r="B18" s="110">
        <v>43411</v>
      </c>
      <c r="C18" s="189" t="s">
        <v>719</v>
      </c>
      <c r="D18" s="123" t="s">
        <v>1051</v>
      </c>
      <c r="E18" s="124">
        <v>1082.97</v>
      </c>
      <c r="F18" s="576" t="s">
        <v>89</v>
      </c>
      <c r="G18" s="29" t="s">
        <v>249</v>
      </c>
      <c r="I18"/>
      <c r="J18" s="10" t="s">
        <v>297</v>
      </c>
      <c r="K18" s="11" t="s">
        <v>298</v>
      </c>
      <c r="L18" s="176" t="s">
        <v>299</v>
      </c>
      <c r="M18" s="308"/>
      <c r="N18" s="307"/>
      <c r="O18" s="307"/>
      <c r="P18" s="111"/>
    </row>
    <row r="19" spans="1:16" s="29" customFormat="1" ht="12.6" customHeight="1" x14ac:dyDescent="0.2">
      <c r="A19" s="56"/>
      <c r="B19" s="126">
        <v>43411</v>
      </c>
      <c r="C19" s="733" t="s">
        <v>301</v>
      </c>
      <c r="D19" s="734" t="s">
        <v>2207</v>
      </c>
      <c r="E19" s="735">
        <v>16908.830000000002</v>
      </c>
      <c r="F19" s="561" t="s">
        <v>405</v>
      </c>
      <c r="G19" s="29" t="s">
        <v>249</v>
      </c>
      <c r="I19"/>
      <c r="J19" s="101">
        <v>43406</v>
      </c>
      <c r="K19" s="205" t="s">
        <v>1876</v>
      </c>
      <c r="L19" s="206">
        <v>188.69</v>
      </c>
      <c r="M19" s="308"/>
      <c r="N19" s="307" t="s">
        <v>249</v>
      </c>
      <c r="O19" s="307"/>
      <c r="P19" s="111"/>
    </row>
    <row r="20" spans="1:16" s="29" customFormat="1" ht="12.6" customHeight="1" x14ac:dyDescent="0.2">
      <c r="A20" s="56"/>
      <c r="B20" s="110">
        <v>43412</v>
      </c>
      <c r="C20" s="184" t="s">
        <v>1734</v>
      </c>
      <c r="D20" s="131" t="s">
        <v>1735</v>
      </c>
      <c r="E20" s="135">
        <v>24815.85</v>
      </c>
      <c r="F20" s="561" t="s">
        <v>89</v>
      </c>
      <c r="G20" s="29" t="s">
        <v>249</v>
      </c>
      <c r="I20"/>
      <c r="J20" s="110">
        <v>43406</v>
      </c>
      <c r="K20" s="119" t="s">
        <v>2270</v>
      </c>
      <c r="L20" s="172">
        <v>231</v>
      </c>
      <c r="M20" s="308"/>
      <c r="N20" s="307" t="s">
        <v>249</v>
      </c>
      <c r="O20" s="307"/>
      <c r="P20" s="111"/>
    </row>
    <row r="21" spans="1:16" s="29" customFormat="1" ht="12.6" customHeight="1" x14ac:dyDescent="0.2">
      <c r="A21" s="56"/>
      <c r="B21" s="110">
        <v>43412</v>
      </c>
      <c r="C21" s="562" t="s">
        <v>1939</v>
      </c>
      <c r="D21" s="132" t="s">
        <v>1977</v>
      </c>
      <c r="E21" s="136">
        <v>1030</v>
      </c>
      <c r="F21" s="561" t="s">
        <v>405</v>
      </c>
      <c r="G21" s="29" t="s">
        <v>249</v>
      </c>
      <c r="I21"/>
      <c r="J21" s="110">
        <v>43407</v>
      </c>
      <c r="K21" s="119" t="s">
        <v>1447</v>
      </c>
      <c r="L21" s="172">
        <v>100</v>
      </c>
      <c r="M21" s="308" t="s">
        <v>89</v>
      </c>
      <c r="N21" s="307" t="s">
        <v>249</v>
      </c>
      <c r="O21" s="307"/>
      <c r="P21" s="111"/>
    </row>
    <row r="22" spans="1:16" s="29" customFormat="1" ht="12.6" customHeight="1" x14ac:dyDescent="0.2">
      <c r="A22" s="56"/>
      <c r="B22" s="110">
        <v>43412</v>
      </c>
      <c r="C22" s="562" t="s">
        <v>301</v>
      </c>
      <c r="D22" s="132" t="s">
        <v>380</v>
      </c>
      <c r="E22" s="136">
        <v>494.5</v>
      </c>
      <c r="F22" s="561" t="s">
        <v>89</v>
      </c>
      <c r="G22" s="29" t="s">
        <v>249</v>
      </c>
      <c r="I22"/>
      <c r="J22" s="110">
        <v>43407</v>
      </c>
      <c r="K22" s="119" t="s">
        <v>2271</v>
      </c>
      <c r="L22" s="172">
        <v>1172.98</v>
      </c>
      <c r="M22" s="308" t="s">
        <v>89</v>
      </c>
      <c r="N22" s="307" t="s">
        <v>249</v>
      </c>
      <c r="O22" s="307"/>
      <c r="P22" s="111"/>
    </row>
    <row r="23" spans="1:16" s="29" customFormat="1" ht="12.6" customHeight="1" x14ac:dyDescent="0.2">
      <c r="A23" s="56"/>
      <c r="B23" s="110">
        <v>43412</v>
      </c>
      <c r="C23" s="577" t="s">
        <v>301</v>
      </c>
      <c r="D23" s="132" t="s">
        <v>459</v>
      </c>
      <c r="E23" s="136">
        <v>226.5</v>
      </c>
      <c r="F23" s="561" t="s">
        <v>89</v>
      </c>
      <c r="G23" s="29" t="s">
        <v>249</v>
      </c>
      <c r="I23"/>
      <c r="J23" s="110">
        <v>43407</v>
      </c>
      <c r="K23" s="119" t="s">
        <v>2272</v>
      </c>
      <c r="L23" s="172">
        <v>63.5</v>
      </c>
      <c r="M23" s="308"/>
      <c r="N23" s="307" t="s">
        <v>249</v>
      </c>
      <c r="O23" s="307"/>
      <c r="P23" s="111"/>
    </row>
    <row r="24" spans="1:16" s="29" customFormat="1" ht="12.6" customHeight="1" x14ac:dyDescent="0.2">
      <c r="A24" s="56"/>
      <c r="B24" s="110">
        <v>43412</v>
      </c>
      <c r="C24" s="186" t="s">
        <v>469</v>
      </c>
      <c r="D24" s="132" t="s">
        <v>424</v>
      </c>
      <c r="E24" s="136">
        <v>202.53</v>
      </c>
      <c r="F24" s="576"/>
      <c r="G24" s="29" t="s">
        <v>249</v>
      </c>
      <c r="I24"/>
      <c r="J24" s="110">
        <v>43409</v>
      </c>
      <c r="K24" s="119" t="s">
        <v>901</v>
      </c>
      <c r="L24" s="172">
        <v>210.29</v>
      </c>
      <c r="M24" s="308" t="s">
        <v>89</v>
      </c>
      <c r="N24" s="307" t="s">
        <v>249</v>
      </c>
      <c r="O24" s="307"/>
      <c r="P24" s="111"/>
    </row>
    <row r="25" spans="1:16" s="29" customFormat="1" ht="12.6" customHeight="1" x14ac:dyDescent="0.2">
      <c r="A25" s="56"/>
      <c r="B25" s="110">
        <v>43414</v>
      </c>
      <c r="C25" s="186" t="s">
        <v>469</v>
      </c>
      <c r="D25" s="132" t="s">
        <v>2240</v>
      </c>
      <c r="E25" s="136">
        <v>129.9</v>
      </c>
      <c r="F25" s="576"/>
      <c r="G25" s="29" t="s">
        <v>249</v>
      </c>
      <c r="I25"/>
      <c r="J25" s="110">
        <v>43409</v>
      </c>
      <c r="K25" s="119" t="s">
        <v>597</v>
      </c>
      <c r="L25" s="172">
        <v>1384.38</v>
      </c>
      <c r="M25" s="308" t="s">
        <v>89</v>
      </c>
      <c r="N25" s="307" t="s">
        <v>249</v>
      </c>
      <c r="O25" s="307"/>
      <c r="P25" s="111"/>
    </row>
    <row r="26" spans="1:16" s="29" customFormat="1" ht="12.6" customHeight="1" x14ac:dyDescent="0.2">
      <c r="A26" s="56"/>
      <c r="B26" s="110">
        <v>43416</v>
      </c>
      <c r="C26" s="186" t="s">
        <v>719</v>
      </c>
      <c r="D26" s="132" t="s">
        <v>1051</v>
      </c>
      <c r="E26" s="136">
        <v>809.31</v>
      </c>
      <c r="F26" s="576" t="s">
        <v>89</v>
      </c>
      <c r="G26" s="29" t="s">
        <v>249</v>
      </c>
      <c r="I26"/>
      <c r="J26" s="110">
        <v>43409</v>
      </c>
      <c r="K26" s="119" t="s">
        <v>424</v>
      </c>
      <c r="L26" s="172">
        <v>215.51</v>
      </c>
      <c r="M26" s="308" t="s">
        <v>89</v>
      </c>
      <c r="N26" s="307" t="s">
        <v>249</v>
      </c>
      <c r="O26" s="307"/>
      <c r="P26" s="111"/>
    </row>
    <row r="27" spans="1:16" s="29" customFormat="1" ht="12.6" customHeight="1" x14ac:dyDescent="0.2">
      <c r="A27" s="56"/>
      <c r="B27" s="110">
        <v>43416</v>
      </c>
      <c r="C27" s="186" t="s">
        <v>301</v>
      </c>
      <c r="D27" s="132" t="s">
        <v>2241</v>
      </c>
      <c r="E27" s="136">
        <v>12939.99</v>
      </c>
      <c r="F27" s="576"/>
      <c r="G27" s="29" t="s">
        <v>249</v>
      </c>
      <c r="I27"/>
      <c r="J27" s="110">
        <v>43409</v>
      </c>
      <c r="K27" s="119" t="s">
        <v>459</v>
      </c>
      <c r="L27" s="172">
        <v>221</v>
      </c>
      <c r="M27" s="308" t="s">
        <v>89</v>
      </c>
      <c r="N27" s="307" t="s">
        <v>249</v>
      </c>
      <c r="O27" s="307"/>
      <c r="P27" s="111"/>
    </row>
    <row r="28" spans="1:16" s="29" customFormat="1" ht="12.6" customHeight="1" x14ac:dyDescent="0.2">
      <c r="A28" s="56"/>
      <c r="B28" s="110">
        <v>43417</v>
      </c>
      <c r="C28" s="186" t="s">
        <v>719</v>
      </c>
      <c r="D28" s="132" t="s">
        <v>1051</v>
      </c>
      <c r="E28" s="136">
        <v>965.34</v>
      </c>
      <c r="F28" s="576" t="s">
        <v>89</v>
      </c>
      <c r="G28" s="29" t="s">
        <v>249</v>
      </c>
      <c r="I28"/>
      <c r="J28" s="110">
        <v>43410</v>
      </c>
      <c r="K28" s="119" t="s">
        <v>1350</v>
      </c>
      <c r="L28" s="172">
        <v>499.1</v>
      </c>
      <c r="M28" s="308" t="s">
        <v>89</v>
      </c>
      <c r="N28" s="307" t="s">
        <v>249</v>
      </c>
      <c r="O28" s="308"/>
      <c r="P28" s="111"/>
    </row>
    <row r="29" spans="1:16" s="29" customFormat="1" ht="12.6" customHeight="1" x14ac:dyDescent="0.2">
      <c r="A29" s="56"/>
      <c r="B29" s="110">
        <v>43417</v>
      </c>
      <c r="C29" s="186" t="s">
        <v>301</v>
      </c>
      <c r="D29" s="132" t="s">
        <v>2267</v>
      </c>
      <c r="E29" s="136">
        <v>229.39</v>
      </c>
      <c r="F29" s="579" t="s">
        <v>89</v>
      </c>
      <c r="G29" s="29" t="s">
        <v>249</v>
      </c>
      <c r="I29"/>
      <c r="J29" s="110">
        <v>43416</v>
      </c>
      <c r="K29" s="119" t="s">
        <v>424</v>
      </c>
      <c r="L29" s="172">
        <v>558.6</v>
      </c>
      <c r="M29" s="308" t="s">
        <v>89</v>
      </c>
      <c r="N29" s="307" t="s">
        <v>249</v>
      </c>
      <c r="O29" s="308"/>
      <c r="P29" s="111"/>
    </row>
    <row r="30" spans="1:16" s="29" customFormat="1" ht="12.6" customHeight="1" x14ac:dyDescent="0.2">
      <c r="A30" s="56"/>
      <c r="B30" s="110">
        <v>43417</v>
      </c>
      <c r="C30" s="186" t="s">
        <v>719</v>
      </c>
      <c r="D30" s="132" t="s">
        <v>2244</v>
      </c>
      <c r="E30" s="136">
        <v>1189.5</v>
      </c>
      <c r="F30" s="579" t="s">
        <v>89</v>
      </c>
      <c r="G30" s="29" t="s">
        <v>249</v>
      </c>
      <c r="I30"/>
      <c r="J30" s="110">
        <v>43417</v>
      </c>
      <c r="K30" s="119" t="s">
        <v>1350</v>
      </c>
      <c r="L30" s="172">
        <v>6727.5</v>
      </c>
      <c r="M30" s="308" t="s">
        <v>89</v>
      </c>
      <c r="N30" s="308" t="s">
        <v>249</v>
      </c>
      <c r="O30" s="308"/>
      <c r="P30" s="111"/>
    </row>
    <row r="31" spans="1:16" s="29" customFormat="1" ht="12.6" customHeight="1" x14ac:dyDescent="0.2">
      <c r="A31" s="56"/>
      <c r="B31" s="110">
        <v>43417</v>
      </c>
      <c r="C31" s="186" t="s">
        <v>301</v>
      </c>
      <c r="D31" s="132" t="s">
        <v>294</v>
      </c>
      <c r="E31" s="136">
        <v>1242</v>
      </c>
      <c r="F31" s="579" t="s">
        <v>89</v>
      </c>
      <c r="G31" s="29" t="s">
        <v>249</v>
      </c>
      <c r="I31"/>
      <c r="J31" s="109">
        <v>43423</v>
      </c>
      <c r="K31" s="123" t="s">
        <v>459</v>
      </c>
      <c r="L31" s="169">
        <v>142</v>
      </c>
      <c r="M31" s="308" t="s">
        <v>89</v>
      </c>
      <c r="N31" s="308" t="s">
        <v>249</v>
      </c>
      <c r="O31" s="308"/>
      <c r="P31" s="111"/>
    </row>
    <row r="32" spans="1:16" s="29" customFormat="1" ht="12.6" customHeight="1" x14ac:dyDescent="0.2">
      <c r="A32" s="56"/>
      <c r="B32" s="110">
        <v>43417</v>
      </c>
      <c r="C32" s="186" t="s">
        <v>301</v>
      </c>
      <c r="D32" s="132" t="s">
        <v>2241</v>
      </c>
      <c r="E32" s="136">
        <v>1868.1</v>
      </c>
      <c r="F32" s="579"/>
      <c r="G32" s="29" t="s">
        <v>249</v>
      </c>
      <c r="I32"/>
      <c r="J32" s="109">
        <v>43423</v>
      </c>
      <c r="K32" s="123" t="s">
        <v>931</v>
      </c>
      <c r="L32" s="169">
        <v>101.6</v>
      </c>
      <c r="M32" s="308" t="s">
        <v>89</v>
      </c>
      <c r="N32" s="308" t="s">
        <v>249</v>
      </c>
      <c r="O32" s="308"/>
      <c r="P32" s="111"/>
    </row>
    <row r="33" spans="1:16" s="29" customFormat="1" ht="12.6" customHeight="1" x14ac:dyDescent="0.2">
      <c r="A33" s="56"/>
      <c r="B33" s="110">
        <v>43418</v>
      </c>
      <c r="C33" s="186" t="s">
        <v>301</v>
      </c>
      <c r="D33" s="132" t="s">
        <v>6</v>
      </c>
      <c r="E33" s="136">
        <v>15467.5</v>
      </c>
      <c r="F33" s="579"/>
      <c r="G33" s="29" t="s">
        <v>249</v>
      </c>
      <c r="I33"/>
      <c r="J33" s="109">
        <v>43423</v>
      </c>
      <c r="K33" s="123" t="s">
        <v>1051</v>
      </c>
      <c r="L33" s="169">
        <v>1131.25</v>
      </c>
      <c r="M33" s="308" t="s">
        <v>89</v>
      </c>
      <c r="N33" s="308" t="s">
        <v>249</v>
      </c>
      <c r="O33" s="308"/>
      <c r="P33" s="111"/>
    </row>
    <row r="34" spans="1:16" s="29" customFormat="1" ht="12.6" customHeight="1" x14ac:dyDescent="0.2">
      <c r="A34" s="56"/>
      <c r="B34" s="110">
        <v>43418</v>
      </c>
      <c r="C34" s="186" t="s">
        <v>301</v>
      </c>
      <c r="D34" s="132" t="s">
        <v>6</v>
      </c>
      <c r="E34" s="136">
        <v>13910.4</v>
      </c>
      <c r="F34" s="579"/>
      <c r="G34" s="29" t="s">
        <v>249</v>
      </c>
      <c r="I34"/>
      <c r="J34" s="109">
        <v>43424</v>
      </c>
      <c r="K34" s="123" t="s">
        <v>931</v>
      </c>
      <c r="L34" s="169">
        <v>311.2</v>
      </c>
      <c r="M34" s="308" t="s">
        <v>89</v>
      </c>
      <c r="N34" s="308" t="s">
        <v>249</v>
      </c>
      <c r="O34" s="308"/>
      <c r="P34" s="111"/>
    </row>
    <row r="35" spans="1:16" s="29" customFormat="1" ht="12.6" customHeight="1" thickBot="1" x14ac:dyDescent="0.25">
      <c r="A35" s="56"/>
      <c r="B35" s="110">
        <v>43418</v>
      </c>
      <c r="C35" s="186" t="s">
        <v>301</v>
      </c>
      <c r="D35" s="132" t="s">
        <v>6</v>
      </c>
      <c r="E35" s="136">
        <v>16357.6</v>
      </c>
      <c r="F35" s="579"/>
      <c r="G35" s="29" t="s">
        <v>249</v>
      </c>
      <c r="I35"/>
      <c r="J35" s="161">
        <v>43424</v>
      </c>
      <c r="K35" s="133" t="s">
        <v>424</v>
      </c>
      <c r="L35" s="200">
        <v>200.53</v>
      </c>
      <c r="M35" s="308" t="s">
        <v>89</v>
      </c>
      <c r="N35" s="308" t="s">
        <v>249</v>
      </c>
      <c r="O35" s="308"/>
      <c r="P35" s="111"/>
    </row>
    <row r="36" spans="1:16" s="29" customFormat="1" ht="12.6" customHeight="1" thickBot="1" x14ac:dyDescent="0.25">
      <c r="A36" s="56"/>
      <c r="B36" s="110">
        <v>43419</v>
      </c>
      <c r="C36" s="186" t="s">
        <v>301</v>
      </c>
      <c r="D36" s="132" t="s">
        <v>6</v>
      </c>
      <c r="E36" s="136">
        <v>10605.3</v>
      </c>
      <c r="F36" s="579"/>
      <c r="G36" s="29" t="s">
        <v>249</v>
      </c>
      <c r="I36" s="294"/>
      <c r="J36" s="56"/>
      <c r="K36" s="194"/>
      <c r="L36" s="87">
        <f>SUM(L19:L35)</f>
        <v>13459.130000000003</v>
      </c>
      <c r="M36" s="308"/>
      <c r="N36" s="308"/>
      <c r="O36" s="308"/>
      <c r="P36" s="111"/>
    </row>
    <row r="37" spans="1:16" s="29" customFormat="1" ht="12.6" customHeight="1" x14ac:dyDescent="0.2">
      <c r="A37" s="56"/>
      <c r="B37" s="110">
        <v>43419</v>
      </c>
      <c r="C37" s="186" t="s">
        <v>719</v>
      </c>
      <c r="D37" s="132" t="s">
        <v>1051</v>
      </c>
      <c r="E37" s="136">
        <v>820</v>
      </c>
      <c r="F37" s="579"/>
      <c r="G37" s="29" t="s">
        <v>249</v>
      </c>
      <c r="I37" s="3"/>
      <c r="J37" s="56"/>
      <c r="K37" s="194"/>
      <c r="L37" s="208"/>
      <c r="M37" s="308"/>
      <c r="N37" s="308"/>
      <c r="O37" s="308"/>
      <c r="P37" s="111"/>
    </row>
    <row r="38" spans="1:16" s="29" customFormat="1" ht="12.6" customHeight="1" x14ac:dyDescent="0.2">
      <c r="A38" s="56"/>
      <c r="B38" s="110">
        <v>43419</v>
      </c>
      <c r="C38" s="186" t="s">
        <v>674</v>
      </c>
      <c r="D38" s="132" t="s">
        <v>2215</v>
      </c>
      <c r="E38" s="136">
        <v>201.25</v>
      </c>
      <c r="F38" s="579"/>
      <c r="G38" s="29" t="s">
        <v>249</v>
      </c>
      <c r="I38" s="308"/>
      <c r="J38" s="308"/>
      <c r="K38" s="308"/>
      <c r="L38" s="308"/>
      <c r="M38" s="308"/>
      <c r="N38" s="308"/>
      <c r="O38" s="308"/>
      <c r="P38" s="111"/>
    </row>
    <row r="39" spans="1:16" s="29" customFormat="1" ht="12.6" customHeight="1" x14ac:dyDescent="0.2">
      <c r="A39" s="56"/>
      <c r="B39" s="110">
        <v>43419</v>
      </c>
      <c r="C39" s="186" t="s">
        <v>469</v>
      </c>
      <c r="D39" s="132" t="s">
        <v>424</v>
      </c>
      <c r="E39" s="136">
        <v>478.59</v>
      </c>
      <c r="F39" s="579" t="s">
        <v>89</v>
      </c>
      <c r="G39" s="29" t="s">
        <v>249</v>
      </c>
      <c r="I39"/>
      <c r="J39"/>
      <c r="K39"/>
      <c r="L39"/>
      <c r="M39"/>
      <c r="N39" s="308"/>
      <c r="O39" s="308"/>
      <c r="P39" s="111"/>
    </row>
    <row r="40" spans="1:16" s="29" customFormat="1" ht="12.6" customHeight="1" x14ac:dyDescent="0.2">
      <c r="A40" s="56"/>
      <c r="B40" s="109">
        <v>43423</v>
      </c>
      <c r="C40" s="190" t="s">
        <v>301</v>
      </c>
      <c r="D40" s="132" t="s">
        <v>66</v>
      </c>
      <c r="E40" s="136">
        <v>1101.73</v>
      </c>
      <c r="F40" s="561" t="s">
        <v>89</v>
      </c>
      <c r="G40" s="29" t="s">
        <v>249</v>
      </c>
      <c r="I40"/>
      <c r="J40" s="56"/>
      <c r="K40" s="194"/>
      <c r="L40" s="208"/>
      <c r="M40" s="308"/>
      <c r="N40" s="308"/>
      <c r="O40" s="308"/>
      <c r="P40" s="3"/>
    </row>
    <row r="41" spans="1:16" s="29" customFormat="1" ht="12.6" customHeight="1" x14ac:dyDescent="0.2">
      <c r="A41" s="56"/>
      <c r="B41" s="109">
        <v>43423</v>
      </c>
      <c r="C41" s="190" t="s">
        <v>647</v>
      </c>
      <c r="D41" s="132" t="s">
        <v>606</v>
      </c>
      <c r="E41" s="136">
        <v>650</v>
      </c>
      <c r="F41" s="579"/>
      <c r="G41" s="29" t="s">
        <v>249</v>
      </c>
      <c r="I41"/>
      <c r="J41" s="56"/>
      <c r="K41" s="194"/>
      <c r="L41" s="208"/>
      <c r="M41" s="308"/>
      <c r="N41" s="308"/>
      <c r="O41" s="308"/>
      <c r="P41" s="3"/>
    </row>
    <row r="42" spans="1:16" s="29" customFormat="1" ht="12.6" customHeight="1" x14ac:dyDescent="0.2">
      <c r="A42" s="56"/>
      <c r="B42" s="109">
        <v>43423</v>
      </c>
      <c r="C42" s="190" t="s">
        <v>647</v>
      </c>
      <c r="D42" s="132" t="s">
        <v>2245</v>
      </c>
      <c r="E42" s="136">
        <v>131</v>
      </c>
      <c r="F42" s="579"/>
      <c r="G42" s="29" t="s">
        <v>249</v>
      </c>
      <c r="I42"/>
      <c r="J42" s="56"/>
      <c r="K42" s="194"/>
      <c r="L42" s="208"/>
      <c r="M42" s="308"/>
      <c r="N42" s="308"/>
      <c r="O42" s="308"/>
      <c r="P42" s="3"/>
    </row>
    <row r="43" spans="1:16" s="29" customFormat="1" ht="12.6" customHeight="1" x14ac:dyDescent="0.2">
      <c r="A43" s="56"/>
      <c r="B43" s="109">
        <v>43423</v>
      </c>
      <c r="C43" s="190" t="s">
        <v>647</v>
      </c>
      <c r="D43" s="132" t="s">
        <v>2245</v>
      </c>
      <c r="E43" s="136">
        <v>229</v>
      </c>
      <c r="F43" s="579"/>
      <c r="G43" s="29" t="s">
        <v>249</v>
      </c>
      <c r="I43"/>
      <c r="J43" s="56"/>
      <c r="K43" s="194"/>
      <c r="L43" s="208"/>
      <c r="M43" s="308"/>
      <c r="N43" s="308"/>
      <c r="O43" s="308"/>
      <c r="P43" s="3"/>
    </row>
    <row r="44" spans="1:16" s="29" customFormat="1" ht="12.6" customHeight="1" x14ac:dyDescent="0.2">
      <c r="A44" s="56"/>
      <c r="B44" s="109">
        <v>43423</v>
      </c>
      <c r="C44" s="190" t="s">
        <v>647</v>
      </c>
      <c r="D44" s="132" t="s">
        <v>1566</v>
      </c>
      <c r="E44" s="136">
        <v>3500</v>
      </c>
      <c r="F44" s="579"/>
      <c r="G44" s="29" t="s">
        <v>249</v>
      </c>
      <c r="I44"/>
      <c r="J44" s="56"/>
      <c r="K44" s="194"/>
      <c r="L44" s="208"/>
      <c r="M44" s="308"/>
      <c r="N44" s="308"/>
      <c r="O44" s="308"/>
      <c r="P44" s="3"/>
    </row>
    <row r="45" spans="1:16" s="29" customFormat="1" ht="12.6" customHeight="1" x14ac:dyDescent="0.2">
      <c r="A45" s="56"/>
      <c r="B45" s="109">
        <v>43423</v>
      </c>
      <c r="C45" s="190" t="s">
        <v>1939</v>
      </c>
      <c r="D45" s="132" t="s">
        <v>1977</v>
      </c>
      <c r="E45" s="136">
        <v>1030</v>
      </c>
      <c r="F45" s="579" t="s">
        <v>405</v>
      </c>
      <c r="G45" s="29" t="s">
        <v>249</v>
      </c>
      <c r="I45"/>
      <c r="J45"/>
      <c r="K45"/>
      <c r="L45"/>
      <c r="M45" s="308"/>
      <c r="N45" s="308"/>
      <c r="O45" s="308"/>
      <c r="P45" s="3"/>
    </row>
    <row r="46" spans="1:16" s="29" customFormat="1" ht="12.6" customHeight="1" x14ac:dyDescent="0.2">
      <c r="A46" s="56"/>
      <c r="B46" s="109">
        <v>43423</v>
      </c>
      <c r="C46" s="190" t="s">
        <v>719</v>
      </c>
      <c r="D46" s="132" t="s">
        <v>2246</v>
      </c>
      <c r="E46" s="136">
        <v>500</v>
      </c>
      <c r="F46" s="579"/>
      <c r="G46" s="29" t="s">
        <v>249</v>
      </c>
      <c r="I46"/>
      <c r="J46"/>
      <c r="K46"/>
      <c r="L46"/>
      <c r="M46" s="308"/>
      <c r="N46" s="308"/>
      <c r="O46" s="308"/>
      <c r="P46" s="3"/>
    </row>
    <row r="47" spans="1:16" s="29" customFormat="1" ht="12.6" customHeight="1" x14ac:dyDescent="0.2">
      <c r="A47" s="56"/>
      <c r="B47" s="109">
        <v>43424</v>
      </c>
      <c r="C47" s="190" t="s">
        <v>719</v>
      </c>
      <c r="D47" s="132" t="s">
        <v>1051</v>
      </c>
      <c r="E47" s="136">
        <v>795.1</v>
      </c>
      <c r="F47" s="579" t="s">
        <v>89</v>
      </c>
      <c r="G47" s="29" t="s">
        <v>249</v>
      </c>
      <c r="I47"/>
      <c r="J47"/>
      <c r="K47"/>
      <c r="L47"/>
      <c r="M47" s="308"/>
      <c r="N47" s="308"/>
      <c r="O47" s="308"/>
      <c r="P47" s="3"/>
    </row>
    <row r="48" spans="1:16" s="29" customFormat="1" ht="12.6" customHeight="1" x14ac:dyDescent="0.2">
      <c r="A48" s="56"/>
      <c r="B48" s="109">
        <v>43424</v>
      </c>
      <c r="C48" s="190" t="s">
        <v>647</v>
      </c>
      <c r="D48" s="132" t="s">
        <v>2247</v>
      </c>
      <c r="E48" s="136">
        <v>1712.6</v>
      </c>
      <c r="F48" s="579" t="s">
        <v>89</v>
      </c>
      <c r="G48" s="29" t="s">
        <v>249</v>
      </c>
      <c r="I48"/>
      <c r="J48"/>
      <c r="K48"/>
      <c r="L48"/>
      <c r="M48" s="308"/>
      <c r="N48" s="308"/>
      <c r="O48" s="308"/>
      <c r="P48" s="3"/>
    </row>
    <row r="49" spans="1:16" s="29" customFormat="1" ht="12.6" customHeight="1" x14ac:dyDescent="0.2">
      <c r="A49" s="56"/>
      <c r="B49" s="109">
        <v>43425</v>
      </c>
      <c r="C49" s="190" t="s">
        <v>674</v>
      </c>
      <c r="D49" s="132" t="s">
        <v>2215</v>
      </c>
      <c r="E49" s="136">
        <v>201.25</v>
      </c>
      <c r="F49" s="579"/>
      <c r="G49" s="29" t="s">
        <v>249</v>
      </c>
      <c r="I49"/>
      <c r="J49"/>
      <c r="K49"/>
      <c r="L49"/>
      <c r="M49" s="308"/>
      <c r="N49" s="308"/>
      <c r="O49" s="308"/>
      <c r="P49" s="3"/>
    </row>
    <row r="50" spans="1:16" s="29" customFormat="1" ht="12.6" customHeight="1" x14ac:dyDescent="0.2">
      <c r="A50" s="56"/>
      <c r="B50" s="109">
        <v>43425</v>
      </c>
      <c r="C50" s="190" t="s">
        <v>674</v>
      </c>
      <c r="D50" s="132" t="s">
        <v>2215</v>
      </c>
      <c r="E50" s="136">
        <v>115</v>
      </c>
      <c r="F50" s="579"/>
      <c r="G50" s="29" t="s">
        <v>249</v>
      </c>
      <c r="I50"/>
      <c r="J50"/>
      <c r="K50"/>
      <c r="L50"/>
      <c r="M50" s="308"/>
      <c r="N50" s="308"/>
      <c r="O50" s="308"/>
      <c r="P50" s="3"/>
    </row>
    <row r="51" spans="1:16" s="29" customFormat="1" ht="12.6" customHeight="1" x14ac:dyDescent="0.2">
      <c r="A51" s="56"/>
      <c r="B51" s="109">
        <v>43425</v>
      </c>
      <c r="C51" s="190" t="s">
        <v>719</v>
      </c>
      <c r="D51" s="132" t="s">
        <v>1051</v>
      </c>
      <c r="E51" s="136">
        <v>1055.52</v>
      </c>
      <c r="F51" s="579" t="s">
        <v>89</v>
      </c>
      <c r="G51" s="29" t="s">
        <v>249</v>
      </c>
      <c r="I51"/>
      <c r="J51"/>
      <c r="K51"/>
      <c r="L51"/>
      <c r="M51" s="308"/>
      <c r="N51" s="308"/>
      <c r="O51" s="308"/>
      <c r="P51" s="3"/>
    </row>
    <row r="52" spans="1:16" s="29" customFormat="1" ht="12.6" customHeight="1" x14ac:dyDescent="0.2">
      <c r="A52" s="56"/>
      <c r="B52" s="109">
        <v>43425</v>
      </c>
      <c r="C52" s="190" t="s">
        <v>674</v>
      </c>
      <c r="D52" s="132" t="s">
        <v>2215</v>
      </c>
      <c r="E52" s="136">
        <v>201.25</v>
      </c>
      <c r="F52" s="579"/>
      <c r="G52" s="29" t="s">
        <v>249</v>
      </c>
      <c r="I52"/>
      <c r="J52"/>
      <c r="K52"/>
      <c r="L52"/>
      <c r="M52" s="308"/>
      <c r="N52" s="308"/>
      <c r="O52" s="308"/>
      <c r="P52" s="3"/>
    </row>
    <row r="53" spans="1:16" s="29" customFormat="1" ht="12.6" customHeight="1" x14ac:dyDescent="0.2">
      <c r="A53" s="56"/>
      <c r="B53" s="109">
        <v>43425</v>
      </c>
      <c r="C53" s="190" t="s">
        <v>301</v>
      </c>
      <c r="D53" s="132" t="s">
        <v>2241</v>
      </c>
      <c r="E53" s="136">
        <v>5460</v>
      </c>
      <c r="F53" s="579"/>
      <c r="G53" s="29" t="s">
        <v>249</v>
      </c>
      <c r="I53"/>
      <c r="J53"/>
      <c r="K53"/>
      <c r="L53"/>
      <c r="M53" s="308"/>
      <c r="N53" s="308"/>
      <c r="O53" s="308"/>
      <c r="P53" s="3"/>
    </row>
    <row r="54" spans="1:16" s="29" customFormat="1" ht="12.6" customHeight="1" x14ac:dyDescent="0.2">
      <c r="A54" s="56"/>
      <c r="B54" s="109">
        <v>43426</v>
      </c>
      <c r="C54" s="190" t="s">
        <v>301</v>
      </c>
      <c r="D54" s="132" t="s">
        <v>380</v>
      </c>
      <c r="E54" s="136">
        <v>437</v>
      </c>
      <c r="F54" s="561" t="s">
        <v>89</v>
      </c>
      <c r="G54" s="29" t="s">
        <v>249</v>
      </c>
      <c r="I54"/>
      <c r="J54"/>
      <c r="K54"/>
      <c r="L54"/>
      <c r="M54" s="308"/>
      <c r="N54" s="308"/>
      <c r="O54" s="308"/>
      <c r="P54" s="3"/>
    </row>
    <row r="55" spans="1:16" s="29" customFormat="1" ht="12.6" customHeight="1" x14ac:dyDescent="0.2">
      <c r="A55" s="56"/>
      <c r="B55" s="109">
        <v>43426</v>
      </c>
      <c r="C55" s="190" t="s">
        <v>301</v>
      </c>
      <c r="D55" s="132" t="s">
        <v>2208</v>
      </c>
      <c r="E55" s="136">
        <v>14809</v>
      </c>
      <c r="F55" s="561" t="s">
        <v>89</v>
      </c>
      <c r="G55" s="29" t="s">
        <v>249</v>
      </c>
      <c r="I55"/>
      <c r="J55"/>
      <c r="K55"/>
      <c r="L55"/>
      <c r="M55" s="308"/>
      <c r="N55" s="308"/>
      <c r="O55" s="308"/>
      <c r="P55" s="3"/>
    </row>
    <row r="56" spans="1:16" s="29" customFormat="1" ht="12.6" customHeight="1" x14ac:dyDescent="0.2">
      <c r="A56" s="56"/>
      <c r="B56" s="109">
        <v>43426</v>
      </c>
      <c r="C56" s="190" t="s">
        <v>397</v>
      </c>
      <c r="D56" s="132" t="s">
        <v>335</v>
      </c>
      <c r="E56" s="136">
        <v>1381</v>
      </c>
      <c r="F56" s="579" t="s">
        <v>89</v>
      </c>
      <c r="G56" s="29" t="s">
        <v>249</v>
      </c>
      <c r="I56"/>
      <c r="J56"/>
      <c r="K56"/>
      <c r="L56"/>
      <c r="M56" s="308"/>
      <c r="N56" s="308"/>
      <c r="O56" s="308"/>
      <c r="P56" s="3"/>
    </row>
    <row r="57" spans="1:16" s="29" customFormat="1" ht="12.6" customHeight="1" x14ac:dyDescent="0.2">
      <c r="A57" s="56"/>
      <c r="B57" s="109">
        <v>43426</v>
      </c>
      <c r="C57" s="190" t="s">
        <v>719</v>
      </c>
      <c r="D57" s="132" t="s">
        <v>1051</v>
      </c>
      <c r="E57" s="136">
        <v>500</v>
      </c>
      <c r="F57" s="579"/>
      <c r="G57" s="29" t="s">
        <v>249</v>
      </c>
      <c r="I57"/>
      <c r="J57"/>
      <c r="K57"/>
      <c r="L57"/>
      <c r="M57" s="308"/>
      <c r="N57" s="308"/>
      <c r="O57" s="308"/>
      <c r="P57" s="3"/>
    </row>
    <row r="58" spans="1:16" s="29" customFormat="1" ht="12.6" customHeight="1" x14ac:dyDescent="0.2">
      <c r="A58" s="56"/>
      <c r="B58" s="109">
        <v>43427</v>
      </c>
      <c r="C58" s="190" t="s">
        <v>301</v>
      </c>
      <c r="D58" s="132" t="s">
        <v>1954</v>
      </c>
      <c r="E58" s="136">
        <v>2300</v>
      </c>
      <c r="F58" s="561" t="s">
        <v>89</v>
      </c>
      <c r="G58" s="29" t="s">
        <v>249</v>
      </c>
      <c r="I58"/>
      <c r="J58"/>
      <c r="K58"/>
      <c r="L58"/>
      <c r="M58" s="308"/>
      <c r="N58" s="308"/>
      <c r="O58" s="308"/>
      <c r="P58" s="3"/>
    </row>
    <row r="59" spans="1:16" s="29" customFormat="1" ht="12.6" customHeight="1" x14ac:dyDescent="0.2">
      <c r="A59" s="56"/>
      <c r="B59" s="129">
        <v>43428</v>
      </c>
      <c r="C59" s="190" t="s">
        <v>719</v>
      </c>
      <c r="D59" s="132" t="s">
        <v>1688</v>
      </c>
      <c r="E59" s="136">
        <v>960.31</v>
      </c>
      <c r="F59" s="561" t="s">
        <v>89</v>
      </c>
      <c r="G59" s="27" t="s">
        <v>249</v>
      </c>
      <c r="I59"/>
      <c r="J59"/>
      <c r="K59"/>
      <c r="L59"/>
      <c r="M59" s="308"/>
      <c r="N59" s="308"/>
      <c r="O59" s="308"/>
      <c r="P59" s="3"/>
    </row>
    <row r="60" spans="1:16" s="29" customFormat="1" ht="12.6" customHeight="1" x14ac:dyDescent="0.2">
      <c r="A60" s="56"/>
      <c r="B60" s="129">
        <v>43430</v>
      </c>
      <c r="C60" s="190" t="s">
        <v>719</v>
      </c>
      <c r="D60" s="132" t="s">
        <v>1051</v>
      </c>
      <c r="E60" s="136">
        <v>1000</v>
      </c>
      <c r="F60" s="579"/>
      <c r="G60" s="27" t="s">
        <v>249</v>
      </c>
      <c r="I60"/>
      <c r="J60"/>
      <c r="K60"/>
      <c r="L60"/>
      <c r="M60" s="308"/>
      <c r="N60" s="308"/>
      <c r="O60" s="308"/>
      <c r="P60" s="3"/>
    </row>
    <row r="61" spans="1:16" s="29" customFormat="1" ht="12.6" customHeight="1" x14ac:dyDescent="0.2">
      <c r="A61" s="56"/>
      <c r="B61" s="129">
        <v>43430</v>
      </c>
      <c r="C61" s="190" t="s">
        <v>469</v>
      </c>
      <c r="D61" s="132" t="s">
        <v>1445</v>
      </c>
      <c r="E61" s="136">
        <v>410</v>
      </c>
      <c r="F61" s="579" t="s">
        <v>89</v>
      </c>
      <c r="G61" s="27" t="s">
        <v>249</v>
      </c>
      <c r="I61"/>
      <c r="J61"/>
      <c r="K61"/>
      <c r="L61"/>
      <c r="M61" s="308"/>
      <c r="N61" s="308"/>
      <c r="O61" s="308"/>
      <c r="P61" s="3"/>
    </row>
    <row r="62" spans="1:16" s="29" customFormat="1" ht="12.6" customHeight="1" x14ac:dyDescent="0.2">
      <c r="A62" s="56"/>
      <c r="B62" s="129">
        <v>43430</v>
      </c>
      <c r="C62" s="190" t="s">
        <v>719</v>
      </c>
      <c r="D62" s="132" t="s">
        <v>1051</v>
      </c>
      <c r="E62" s="136">
        <v>915.43</v>
      </c>
      <c r="F62" s="579"/>
      <c r="G62" s="27" t="s">
        <v>249</v>
      </c>
      <c r="I62"/>
      <c r="J62"/>
      <c r="K62"/>
      <c r="L62"/>
      <c r="M62" s="308"/>
      <c r="N62" s="308"/>
      <c r="O62" s="308"/>
      <c r="P62" s="3"/>
    </row>
    <row r="63" spans="1:16" s="29" customFormat="1" ht="12.6" customHeight="1" x14ac:dyDescent="0.2">
      <c r="A63" s="56"/>
      <c r="B63" s="129">
        <v>43430</v>
      </c>
      <c r="C63" s="190" t="s">
        <v>301</v>
      </c>
      <c r="D63" s="132" t="s">
        <v>1320</v>
      </c>
      <c r="E63" s="136">
        <v>440</v>
      </c>
      <c r="F63" s="579" t="s">
        <v>89</v>
      </c>
      <c r="G63" s="27" t="s">
        <v>249</v>
      </c>
      <c r="I63"/>
      <c r="J63"/>
      <c r="K63"/>
      <c r="L63"/>
      <c r="M63" s="308"/>
      <c r="N63" s="308"/>
      <c r="O63" s="308"/>
      <c r="P63" s="3"/>
    </row>
    <row r="64" spans="1:16" s="29" customFormat="1" ht="12.6" customHeight="1" x14ac:dyDescent="0.2">
      <c r="A64" s="56"/>
      <c r="B64" s="129">
        <v>43430</v>
      </c>
      <c r="C64" s="190" t="s">
        <v>301</v>
      </c>
      <c r="D64" s="132" t="s">
        <v>459</v>
      </c>
      <c r="E64" s="136">
        <v>174</v>
      </c>
      <c r="F64" s="579" t="s">
        <v>89</v>
      </c>
      <c r="G64" s="27" t="s">
        <v>249</v>
      </c>
      <c r="I64"/>
      <c r="J64"/>
      <c r="K64"/>
      <c r="L64"/>
      <c r="M64" s="308"/>
      <c r="N64" s="308"/>
      <c r="O64" s="308"/>
      <c r="P64" s="3"/>
    </row>
    <row r="65" spans="1:16" s="29" customFormat="1" ht="12.6" customHeight="1" x14ac:dyDescent="0.2">
      <c r="A65" s="56"/>
      <c r="B65" s="129">
        <v>43430</v>
      </c>
      <c r="C65" s="190" t="s">
        <v>719</v>
      </c>
      <c r="D65" s="132" t="s">
        <v>1051</v>
      </c>
      <c r="E65" s="136">
        <v>890.24</v>
      </c>
      <c r="F65" s="579" t="s">
        <v>89</v>
      </c>
      <c r="G65" s="27" t="s">
        <v>249</v>
      </c>
      <c r="I65"/>
      <c r="J65"/>
      <c r="K65"/>
      <c r="L65"/>
      <c r="M65" s="308"/>
      <c r="N65" s="308"/>
      <c r="O65" s="308"/>
      <c r="P65" s="3"/>
    </row>
    <row r="66" spans="1:16" s="29" customFormat="1" ht="12.6" customHeight="1" x14ac:dyDescent="0.2">
      <c r="A66" s="56"/>
      <c r="B66" s="129">
        <v>43430</v>
      </c>
      <c r="C66" s="190" t="s">
        <v>469</v>
      </c>
      <c r="D66" s="132" t="s">
        <v>424</v>
      </c>
      <c r="E66" s="136">
        <v>213.52</v>
      </c>
      <c r="F66" s="579" t="s">
        <v>89</v>
      </c>
      <c r="G66" s="27" t="s">
        <v>249</v>
      </c>
      <c r="I66"/>
      <c r="J66"/>
      <c r="K66"/>
      <c r="L66"/>
      <c r="M66" s="308"/>
      <c r="N66" s="308"/>
      <c r="O66" s="308"/>
      <c r="P66" s="3"/>
    </row>
    <row r="67" spans="1:16" s="29" customFormat="1" ht="12.6" customHeight="1" x14ac:dyDescent="0.2">
      <c r="A67" s="56"/>
      <c r="B67" s="129">
        <v>43431</v>
      </c>
      <c r="C67" s="188" t="s">
        <v>1136</v>
      </c>
      <c r="D67" s="132" t="s">
        <v>861</v>
      </c>
      <c r="E67" s="272">
        <v>32350.639999999999</v>
      </c>
      <c r="F67" s="561" t="s">
        <v>89</v>
      </c>
      <c r="G67" s="29" t="s">
        <v>249</v>
      </c>
      <c r="I67"/>
      <c r="J67"/>
      <c r="K67"/>
      <c r="L67"/>
      <c r="M67" s="308"/>
      <c r="N67" s="308"/>
      <c r="O67" s="308"/>
      <c r="P67" s="3"/>
    </row>
    <row r="68" spans="1:16" s="29" customFormat="1" ht="12.6" customHeight="1" x14ac:dyDescent="0.2">
      <c r="A68" s="56"/>
      <c r="B68" s="129">
        <v>43431</v>
      </c>
      <c r="C68" s="190" t="s">
        <v>2205</v>
      </c>
      <c r="D68" s="132" t="s">
        <v>2206</v>
      </c>
      <c r="E68" s="136">
        <v>10000</v>
      </c>
      <c r="F68" s="561" t="s">
        <v>89</v>
      </c>
      <c r="G68" s="29" t="s">
        <v>249</v>
      </c>
      <c r="I68"/>
      <c r="J68"/>
      <c r="K68"/>
      <c r="L68"/>
      <c r="M68" s="308"/>
      <c r="N68" s="308"/>
      <c r="O68" s="308"/>
      <c r="P68" s="3"/>
    </row>
    <row r="69" spans="1:16" s="29" customFormat="1" ht="12.6" customHeight="1" x14ac:dyDescent="0.2">
      <c r="A69" s="56"/>
      <c r="B69" s="129">
        <v>43431</v>
      </c>
      <c r="C69" s="190" t="s">
        <v>719</v>
      </c>
      <c r="D69" s="132" t="s">
        <v>1051</v>
      </c>
      <c r="E69" s="136">
        <v>500</v>
      </c>
      <c r="F69" s="561" t="s">
        <v>89</v>
      </c>
      <c r="G69" s="29" t="s">
        <v>249</v>
      </c>
      <c r="I69"/>
      <c r="J69"/>
      <c r="K69"/>
      <c r="L69"/>
      <c r="M69" s="308"/>
      <c r="N69" s="308"/>
      <c r="O69" s="308"/>
      <c r="P69" s="3"/>
    </row>
    <row r="70" spans="1:16" s="29" customFormat="1" ht="12.6" customHeight="1" x14ac:dyDescent="0.2">
      <c r="A70" s="56"/>
      <c r="B70" s="129">
        <v>43434</v>
      </c>
      <c r="C70" s="190" t="s">
        <v>301</v>
      </c>
      <c r="D70" s="132" t="s">
        <v>2186</v>
      </c>
      <c r="E70" s="136">
        <v>1552.5</v>
      </c>
      <c r="F70" s="561" t="s">
        <v>89</v>
      </c>
      <c r="G70" s="29" t="s">
        <v>249</v>
      </c>
      <c r="I70"/>
      <c r="J70"/>
      <c r="K70"/>
      <c r="L70"/>
      <c r="M70" s="308"/>
      <c r="N70" s="308"/>
      <c r="O70" s="308"/>
      <c r="P70"/>
    </row>
    <row r="71" spans="1:16" s="29" customFormat="1" ht="12.6" customHeight="1" x14ac:dyDescent="0.2">
      <c r="A71" s="56"/>
      <c r="B71" s="129">
        <v>43434</v>
      </c>
      <c r="C71" s="190" t="s">
        <v>719</v>
      </c>
      <c r="D71" s="132" t="s">
        <v>1051</v>
      </c>
      <c r="E71" s="136">
        <v>1166.4100000000001</v>
      </c>
      <c r="F71" s="579" t="s">
        <v>89</v>
      </c>
      <c r="G71" s="29" t="s">
        <v>249</v>
      </c>
      <c r="I71"/>
      <c r="J71"/>
      <c r="K71"/>
      <c r="L71"/>
      <c r="M71" s="308"/>
      <c r="N71" s="308"/>
      <c r="O71" s="308"/>
      <c r="P71"/>
    </row>
    <row r="72" spans="1:16" s="29" customFormat="1" ht="12.6" customHeight="1" x14ac:dyDescent="0.2">
      <c r="A72" s="56"/>
      <c r="B72" s="129">
        <v>43434</v>
      </c>
      <c r="C72" s="190" t="s">
        <v>719</v>
      </c>
      <c r="D72" s="132" t="s">
        <v>1051</v>
      </c>
      <c r="E72" s="136">
        <v>985.74</v>
      </c>
      <c r="F72" s="579" t="s">
        <v>89</v>
      </c>
      <c r="G72" s="29" t="s">
        <v>249</v>
      </c>
      <c r="I72"/>
      <c r="J72"/>
      <c r="K72"/>
      <c r="L72"/>
      <c r="M72" s="308"/>
      <c r="N72" s="308"/>
      <c r="O72" s="308"/>
      <c r="P72"/>
    </row>
    <row r="73" spans="1:16" s="29" customFormat="1" ht="12.6" customHeight="1" x14ac:dyDescent="0.2">
      <c r="A73" s="56"/>
      <c r="B73" s="129">
        <v>43434</v>
      </c>
      <c r="C73" s="190" t="s">
        <v>301</v>
      </c>
      <c r="D73" s="132" t="s">
        <v>1320</v>
      </c>
      <c r="E73" s="136">
        <v>315.64999999999998</v>
      </c>
      <c r="F73" s="579" t="s">
        <v>89</v>
      </c>
      <c r="G73" s="29" t="s">
        <v>249</v>
      </c>
      <c r="I73"/>
      <c r="J73"/>
      <c r="K73"/>
      <c r="L73"/>
      <c r="M73" s="308"/>
      <c r="N73" s="308"/>
      <c r="O73" s="308"/>
      <c r="P73"/>
    </row>
    <row r="74" spans="1:16" s="308" customFormat="1" ht="12.75" customHeight="1" x14ac:dyDescent="0.2">
      <c r="A74"/>
      <c r="B74" s="129">
        <v>43434</v>
      </c>
      <c r="C74" s="190" t="s">
        <v>301</v>
      </c>
      <c r="D74" s="132" t="s">
        <v>1350</v>
      </c>
      <c r="E74" s="136">
        <v>6727.5</v>
      </c>
      <c r="F74" s="561" t="s">
        <v>89</v>
      </c>
      <c r="G74" s="29" t="s">
        <v>249</v>
      </c>
      <c r="H74" s="29"/>
      <c r="I74"/>
      <c r="J74"/>
      <c r="K74"/>
      <c r="L74"/>
      <c r="P74"/>
    </row>
    <row r="75" spans="1:16" s="308" customFormat="1" ht="12.75" customHeight="1" thickBot="1" x14ac:dyDescent="0.25">
      <c r="A75"/>
      <c r="B75" s="161">
        <v>43434</v>
      </c>
      <c r="C75" s="187" t="s">
        <v>674</v>
      </c>
      <c r="D75" s="133" t="s">
        <v>2215</v>
      </c>
      <c r="E75" s="137">
        <v>201.25</v>
      </c>
      <c r="F75" s="561"/>
      <c r="G75" s="29" t="s">
        <v>249</v>
      </c>
      <c r="H75" s="29"/>
      <c r="I75"/>
      <c r="J75"/>
      <c r="K75"/>
      <c r="L75"/>
      <c r="P75"/>
    </row>
    <row r="76" spans="1:16" s="308" customFormat="1" ht="12.75" customHeight="1" thickBot="1" x14ac:dyDescent="0.25">
      <c r="A76"/>
      <c r="B76" s="56"/>
      <c r="C76" s="56"/>
      <c r="D76" s="194"/>
      <c r="E76" s="87">
        <f>SUM(E5:E75)</f>
        <v>257339.42999999993</v>
      </c>
      <c r="F76" s="561"/>
      <c r="G76" s="29"/>
      <c r="H76" s="29"/>
      <c r="I76"/>
      <c r="J76"/>
      <c r="K76"/>
      <c r="L76"/>
      <c r="P76"/>
    </row>
    <row r="77" spans="1:16" s="308" customFormat="1" ht="12.75" customHeight="1" x14ac:dyDescent="0.2">
      <c r="A77"/>
      <c r="B77"/>
      <c r="C77"/>
      <c r="D77" s="195"/>
      <c r="E77" s="723"/>
      <c r="F77" s="561"/>
      <c r="G77" s="29"/>
      <c r="H77" s="29"/>
      <c r="I77"/>
      <c r="J77"/>
      <c r="K77"/>
      <c r="L77"/>
      <c r="P77"/>
    </row>
    <row r="78" spans="1:16" s="308" customFormat="1" ht="12.75" customHeight="1" x14ac:dyDescent="0.2">
      <c r="A78"/>
      <c r="B78"/>
      <c r="C78"/>
      <c r="D78" s="195"/>
      <c r="E78" s="723"/>
      <c r="F78" s="561"/>
      <c r="G78" s="29"/>
      <c r="H78" s="29"/>
      <c r="I78"/>
      <c r="J78"/>
      <c r="K78"/>
      <c r="L78"/>
      <c r="P78"/>
    </row>
    <row r="79" spans="1:16" s="308" customFormat="1" ht="12.75" customHeight="1" x14ac:dyDescent="0.2">
      <c r="A79"/>
      <c r="B79"/>
      <c r="C79"/>
      <c r="D79" s="195"/>
      <c r="E79" s="723"/>
      <c r="F79" s="561"/>
      <c r="G79" s="29"/>
      <c r="H79" s="29"/>
      <c r="I79"/>
      <c r="J79"/>
      <c r="K79"/>
      <c r="L79"/>
      <c r="P79"/>
    </row>
    <row r="80" spans="1:16" s="308" customFormat="1" ht="12.75" customHeight="1" x14ac:dyDescent="0.2">
      <c r="A80"/>
      <c r="B80"/>
      <c r="C80"/>
      <c r="D80" s="195"/>
      <c r="E80" s="723"/>
      <c r="F80" s="561"/>
      <c r="G80" s="29"/>
      <c r="H80" s="29"/>
      <c r="I80"/>
      <c r="J80"/>
      <c r="K80"/>
      <c r="L80"/>
      <c r="P80"/>
    </row>
    <row r="81" spans="1:16" s="308" customFormat="1" ht="12.75" customHeight="1" x14ac:dyDescent="0.2">
      <c r="A81"/>
      <c r="B81"/>
      <c r="C81"/>
      <c r="D81" s="195"/>
      <c r="E81" s="723"/>
      <c r="F81" s="561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723"/>
      <c r="F82" s="561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723"/>
      <c r="F83" s="561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723"/>
      <c r="F84" s="561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723"/>
      <c r="F85" s="561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723"/>
      <c r="F86" s="561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723"/>
      <c r="F87" s="561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723"/>
      <c r="F88" s="561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723"/>
      <c r="F89" s="561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723"/>
      <c r="F90" s="561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723"/>
      <c r="F91" s="561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723"/>
      <c r="F92" s="561"/>
      <c r="G92" s="29"/>
      <c r="H92" s="29"/>
      <c r="I92"/>
      <c r="J92"/>
      <c r="K92"/>
      <c r="L92"/>
      <c r="P92"/>
    </row>
    <row r="93" spans="1:16" s="308" customFormat="1" x14ac:dyDescent="0.2">
      <c r="A93"/>
      <c r="B93"/>
      <c r="C93"/>
      <c r="D93" s="195"/>
      <c r="E93" s="723"/>
      <c r="F93" s="561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723"/>
      <c r="F94" s="561"/>
      <c r="G94" s="29"/>
      <c r="H94" s="29"/>
      <c r="I94"/>
      <c r="J94"/>
      <c r="K94"/>
      <c r="L94"/>
      <c r="P94"/>
    </row>
    <row r="95" spans="1:16" s="308" customFormat="1" x14ac:dyDescent="0.2">
      <c r="A95"/>
      <c r="B95"/>
      <c r="C95"/>
      <c r="D95" s="195"/>
      <c r="E95" s="723"/>
      <c r="F95" s="561"/>
      <c r="G95" s="29"/>
      <c r="H95" s="29"/>
      <c r="I95"/>
      <c r="J95"/>
      <c r="K95"/>
      <c r="L95"/>
      <c r="P95"/>
    </row>
    <row r="96" spans="1:16" s="308" customFormat="1" x14ac:dyDescent="0.2">
      <c r="A96"/>
      <c r="B96"/>
      <c r="C96"/>
      <c r="D96" s="195"/>
      <c r="E96" s="723"/>
      <c r="F96" s="561"/>
      <c r="G96" s="29"/>
      <c r="H96" s="29"/>
      <c r="I96"/>
      <c r="J96"/>
      <c r="K96"/>
      <c r="L96"/>
      <c r="P96"/>
    </row>
    <row r="97" spans="1:16" s="308" customFormat="1" x14ac:dyDescent="0.2">
      <c r="A97"/>
      <c r="B97"/>
      <c r="C97"/>
      <c r="D97" s="195"/>
      <c r="E97" s="723"/>
      <c r="F97" s="561"/>
      <c r="G97" s="29"/>
      <c r="H97" s="29"/>
      <c r="I97"/>
      <c r="J97"/>
      <c r="K97"/>
      <c r="L97"/>
      <c r="P97"/>
    </row>
    <row r="98" spans="1:16" s="308" customFormat="1" x14ac:dyDescent="0.2">
      <c r="A98"/>
      <c r="B98"/>
      <c r="C98"/>
      <c r="D98" s="195"/>
      <c r="E98" s="723"/>
      <c r="F98" s="561"/>
      <c r="G98" s="29"/>
      <c r="H98" s="29"/>
      <c r="I98"/>
      <c r="J98"/>
      <c r="K98"/>
      <c r="L98"/>
      <c r="P98"/>
    </row>
    <row r="99" spans="1:16" s="308" customFormat="1" x14ac:dyDescent="0.2">
      <c r="A99"/>
      <c r="B99"/>
      <c r="C99"/>
      <c r="D99" s="195"/>
      <c r="E99" s="723"/>
      <c r="F99" s="561"/>
      <c r="G99" s="29"/>
      <c r="H99" s="29"/>
      <c r="I99"/>
      <c r="J99"/>
      <c r="K99"/>
      <c r="L99"/>
      <c r="P99"/>
    </row>
    <row r="100" spans="1:16" s="308" customFormat="1" x14ac:dyDescent="0.2">
      <c r="A100"/>
      <c r="B100"/>
      <c r="C100"/>
      <c r="D100" s="195"/>
      <c r="E100" s="723"/>
      <c r="F100" s="561"/>
      <c r="G100" s="29"/>
      <c r="H100" s="29"/>
      <c r="I100"/>
      <c r="J100"/>
      <c r="K100"/>
      <c r="L100"/>
      <c r="P100"/>
    </row>
    <row r="101" spans="1:16" s="308" customFormat="1" x14ac:dyDescent="0.2">
      <c r="A101"/>
      <c r="B101"/>
      <c r="C101"/>
      <c r="D101" s="195"/>
      <c r="E101" s="723"/>
      <c r="F101" s="561"/>
      <c r="G101" s="29"/>
      <c r="H101" s="29"/>
      <c r="I101"/>
      <c r="J101"/>
      <c r="K101"/>
      <c r="L101"/>
      <c r="P101"/>
    </row>
  </sheetData>
  <mergeCells count="4">
    <mergeCell ref="A1:L1"/>
    <mergeCell ref="A3:D3"/>
    <mergeCell ref="K14:K15"/>
    <mergeCell ref="L14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5"/>
  <dimension ref="A1:P78"/>
  <sheetViews>
    <sheetView topLeftCell="A7" zoomScaleNormal="100" workbookViewId="0">
      <selection activeCell="E54" sqref="E5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64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2204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64"/>
      <c r="G2" s="564"/>
      <c r="H2" s="564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72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43435</v>
      </c>
      <c r="C5" s="565" t="s">
        <v>469</v>
      </c>
      <c r="D5" s="123" t="s">
        <v>1433</v>
      </c>
      <c r="E5" s="169">
        <v>152.80000000000001</v>
      </c>
      <c r="F5" s="308" t="s">
        <v>89</v>
      </c>
      <c r="G5" s="29" t="s">
        <v>249</v>
      </c>
      <c r="H5" s="29"/>
      <c r="J5" s="101">
        <v>43437</v>
      </c>
      <c r="K5" s="205" t="s">
        <v>1258</v>
      </c>
      <c r="L5" s="136">
        <v>10000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43437</v>
      </c>
      <c r="C6" s="188" t="s">
        <v>1136</v>
      </c>
      <c r="D6" s="123" t="s">
        <v>2032</v>
      </c>
      <c r="E6" s="124">
        <v>20000</v>
      </c>
      <c r="F6" s="564" t="s">
        <v>89</v>
      </c>
      <c r="G6" s="29" t="s">
        <v>249</v>
      </c>
      <c r="H6" s="29"/>
      <c r="J6" s="110">
        <v>43439</v>
      </c>
      <c r="K6" s="119" t="s">
        <v>50</v>
      </c>
      <c r="L6" s="136">
        <v>3808.82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09">
        <v>43437</v>
      </c>
      <c r="C7" s="188" t="s">
        <v>301</v>
      </c>
      <c r="D7" s="123" t="s">
        <v>2209</v>
      </c>
      <c r="E7" s="124">
        <v>11500</v>
      </c>
      <c r="F7" s="564" t="s">
        <v>89</v>
      </c>
      <c r="G7" s="29" t="s">
        <v>249</v>
      </c>
      <c r="H7" s="29"/>
      <c r="J7" s="110">
        <v>43439</v>
      </c>
      <c r="K7" s="119" t="s">
        <v>1064</v>
      </c>
      <c r="L7" s="136">
        <v>9241.9500000000007</v>
      </c>
      <c r="M7" s="308"/>
      <c r="N7" s="307" t="s">
        <v>249</v>
      </c>
      <c r="O7" s="307"/>
      <c r="P7" s="316"/>
    </row>
    <row r="8" spans="1:16" s="56" customFormat="1" ht="12.6" customHeight="1" thickBot="1" x14ac:dyDescent="0.25">
      <c r="B8" s="109">
        <v>43437</v>
      </c>
      <c r="C8" s="188" t="s">
        <v>301</v>
      </c>
      <c r="D8" s="123" t="s">
        <v>1197</v>
      </c>
      <c r="E8" s="124">
        <v>4942.8999999999996</v>
      </c>
      <c r="F8" s="564" t="s">
        <v>89</v>
      </c>
      <c r="G8" s="29" t="s">
        <v>249</v>
      </c>
      <c r="H8" s="29"/>
      <c r="J8" s="161">
        <v>43439</v>
      </c>
      <c r="K8" s="133" t="s">
        <v>1318</v>
      </c>
      <c r="L8" s="137">
        <v>4784.3</v>
      </c>
      <c r="M8" s="308"/>
      <c r="N8" s="307" t="s">
        <v>249</v>
      </c>
      <c r="O8" s="307"/>
    </row>
    <row r="9" spans="1:16" s="56" customFormat="1" ht="12.6" customHeight="1" thickBot="1" x14ac:dyDescent="0.25">
      <c r="B9" s="109">
        <v>43437</v>
      </c>
      <c r="C9" s="184" t="s">
        <v>469</v>
      </c>
      <c r="D9" s="131" t="s">
        <v>424</v>
      </c>
      <c r="E9" s="135">
        <v>542.12</v>
      </c>
      <c r="F9" s="564" t="s">
        <v>89</v>
      </c>
      <c r="G9" s="29" t="s">
        <v>249</v>
      </c>
      <c r="H9" s="29"/>
      <c r="K9" s="194"/>
      <c r="L9" s="87">
        <f>SUM(L5:L8)</f>
        <v>27835.07</v>
      </c>
      <c r="M9" s="307"/>
      <c r="N9" s="307"/>
      <c r="O9" s="308"/>
      <c r="P9" s="29"/>
    </row>
    <row r="10" spans="1:16" s="56" customFormat="1" ht="12.6" customHeight="1" thickBot="1" x14ac:dyDescent="0.25">
      <c r="B10" s="110">
        <v>43438</v>
      </c>
      <c r="C10" s="184" t="s">
        <v>301</v>
      </c>
      <c r="D10" s="123" t="s">
        <v>459</v>
      </c>
      <c r="E10" s="124">
        <v>164.5</v>
      </c>
      <c r="F10" s="579" t="s">
        <v>89</v>
      </c>
      <c r="G10" s="29" t="s">
        <v>249</v>
      </c>
      <c r="H10" s="29"/>
      <c r="I10"/>
      <c r="J10" s="299"/>
      <c r="K10" s="155"/>
      <c r="L10" s="301"/>
      <c r="M10" s="307"/>
      <c r="N10" s="307"/>
      <c r="O10" s="306"/>
      <c r="P10" s="487"/>
    </row>
    <row r="11" spans="1:16" s="29" customFormat="1" ht="12.6" customHeight="1" x14ac:dyDescent="0.2">
      <c r="A11" s="56"/>
      <c r="B11" s="110">
        <v>43438</v>
      </c>
      <c r="C11" s="184" t="s">
        <v>719</v>
      </c>
      <c r="D11" s="123" t="s">
        <v>1051</v>
      </c>
      <c r="E11" s="124">
        <v>928.37</v>
      </c>
      <c r="F11" s="579" t="s">
        <v>89</v>
      </c>
      <c r="G11" s="29" t="s">
        <v>249</v>
      </c>
      <c r="I11"/>
      <c r="J11" s="158"/>
      <c r="K11" s="885" t="s">
        <v>1087</v>
      </c>
      <c r="L11" s="881">
        <f>L9+E55+L17</f>
        <v>164075.79999999999</v>
      </c>
      <c r="M11" s="307"/>
      <c r="N11" s="307"/>
      <c r="O11" s="306"/>
      <c r="P11" s="488"/>
    </row>
    <row r="12" spans="1:16" s="29" customFormat="1" ht="12.6" customHeight="1" thickBot="1" x14ac:dyDescent="0.25">
      <c r="A12" s="56"/>
      <c r="B12" s="110">
        <v>43438</v>
      </c>
      <c r="C12" s="184" t="s">
        <v>397</v>
      </c>
      <c r="D12" s="131" t="s">
        <v>665</v>
      </c>
      <c r="E12" s="135">
        <v>650</v>
      </c>
      <c r="F12" s="579" t="s">
        <v>89</v>
      </c>
      <c r="G12" s="29" t="s">
        <v>249</v>
      </c>
      <c r="I12" s="294"/>
      <c r="J12" s="393"/>
      <c r="K12" s="885"/>
      <c r="L12" s="882"/>
      <c r="M12" s="307"/>
      <c r="N12" s="307"/>
      <c r="O12" s="306"/>
      <c r="P12" s="111"/>
    </row>
    <row r="13" spans="1:16" s="29" customFormat="1" ht="12.6" customHeight="1" x14ac:dyDescent="0.2">
      <c r="A13" s="56"/>
      <c r="B13" s="110">
        <v>43439</v>
      </c>
      <c r="C13" s="188" t="s">
        <v>301</v>
      </c>
      <c r="D13" s="132" t="s">
        <v>349</v>
      </c>
      <c r="E13" s="136">
        <v>1695.33</v>
      </c>
      <c r="F13" s="564" t="s">
        <v>89</v>
      </c>
      <c r="G13" s="29" t="s">
        <v>249</v>
      </c>
      <c r="I13" s="3"/>
      <c r="J13" s="393"/>
      <c r="K13" s="398"/>
      <c r="L13" s="336"/>
      <c r="M13" s="307"/>
      <c r="N13" s="307"/>
      <c r="O13" s="306"/>
      <c r="P13" s="111"/>
    </row>
    <row r="14" spans="1:16" s="29" customFormat="1" ht="12.6" customHeight="1" thickBot="1" x14ac:dyDescent="0.25">
      <c r="A14" s="56"/>
      <c r="B14" s="110">
        <v>43439</v>
      </c>
      <c r="C14" s="188" t="s">
        <v>301</v>
      </c>
      <c r="D14" s="132" t="s">
        <v>2210</v>
      </c>
      <c r="E14" s="136">
        <v>8904.91</v>
      </c>
      <c r="F14" s="564" t="s">
        <v>89</v>
      </c>
      <c r="G14" s="29" t="s">
        <v>249</v>
      </c>
      <c r="I14" s="294" t="s">
        <v>1570</v>
      </c>
      <c r="J14" s="294"/>
      <c r="K14" s="294"/>
      <c r="L14" s="288"/>
      <c r="M14" s="492" t="s">
        <v>1683</v>
      </c>
      <c r="N14" s="307"/>
      <c r="O14" s="306"/>
      <c r="P14" s="111"/>
    </row>
    <row r="15" spans="1:16" s="29" customFormat="1" ht="12.6" customHeight="1" thickBot="1" x14ac:dyDescent="0.25">
      <c r="A15" s="56"/>
      <c r="B15" s="109">
        <v>43439</v>
      </c>
      <c r="C15" s="190" t="s">
        <v>1939</v>
      </c>
      <c r="D15" s="132" t="s">
        <v>1977</v>
      </c>
      <c r="E15" s="136">
        <v>1030</v>
      </c>
      <c r="F15" s="564" t="s">
        <v>405</v>
      </c>
      <c r="G15" s="29" t="s">
        <v>249</v>
      </c>
      <c r="I15"/>
      <c r="J15" s="10" t="s">
        <v>297</v>
      </c>
      <c r="K15" s="11" t="s">
        <v>298</v>
      </c>
      <c r="L15" s="176" t="s">
        <v>299</v>
      </c>
      <c r="M15" s="308"/>
      <c r="N15" s="307"/>
      <c r="O15" s="306"/>
      <c r="P15" s="111"/>
    </row>
    <row r="16" spans="1:16" s="29" customFormat="1" ht="12.6" customHeight="1" thickBot="1" x14ac:dyDescent="0.25">
      <c r="A16" s="56"/>
      <c r="B16" s="109">
        <v>43439</v>
      </c>
      <c r="C16" s="190" t="s">
        <v>301</v>
      </c>
      <c r="D16" s="132" t="s">
        <v>1350</v>
      </c>
      <c r="E16" s="136">
        <v>3839.28</v>
      </c>
      <c r="F16" s="564" t="s">
        <v>89</v>
      </c>
      <c r="G16" s="29" t="s">
        <v>249</v>
      </c>
      <c r="I16"/>
      <c r="J16" s="213">
        <v>43456</v>
      </c>
      <c r="K16" s="215" t="s">
        <v>424</v>
      </c>
      <c r="L16" s="495">
        <v>529.05999999999995</v>
      </c>
      <c r="M16" s="308" t="s">
        <v>89</v>
      </c>
      <c r="N16" s="308" t="s">
        <v>249</v>
      </c>
      <c r="O16" s="307"/>
      <c r="P16" s="3"/>
    </row>
    <row r="17" spans="1:16" s="29" customFormat="1" ht="12.6" customHeight="1" thickBot="1" x14ac:dyDescent="0.25">
      <c r="A17" s="56"/>
      <c r="B17" s="109">
        <v>43439</v>
      </c>
      <c r="C17" s="190" t="s">
        <v>469</v>
      </c>
      <c r="D17" s="132" t="s">
        <v>424</v>
      </c>
      <c r="E17" s="136">
        <v>170.01</v>
      </c>
      <c r="F17" s="579" t="s">
        <v>89</v>
      </c>
      <c r="G17" s="29" t="s">
        <v>249</v>
      </c>
      <c r="I17" s="294"/>
      <c r="J17" s="56"/>
      <c r="K17" s="194"/>
      <c r="L17" s="87">
        <f>SUM(L16:L16)</f>
        <v>529.05999999999995</v>
      </c>
      <c r="M17" s="308"/>
      <c r="N17" s="308"/>
      <c r="O17" s="307"/>
      <c r="P17" s="3"/>
    </row>
    <row r="18" spans="1:16" s="29" customFormat="1" ht="12.6" customHeight="1" x14ac:dyDescent="0.2">
      <c r="A18" s="56"/>
      <c r="B18" s="109">
        <v>43439</v>
      </c>
      <c r="C18" s="190" t="s">
        <v>647</v>
      </c>
      <c r="D18" s="132" t="s">
        <v>597</v>
      </c>
      <c r="E18" s="136">
        <v>1245.68</v>
      </c>
      <c r="F18" s="579" t="s">
        <v>89</v>
      </c>
      <c r="G18" s="29" t="s">
        <v>249</v>
      </c>
      <c r="I18" s="3"/>
      <c r="J18" s="56"/>
      <c r="K18" s="194"/>
      <c r="L18" s="208"/>
      <c r="M18" s="308"/>
      <c r="N18" s="308"/>
      <c r="O18" s="307"/>
      <c r="P18" s="3"/>
    </row>
    <row r="19" spans="1:16" s="29" customFormat="1" ht="12.6" customHeight="1" x14ac:dyDescent="0.2">
      <c r="A19" s="56"/>
      <c r="B19" s="109">
        <v>43440</v>
      </c>
      <c r="C19" s="190" t="s">
        <v>301</v>
      </c>
      <c r="D19" s="132" t="s">
        <v>2248</v>
      </c>
      <c r="E19" s="136">
        <v>437</v>
      </c>
      <c r="F19" s="579"/>
      <c r="G19" s="29" t="s">
        <v>249</v>
      </c>
      <c r="I19" s="308"/>
      <c r="J19" s="308"/>
      <c r="K19" s="308"/>
      <c r="L19" s="308"/>
      <c r="M19" s="308"/>
      <c r="N19" s="308"/>
      <c r="O19" s="307"/>
      <c r="P19" s="3"/>
    </row>
    <row r="20" spans="1:16" s="29" customFormat="1" ht="12.6" customHeight="1" x14ac:dyDescent="0.2">
      <c r="A20" s="56"/>
      <c r="B20" s="109">
        <v>43440</v>
      </c>
      <c r="C20" s="190" t="s">
        <v>301</v>
      </c>
      <c r="D20" s="132" t="s">
        <v>931</v>
      </c>
      <c r="E20" s="136">
        <v>104.8</v>
      </c>
      <c r="F20" s="579" t="s">
        <v>89</v>
      </c>
      <c r="G20" s="29" t="s">
        <v>249</v>
      </c>
      <c r="I20"/>
      <c r="J20"/>
      <c r="K20"/>
      <c r="L20"/>
      <c r="M20"/>
      <c r="N20"/>
      <c r="O20" s="308"/>
      <c r="P20"/>
    </row>
    <row r="21" spans="1:16" s="29" customFormat="1" ht="12.6" customHeight="1" x14ac:dyDescent="0.2">
      <c r="A21" s="56"/>
      <c r="B21" s="109">
        <v>43441</v>
      </c>
      <c r="C21" s="190" t="s">
        <v>674</v>
      </c>
      <c r="D21" s="132" t="s">
        <v>2215</v>
      </c>
      <c r="E21" s="136">
        <v>201.25</v>
      </c>
      <c r="F21" s="579"/>
      <c r="G21" s="29" t="s">
        <v>249</v>
      </c>
      <c r="I21"/>
      <c r="J21" s="56"/>
      <c r="K21" s="194"/>
      <c r="L21" s="208"/>
      <c r="M21" s="308"/>
      <c r="N21" s="308"/>
      <c r="O21" s="308"/>
      <c r="P21"/>
    </row>
    <row r="22" spans="1:16" s="29" customFormat="1" ht="12.6" customHeight="1" x14ac:dyDescent="0.2">
      <c r="A22" s="56"/>
      <c r="B22" s="109">
        <v>43444</v>
      </c>
      <c r="C22" s="190" t="s">
        <v>469</v>
      </c>
      <c r="D22" s="132" t="s">
        <v>424</v>
      </c>
      <c r="E22" s="136">
        <v>173.04</v>
      </c>
      <c r="F22" s="579" t="s">
        <v>89</v>
      </c>
      <c r="G22" s="29" t="s">
        <v>249</v>
      </c>
      <c r="I22"/>
      <c r="J22" s="56"/>
      <c r="K22" s="194"/>
      <c r="L22" s="208"/>
      <c r="M22" s="308"/>
      <c r="N22" s="308"/>
      <c r="O22" s="308"/>
      <c r="P22"/>
    </row>
    <row r="23" spans="1:16" s="29" customFormat="1" ht="12.6" customHeight="1" x14ac:dyDescent="0.2">
      <c r="A23" s="56"/>
      <c r="B23" s="109">
        <v>43444</v>
      </c>
      <c r="C23" s="190" t="s">
        <v>323</v>
      </c>
      <c r="D23" s="132" t="s">
        <v>2249</v>
      </c>
      <c r="E23" s="136">
        <v>228</v>
      </c>
      <c r="F23" s="579" t="s">
        <v>89</v>
      </c>
      <c r="G23" s="29" t="s">
        <v>249</v>
      </c>
      <c r="I23"/>
      <c r="J23" s="56"/>
      <c r="K23" s="194"/>
      <c r="L23" s="208"/>
      <c r="M23" s="308"/>
      <c r="N23" s="308"/>
      <c r="O23" s="308"/>
      <c r="P23"/>
    </row>
    <row r="24" spans="1:16" s="29" customFormat="1" ht="12.6" customHeight="1" x14ac:dyDescent="0.2">
      <c r="A24" s="56"/>
      <c r="B24" s="109">
        <v>43444</v>
      </c>
      <c r="C24" s="190" t="s">
        <v>301</v>
      </c>
      <c r="D24" s="132" t="s">
        <v>931</v>
      </c>
      <c r="E24" s="136">
        <v>994</v>
      </c>
      <c r="F24" s="579" t="s">
        <v>89</v>
      </c>
      <c r="G24" s="29" t="s">
        <v>249</v>
      </c>
      <c r="I24"/>
      <c r="J24" s="56"/>
      <c r="K24" s="194"/>
      <c r="L24" s="208"/>
      <c r="M24" s="308"/>
      <c r="N24" s="308"/>
      <c r="O24" s="308"/>
      <c r="P24" s="339"/>
    </row>
    <row r="25" spans="1:16" s="29" customFormat="1" ht="12.6" customHeight="1" x14ac:dyDescent="0.2">
      <c r="A25" s="56"/>
      <c r="B25" s="109">
        <v>43444</v>
      </c>
      <c r="C25" s="190" t="s">
        <v>301</v>
      </c>
      <c r="D25" s="132" t="s">
        <v>1916</v>
      </c>
      <c r="E25" s="136">
        <v>3206.59</v>
      </c>
      <c r="F25" s="564" t="s">
        <v>89</v>
      </c>
      <c r="G25" s="29" t="s">
        <v>249</v>
      </c>
      <c r="I25"/>
      <c r="J25" s="56"/>
      <c r="K25" s="194"/>
      <c r="L25" s="208"/>
      <c r="M25" s="308"/>
      <c r="N25" s="308"/>
      <c r="O25" s="308"/>
      <c r="P25" s="308"/>
    </row>
    <row r="26" spans="1:16" s="29" customFormat="1" ht="12.6" customHeight="1" x14ac:dyDescent="0.2">
      <c r="A26" s="56"/>
      <c r="B26" s="109">
        <v>43444</v>
      </c>
      <c r="C26" s="190" t="s">
        <v>301</v>
      </c>
      <c r="D26" s="132" t="s">
        <v>2114</v>
      </c>
      <c r="E26" s="136">
        <v>20000</v>
      </c>
      <c r="F26" s="564" t="s">
        <v>89</v>
      </c>
      <c r="G26" s="29" t="s">
        <v>249</v>
      </c>
      <c r="I26"/>
      <c r="J26" s="56"/>
      <c r="K26" s="194"/>
      <c r="L26" s="208"/>
      <c r="M26" s="308"/>
      <c r="N26" s="308"/>
      <c r="O26" s="308"/>
      <c r="P26" s="308"/>
    </row>
    <row r="27" spans="1:16" s="29" customFormat="1" ht="12.6" customHeight="1" x14ac:dyDescent="0.2">
      <c r="A27" s="56"/>
      <c r="B27" s="109">
        <v>43445</v>
      </c>
      <c r="C27" s="190" t="s">
        <v>469</v>
      </c>
      <c r="D27" s="132" t="s">
        <v>2250</v>
      </c>
      <c r="E27" s="136">
        <v>589.71</v>
      </c>
      <c r="F27" s="564"/>
      <c r="G27" s="116" t="s">
        <v>249</v>
      </c>
      <c r="I27"/>
      <c r="J27" s="56"/>
      <c r="K27" s="194"/>
      <c r="L27" s="208"/>
      <c r="M27" s="308"/>
      <c r="N27" s="308"/>
      <c r="O27" s="308"/>
      <c r="P27" s="308"/>
    </row>
    <row r="28" spans="1:16" s="29" customFormat="1" ht="12.6" customHeight="1" x14ac:dyDescent="0.2">
      <c r="A28" s="56"/>
      <c r="B28" s="129">
        <v>43445</v>
      </c>
      <c r="C28" s="190" t="s">
        <v>301</v>
      </c>
      <c r="D28" s="132" t="s">
        <v>2114</v>
      </c>
      <c r="E28" s="136">
        <v>5977.54</v>
      </c>
      <c r="F28" s="564" t="s">
        <v>89</v>
      </c>
      <c r="G28" s="27" t="s">
        <v>249</v>
      </c>
      <c r="I28"/>
      <c r="J28" s="56"/>
      <c r="K28" s="194"/>
      <c r="L28" s="208"/>
      <c r="M28" s="308"/>
      <c r="N28" s="308"/>
      <c r="O28" s="308"/>
      <c r="P28"/>
    </row>
    <row r="29" spans="1:16" s="29" customFormat="1" ht="12.6" customHeight="1" x14ac:dyDescent="0.2">
      <c r="A29" s="56"/>
      <c r="B29" s="129">
        <v>43445</v>
      </c>
      <c r="C29" s="188" t="s">
        <v>719</v>
      </c>
      <c r="D29" s="132" t="s">
        <v>1051</v>
      </c>
      <c r="E29" s="136">
        <v>867.94</v>
      </c>
      <c r="F29" s="564" t="s">
        <v>89</v>
      </c>
      <c r="G29" s="29" t="s">
        <v>249</v>
      </c>
      <c r="I29"/>
      <c r="J29" s="56"/>
      <c r="K29" s="194"/>
      <c r="L29" s="208"/>
      <c r="M29" s="308"/>
      <c r="N29" s="308"/>
      <c r="O29" s="308"/>
      <c r="P29"/>
    </row>
    <row r="30" spans="1:16" s="29" customFormat="1" ht="12.6" customHeight="1" x14ac:dyDescent="0.2">
      <c r="A30" s="56"/>
      <c r="B30" s="129">
        <v>43445</v>
      </c>
      <c r="C30" s="190" t="s">
        <v>719</v>
      </c>
      <c r="D30" s="132" t="s">
        <v>1051</v>
      </c>
      <c r="E30" s="136">
        <v>846.99</v>
      </c>
      <c r="F30" s="579" t="s">
        <v>89</v>
      </c>
      <c r="G30" s="29" t="s">
        <v>249</v>
      </c>
      <c r="I30"/>
      <c r="J30" s="56"/>
      <c r="K30" s="194"/>
      <c r="L30" s="208"/>
      <c r="M30" s="308"/>
      <c r="N30" s="308"/>
      <c r="O30" s="308"/>
      <c r="P30"/>
    </row>
    <row r="31" spans="1:16" s="29" customFormat="1" ht="12.6" customHeight="1" x14ac:dyDescent="0.2">
      <c r="A31" s="56"/>
      <c r="B31" s="129">
        <v>43446</v>
      </c>
      <c r="C31" s="190" t="s">
        <v>301</v>
      </c>
      <c r="D31" s="132" t="s">
        <v>459</v>
      </c>
      <c r="E31" s="136">
        <v>459.4</v>
      </c>
      <c r="F31" s="579" t="s">
        <v>89</v>
      </c>
      <c r="G31" s="29" t="s">
        <v>249</v>
      </c>
      <c r="I31"/>
      <c r="J31" s="56"/>
      <c r="K31" s="194"/>
      <c r="L31" s="208"/>
      <c r="M31" s="308"/>
      <c r="N31" s="308"/>
      <c r="O31" s="308"/>
      <c r="P31"/>
    </row>
    <row r="32" spans="1:16" s="29" customFormat="1" ht="12.6" customHeight="1" x14ac:dyDescent="0.2">
      <c r="A32" s="56"/>
      <c r="B32" s="129">
        <v>43447</v>
      </c>
      <c r="C32" s="190" t="s">
        <v>301</v>
      </c>
      <c r="D32" s="132" t="s">
        <v>227</v>
      </c>
      <c r="E32" s="136">
        <v>225.4</v>
      </c>
      <c r="F32" s="564" t="s">
        <v>89</v>
      </c>
      <c r="G32" s="29" t="s">
        <v>249</v>
      </c>
      <c r="I32"/>
      <c r="J32" s="56"/>
      <c r="K32" s="194"/>
      <c r="L32" s="208"/>
      <c r="M32" s="308"/>
      <c r="N32" s="308"/>
      <c r="O32" s="308"/>
      <c r="P32"/>
    </row>
    <row r="33" spans="1:16" s="29" customFormat="1" ht="12.6" customHeight="1" x14ac:dyDescent="0.2">
      <c r="A33" s="56"/>
      <c r="B33" s="129">
        <v>43447</v>
      </c>
      <c r="C33" s="190" t="s">
        <v>301</v>
      </c>
      <c r="D33" s="132" t="s">
        <v>931</v>
      </c>
      <c r="E33" s="136">
        <v>266.3</v>
      </c>
      <c r="F33" s="564" t="s">
        <v>89</v>
      </c>
      <c r="G33" s="29" t="s">
        <v>249</v>
      </c>
      <c r="I33"/>
      <c r="J33" s="56"/>
      <c r="K33" s="194"/>
      <c r="L33" s="208"/>
      <c r="M33" s="308"/>
      <c r="N33" s="308"/>
      <c r="O33" s="308"/>
      <c r="P33"/>
    </row>
    <row r="34" spans="1:16" s="29" customFormat="1" ht="12.6" customHeight="1" x14ac:dyDescent="0.2">
      <c r="A34" s="56"/>
      <c r="B34" s="129">
        <v>43447</v>
      </c>
      <c r="C34" s="190" t="s">
        <v>301</v>
      </c>
      <c r="D34" s="132" t="s">
        <v>2248</v>
      </c>
      <c r="E34" s="136">
        <v>437</v>
      </c>
      <c r="F34" s="564" t="s">
        <v>89</v>
      </c>
      <c r="G34" s="29" t="s">
        <v>249</v>
      </c>
      <c r="I34"/>
      <c r="J34" s="56"/>
      <c r="K34" s="194"/>
      <c r="L34" s="208"/>
      <c r="M34" s="308"/>
      <c r="N34" s="308"/>
      <c r="O34" s="308"/>
      <c r="P34"/>
    </row>
    <row r="35" spans="1:16" s="29" customFormat="1" ht="12.6" customHeight="1" x14ac:dyDescent="0.2">
      <c r="A35" s="56"/>
      <c r="B35" s="129">
        <v>43447</v>
      </c>
      <c r="C35" s="190" t="s">
        <v>674</v>
      </c>
      <c r="D35" s="132" t="s">
        <v>2215</v>
      </c>
      <c r="E35" s="136">
        <v>350.75</v>
      </c>
      <c r="F35" s="564"/>
      <c r="G35" s="29" t="s">
        <v>249</v>
      </c>
      <c r="I35"/>
      <c r="J35" s="56"/>
      <c r="K35" s="194"/>
      <c r="L35" s="208"/>
      <c r="M35" s="308"/>
      <c r="N35" s="308"/>
      <c r="O35" s="308"/>
      <c r="P35"/>
    </row>
    <row r="36" spans="1:16" s="29" customFormat="1" ht="12.6" customHeight="1" x14ac:dyDescent="0.2">
      <c r="A36" s="56"/>
      <c r="B36" s="129">
        <v>43447</v>
      </c>
      <c r="C36" s="190" t="s">
        <v>674</v>
      </c>
      <c r="D36" s="132" t="s">
        <v>2215</v>
      </c>
      <c r="E36" s="136">
        <v>316.25</v>
      </c>
      <c r="F36" s="564"/>
      <c r="G36" s="29" t="s">
        <v>249</v>
      </c>
      <c r="I36"/>
      <c r="J36" s="56"/>
      <c r="K36" s="194"/>
      <c r="L36" s="208"/>
      <c r="M36" s="308"/>
      <c r="N36" s="308"/>
      <c r="O36" s="308"/>
      <c r="P36"/>
    </row>
    <row r="37" spans="1:16" s="29" customFormat="1" ht="12.6" customHeight="1" x14ac:dyDescent="0.2">
      <c r="A37" s="56"/>
      <c r="B37" s="129">
        <v>43447</v>
      </c>
      <c r="C37" s="190" t="s">
        <v>301</v>
      </c>
      <c r="D37" s="132" t="s">
        <v>640</v>
      </c>
      <c r="E37" s="136">
        <v>2966.78</v>
      </c>
      <c r="F37" s="564" t="s">
        <v>89</v>
      </c>
      <c r="G37" s="29" t="s">
        <v>249</v>
      </c>
      <c r="I37"/>
      <c r="J37" s="56"/>
      <c r="K37" s="194"/>
      <c r="L37" s="208"/>
      <c r="M37" s="308"/>
      <c r="N37" s="308"/>
      <c r="O37" s="308"/>
      <c r="P37"/>
    </row>
    <row r="38" spans="1:16" s="29" customFormat="1" ht="12.6" customHeight="1" x14ac:dyDescent="0.2">
      <c r="A38" s="56"/>
      <c r="B38" s="129">
        <v>43447</v>
      </c>
      <c r="C38" s="190" t="s">
        <v>674</v>
      </c>
      <c r="D38" s="132" t="s">
        <v>2215</v>
      </c>
      <c r="E38" s="136">
        <v>212.75</v>
      </c>
      <c r="F38" s="564"/>
      <c r="G38" s="29" t="s">
        <v>249</v>
      </c>
      <c r="I38"/>
      <c r="J38" s="56"/>
      <c r="K38" s="194"/>
      <c r="L38" s="208"/>
      <c r="M38" s="308"/>
      <c r="N38" s="308"/>
      <c r="O38" s="308"/>
      <c r="P38"/>
    </row>
    <row r="39" spans="1:16" s="29" customFormat="1" ht="12.6" customHeight="1" x14ac:dyDescent="0.2">
      <c r="A39"/>
      <c r="B39" s="129">
        <v>43448</v>
      </c>
      <c r="C39" s="190" t="s">
        <v>719</v>
      </c>
      <c r="D39" s="132" t="s">
        <v>1051</v>
      </c>
      <c r="E39" s="136">
        <v>376.3</v>
      </c>
      <c r="F39" s="564" t="s">
        <v>89</v>
      </c>
      <c r="G39" s="29" t="s">
        <v>249</v>
      </c>
      <c r="I39"/>
      <c r="J39" s="56"/>
      <c r="K39" s="194"/>
      <c r="L39" s="208"/>
      <c r="M39" s="308"/>
      <c r="N39" s="308"/>
      <c r="O39" s="308"/>
      <c r="P39"/>
    </row>
    <row r="40" spans="1:16" s="29" customFormat="1" ht="12.6" customHeight="1" x14ac:dyDescent="0.2">
      <c r="A40"/>
      <c r="B40" s="129">
        <v>43448</v>
      </c>
      <c r="C40" s="190" t="s">
        <v>301</v>
      </c>
      <c r="D40" s="132" t="s">
        <v>1810</v>
      </c>
      <c r="E40" s="136">
        <v>879.37</v>
      </c>
      <c r="F40" s="564" t="s">
        <v>89</v>
      </c>
      <c r="G40" s="29" t="s">
        <v>249</v>
      </c>
      <c r="I40"/>
      <c r="J40" s="56"/>
      <c r="K40" s="194"/>
      <c r="L40" s="208"/>
      <c r="M40" s="308"/>
      <c r="N40" s="308"/>
      <c r="O40" s="308"/>
      <c r="P40"/>
    </row>
    <row r="41" spans="1:16" s="29" customFormat="1" ht="12.6" customHeight="1" x14ac:dyDescent="0.2">
      <c r="A41"/>
      <c r="B41" s="129">
        <v>43448</v>
      </c>
      <c r="C41" s="190" t="s">
        <v>469</v>
      </c>
      <c r="D41" s="132" t="s">
        <v>2250</v>
      </c>
      <c r="E41" s="136">
        <v>270.47000000000003</v>
      </c>
      <c r="F41" s="548" t="s">
        <v>89</v>
      </c>
      <c r="G41" s="29" t="s">
        <v>249</v>
      </c>
      <c r="I41"/>
      <c r="J41" s="56"/>
      <c r="K41" s="194"/>
      <c r="L41" s="208"/>
      <c r="M41" s="308"/>
      <c r="N41" s="308"/>
      <c r="O41" s="308"/>
      <c r="P41"/>
    </row>
    <row r="42" spans="1:16" s="308" customFormat="1" ht="12.75" customHeight="1" x14ac:dyDescent="0.2">
      <c r="A42"/>
      <c r="B42" s="129">
        <v>43448</v>
      </c>
      <c r="C42" s="190" t="s">
        <v>469</v>
      </c>
      <c r="D42" s="132" t="s">
        <v>424</v>
      </c>
      <c r="E42" s="136">
        <v>645.48</v>
      </c>
      <c r="F42" s="564" t="s">
        <v>89</v>
      </c>
      <c r="G42" s="29" t="s">
        <v>249</v>
      </c>
      <c r="H42" s="29"/>
      <c r="I42"/>
      <c r="J42" s="56"/>
      <c r="K42" s="194"/>
      <c r="L42" s="208"/>
      <c r="P42"/>
    </row>
    <row r="43" spans="1:16" s="308" customFormat="1" ht="12.75" customHeight="1" x14ac:dyDescent="0.2">
      <c r="A43"/>
      <c r="B43" s="129">
        <v>43448</v>
      </c>
      <c r="C43" s="190" t="s">
        <v>301</v>
      </c>
      <c r="D43" s="132" t="s">
        <v>640</v>
      </c>
      <c r="E43" s="136">
        <v>521.48</v>
      </c>
      <c r="F43" s="564" t="s">
        <v>89</v>
      </c>
      <c r="G43" s="29" t="s">
        <v>249</v>
      </c>
      <c r="H43" s="29"/>
      <c r="I43"/>
      <c r="J43"/>
      <c r="K43"/>
      <c r="L43"/>
      <c r="P43"/>
    </row>
    <row r="44" spans="1:16" s="308" customFormat="1" ht="12.75" customHeight="1" x14ac:dyDescent="0.2">
      <c r="A44"/>
      <c r="B44" s="129">
        <v>43448</v>
      </c>
      <c r="C44" s="190" t="s">
        <v>674</v>
      </c>
      <c r="D44" s="132" t="s">
        <v>2215</v>
      </c>
      <c r="E44" s="136">
        <v>212.75</v>
      </c>
      <c r="F44" s="564"/>
      <c r="G44" s="29" t="s">
        <v>249</v>
      </c>
      <c r="H44" s="29"/>
      <c r="I44"/>
      <c r="J44"/>
      <c r="K44"/>
      <c r="L44"/>
      <c r="P44"/>
    </row>
    <row r="45" spans="1:16" s="308" customFormat="1" ht="12.75" customHeight="1" x14ac:dyDescent="0.2">
      <c r="A45"/>
      <c r="B45" s="129">
        <v>43448</v>
      </c>
      <c r="C45" s="190" t="s">
        <v>469</v>
      </c>
      <c r="D45" s="132" t="s">
        <v>424</v>
      </c>
      <c r="E45" s="136">
        <v>247.15</v>
      </c>
      <c r="F45" s="564" t="s">
        <v>89</v>
      </c>
      <c r="G45" s="29" t="s">
        <v>249</v>
      </c>
      <c r="H45" s="29"/>
      <c r="I45"/>
      <c r="J45"/>
      <c r="K45"/>
      <c r="L45"/>
      <c r="P45"/>
    </row>
    <row r="46" spans="1:16" s="308" customFormat="1" ht="12.75" customHeight="1" x14ac:dyDescent="0.2">
      <c r="A46"/>
      <c r="B46" s="129">
        <v>43452</v>
      </c>
      <c r="C46" s="190" t="s">
        <v>301</v>
      </c>
      <c r="D46" s="132" t="s">
        <v>459</v>
      </c>
      <c r="E46" s="136">
        <v>123.5</v>
      </c>
      <c r="F46" s="564" t="s">
        <v>89</v>
      </c>
      <c r="G46" s="29" t="s">
        <v>249</v>
      </c>
      <c r="H46" s="29"/>
      <c r="I46"/>
      <c r="J46"/>
      <c r="K46"/>
      <c r="L46"/>
      <c r="P46"/>
    </row>
    <row r="47" spans="1:16" s="308" customFormat="1" ht="12.75" customHeight="1" x14ac:dyDescent="0.2">
      <c r="A47"/>
      <c r="B47" s="129">
        <v>43453</v>
      </c>
      <c r="C47" s="190" t="s">
        <v>719</v>
      </c>
      <c r="D47" s="132" t="s">
        <v>1051</v>
      </c>
      <c r="E47" s="136">
        <v>443.72</v>
      </c>
      <c r="F47" s="564" t="s">
        <v>89</v>
      </c>
      <c r="G47" s="29" t="s">
        <v>249</v>
      </c>
      <c r="H47" s="29"/>
      <c r="I47"/>
      <c r="J47"/>
      <c r="K47"/>
      <c r="L47"/>
      <c r="P47"/>
    </row>
    <row r="48" spans="1:16" s="308" customFormat="1" ht="12.75" customHeight="1" x14ac:dyDescent="0.2">
      <c r="A48"/>
      <c r="B48" s="129">
        <v>43453</v>
      </c>
      <c r="C48" s="190" t="s">
        <v>719</v>
      </c>
      <c r="D48" s="132" t="s">
        <v>1051</v>
      </c>
      <c r="E48" s="136">
        <v>978.43</v>
      </c>
      <c r="F48" s="564" t="s">
        <v>89</v>
      </c>
      <c r="G48" s="29" t="s">
        <v>249</v>
      </c>
      <c r="H48" s="29"/>
      <c r="I48"/>
      <c r="J48"/>
      <c r="K48"/>
      <c r="L48"/>
      <c r="P48"/>
    </row>
    <row r="49" spans="1:16" s="308" customFormat="1" ht="12.75" customHeight="1" x14ac:dyDescent="0.2">
      <c r="A49"/>
      <c r="B49" s="129">
        <v>43453</v>
      </c>
      <c r="C49" s="190" t="s">
        <v>1939</v>
      </c>
      <c r="D49" s="132" t="s">
        <v>1977</v>
      </c>
      <c r="E49" s="136">
        <v>1030</v>
      </c>
      <c r="F49" s="581" t="s">
        <v>405</v>
      </c>
      <c r="G49" s="29" t="s">
        <v>249</v>
      </c>
      <c r="H49" s="29"/>
      <c r="I49"/>
      <c r="J49"/>
      <c r="K49"/>
      <c r="L49"/>
      <c r="P49"/>
    </row>
    <row r="50" spans="1:16" s="308" customFormat="1" ht="12.75" customHeight="1" x14ac:dyDescent="0.2">
      <c r="A50"/>
      <c r="B50" s="129">
        <v>43455</v>
      </c>
      <c r="C50" s="190" t="s">
        <v>647</v>
      </c>
      <c r="D50" s="132" t="s">
        <v>597</v>
      </c>
      <c r="E50" s="136">
        <v>798.33</v>
      </c>
      <c r="F50" s="564" t="s">
        <v>89</v>
      </c>
      <c r="G50" s="29" t="s">
        <v>249</v>
      </c>
      <c r="H50" s="29"/>
      <c r="I50"/>
      <c r="J50"/>
      <c r="K50"/>
      <c r="L50"/>
      <c r="P50"/>
    </row>
    <row r="51" spans="1:16" s="308" customFormat="1" ht="12.75" customHeight="1" x14ac:dyDescent="0.2">
      <c r="A51"/>
      <c r="B51" s="129">
        <v>43455</v>
      </c>
      <c r="C51" s="190" t="s">
        <v>647</v>
      </c>
      <c r="D51" s="132" t="s">
        <v>597</v>
      </c>
      <c r="E51" s="136">
        <v>238.26</v>
      </c>
      <c r="F51" s="564" t="s">
        <v>89</v>
      </c>
      <c r="G51" s="29" t="s">
        <v>249</v>
      </c>
      <c r="H51" s="29"/>
      <c r="I51"/>
      <c r="J51"/>
      <c r="K51"/>
      <c r="L51"/>
      <c r="P51"/>
    </row>
    <row r="52" spans="1:16" s="308" customFormat="1" ht="12.75" customHeight="1" x14ac:dyDescent="0.2">
      <c r="A52"/>
      <c r="B52" s="129">
        <v>43461</v>
      </c>
      <c r="C52" s="190" t="s">
        <v>719</v>
      </c>
      <c r="D52" s="132" t="s">
        <v>1051</v>
      </c>
      <c r="E52" s="136">
        <v>200</v>
      </c>
      <c r="F52" s="579" t="s">
        <v>89</v>
      </c>
      <c r="G52" s="29" t="s">
        <v>249</v>
      </c>
      <c r="H52" s="29"/>
      <c r="I52"/>
      <c r="J52"/>
      <c r="K52"/>
      <c r="L52"/>
      <c r="P52"/>
    </row>
    <row r="53" spans="1:16" s="308" customFormat="1" ht="12.75" customHeight="1" x14ac:dyDescent="0.2">
      <c r="A53"/>
      <c r="B53" s="129">
        <v>43461</v>
      </c>
      <c r="C53" s="190" t="s">
        <v>647</v>
      </c>
      <c r="D53" s="132" t="s">
        <v>597</v>
      </c>
      <c r="E53" s="136">
        <v>1768.4</v>
      </c>
      <c r="F53" s="579" t="s">
        <v>89</v>
      </c>
      <c r="G53" s="29" t="s">
        <v>249</v>
      </c>
      <c r="H53" s="29"/>
      <c r="I53"/>
      <c r="J53"/>
      <c r="K53"/>
      <c r="L53"/>
      <c r="P53"/>
    </row>
    <row r="54" spans="1:16" s="308" customFormat="1" ht="12.75" customHeight="1" thickBot="1" x14ac:dyDescent="0.25">
      <c r="A54"/>
      <c r="B54" s="161">
        <v>43461</v>
      </c>
      <c r="C54" s="187" t="s">
        <v>1136</v>
      </c>
      <c r="D54" s="133" t="s">
        <v>861</v>
      </c>
      <c r="E54" s="736">
        <v>32350.639999999999</v>
      </c>
      <c r="F54" s="579"/>
      <c r="G54" s="29" t="s">
        <v>249</v>
      </c>
      <c r="H54" s="29"/>
      <c r="I54"/>
      <c r="J54"/>
      <c r="K54"/>
      <c r="L54"/>
      <c r="P54"/>
    </row>
    <row r="55" spans="1:16" s="308" customFormat="1" ht="12.75" customHeight="1" thickBot="1" x14ac:dyDescent="0.25">
      <c r="A55"/>
      <c r="B55" s="56"/>
      <c r="C55" s="56"/>
      <c r="D55" s="194"/>
      <c r="E55" s="87">
        <f>SUM(E5:E54)</f>
        <v>135711.66999999998</v>
      </c>
      <c r="F55" s="564"/>
      <c r="G55" s="29"/>
      <c r="H55" s="29"/>
      <c r="I55"/>
      <c r="J55"/>
      <c r="K55"/>
      <c r="L55"/>
      <c r="P55"/>
    </row>
    <row r="56" spans="1:16" s="308" customFormat="1" ht="12.75" customHeight="1" x14ac:dyDescent="0.2">
      <c r="A56"/>
      <c r="B56"/>
      <c r="C56"/>
      <c r="D56" s="195"/>
      <c r="E56" s="723"/>
      <c r="F56" s="564"/>
      <c r="G56" s="29"/>
      <c r="H56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723"/>
      <c r="F57" s="564"/>
      <c r="G57" s="29"/>
      <c r="H57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723"/>
      <c r="F58" s="564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723"/>
      <c r="F59" s="564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723"/>
      <c r="F60" s="564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723"/>
      <c r="F61" s="564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723"/>
      <c r="F62" s="564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723"/>
      <c r="F63" s="564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723"/>
      <c r="F64" s="564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723"/>
      <c r="F65" s="564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723"/>
      <c r="F66" s="564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723"/>
      <c r="F67" s="564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723"/>
      <c r="F68" s="564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723"/>
      <c r="F69" s="564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723"/>
      <c r="F70" s="564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723"/>
      <c r="F71" s="564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723"/>
      <c r="F72" s="564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723"/>
      <c r="F73" s="564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723"/>
      <c r="F74" s="564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723"/>
      <c r="F75" s="564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723"/>
      <c r="F76" s="564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723"/>
      <c r="F77" s="564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723"/>
      <c r="F78" s="564"/>
      <c r="G78" s="29"/>
      <c r="H78" s="29"/>
      <c r="I78"/>
      <c r="J78"/>
      <c r="K78"/>
      <c r="L78"/>
      <c r="P78"/>
    </row>
  </sheetData>
  <mergeCells count="4">
    <mergeCell ref="A1:L1"/>
    <mergeCell ref="A3:D3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6"/>
  <dimension ref="A1:P69"/>
  <sheetViews>
    <sheetView topLeftCell="A13" zoomScaleNormal="100" workbookViewId="0">
      <selection activeCell="B38" sqref="B3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66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2275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66"/>
      <c r="G2" s="566"/>
      <c r="H2" s="566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721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43480</v>
      </c>
      <c r="C5" s="166" t="s">
        <v>477</v>
      </c>
      <c r="D5" s="123" t="s">
        <v>599</v>
      </c>
      <c r="E5" s="524">
        <v>889.04</v>
      </c>
      <c r="F5" s="566"/>
      <c r="G5" s="29"/>
      <c r="H5" s="29"/>
      <c r="J5" s="101">
        <v>43473</v>
      </c>
      <c r="K5" s="205" t="s">
        <v>1258</v>
      </c>
      <c r="L5" s="136">
        <v>10000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29">
        <v>43480</v>
      </c>
      <c r="C6" s="166" t="s">
        <v>691</v>
      </c>
      <c r="D6" s="123" t="s">
        <v>1852</v>
      </c>
      <c r="E6" s="124">
        <v>5000</v>
      </c>
      <c r="F6" s="566" t="s">
        <v>405</v>
      </c>
      <c r="G6" s="29" t="s">
        <v>249</v>
      </c>
      <c r="H6" s="29"/>
      <c r="J6" s="110">
        <v>43475</v>
      </c>
      <c r="K6" s="119" t="s">
        <v>50</v>
      </c>
      <c r="L6" s="136">
        <v>2380.5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61">
        <v>43480</v>
      </c>
      <c r="C7" s="281" t="s">
        <v>691</v>
      </c>
      <c r="D7" s="423" t="s">
        <v>1853</v>
      </c>
      <c r="E7" s="432">
        <v>10000</v>
      </c>
      <c r="F7" s="27" t="s">
        <v>405</v>
      </c>
      <c r="G7" s="29" t="s">
        <v>249</v>
      </c>
      <c r="H7" s="29"/>
      <c r="J7" s="110">
        <v>43475</v>
      </c>
      <c r="K7" s="119" t="s">
        <v>1318</v>
      </c>
      <c r="L7" s="136">
        <v>3153.3</v>
      </c>
      <c r="M7" s="308" t="s">
        <v>89</v>
      </c>
      <c r="N7" s="307" t="s">
        <v>249</v>
      </c>
      <c r="O7" s="307"/>
      <c r="P7" s="316"/>
    </row>
    <row r="8" spans="1:16" s="56" customFormat="1" ht="12.6" customHeight="1" thickBot="1" x14ac:dyDescent="0.25">
      <c r="A8"/>
      <c r="D8" s="194"/>
      <c r="E8" s="87">
        <f>SUM(E5:E7)</f>
        <v>15889.04</v>
      </c>
      <c r="F8" s="566"/>
      <c r="G8" s="29"/>
      <c r="H8" s="29"/>
      <c r="J8" s="110">
        <v>43475</v>
      </c>
      <c r="K8" s="119" t="s">
        <v>168</v>
      </c>
      <c r="L8" s="136">
        <v>3721.93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/>
      <c r="D9" s="194"/>
      <c r="E9" s="208"/>
      <c r="F9" s="566"/>
      <c r="G9" s="29"/>
      <c r="H9" s="29"/>
      <c r="J9" s="161">
        <v>43488</v>
      </c>
      <c r="K9" s="133" t="s">
        <v>168</v>
      </c>
      <c r="L9" s="137">
        <v>8356.49</v>
      </c>
      <c r="M9" s="308" t="s">
        <v>89</v>
      </c>
      <c r="N9" s="307" t="s">
        <v>249</v>
      </c>
      <c r="O9" s="308"/>
      <c r="P9" s="29"/>
    </row>
    <row r="10" spans="1:16" s="56" customFormat="1" ht="12.6" customHeight="1" thickBot="1" x14ac:dyDescent="0.25">
      <c r="A10" s="875" t="s">
        <v>1058</v>
      </c>
      <c r="B10" s="875"/>
      <c r="C10" s="875"/>
      <c r="D10" s="875"/>
      <c r="E10" s="722" t="s">
        <v>1500</v>
      </c>
      <c r="F10" s="116"/>
      <c r="G10" s="29"/>
      <c r="H10" s="29"/>
      <c r="K10" s="194"/>
      <c r="L10" s="87">
        <f>SUM(L5:L9)</f>
        <v>27612.22</v>
      </c>
      <c r="M10" s="307"/>
      <c r="N10" s="307"/>
      <c r="O10" s="308"/>
      <c r="P10" s="29"/>
    </row>
    <row r="11" spans="1:16" s="29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I11"/>
      <c r="J11" s="299"/>
      <c r="K11" s="155"/>
      <c r="L11" s="301"/>
      <c r="M11" s="307"/>
      <c r="N11" s="307"/>
      <c r="O11" s="306"/>
      <c r="P11" s="487"/>
    </row>
    <row r="12" spans="1:16" s="29" customFormat="1" ht="12.6" customHeight="1" x14ac:dyDescent="0.2">
      <c r="A12"/>
      <c r="B12" s="109">
        <v>43469</v>
      </c>
      <c r="C12" s="567" t="s">
        <v>647</v>
      </c>
      <c r="D12" s="123" t="s">
        <v>1146</v>
      </c>
      <c r="E12" s="169">
        <v>1784.93</v>
      </c>
      <c r="F12" s="308" t="s">
        <v>89</v>
      </c>
      <c r="G12" s="29" t="s">
        <v>249</v>
      </c>
      <c r="I12"/>
      <c r="J12" s="158"/>
      <c r="K12" s="885" t="s">
        <v>1087</v>
      </c>
      <c r="L12" s="881">
        <f>E8+L10+E51</f>
        <v>134205.30000000002</v>
      </c>
      <c r="M12" s="307"/>
      <c r="N12" s="307"/>
      <c r="O12" s="306"/>
      <c r="P12" s="488"/>
    </row>
    <row r="13" spans="1:16" s="29" customFormat="1" ht="12.6" customHeight="1" thickBot="1" x14ac:dyDescent="0.25">
      <c r="A13"/>
      <c r="B13" s="109">
        <v>43469</v>
      </c>
      <c r="C13" s="580" t="s">
        <v>1939</v>
      </c>
      <c r="D13" s="123" t="s">
        <v>1977</v>
      </c>
      <c r="E13" s="169">
        <v>1030</v>
      </c>
      <c r="F13" s="308" t="s">
        <v>405</v>
      </c>
      <c r="G13" s="29" t="s">
        <v>249</v>
      </c>
      <c r="I13" s="294"/>
      <c r="J13" s="393"/>
      <c r="K13" s="885"/>
      <c r="L13" s="882"/>
      <c r="M13" s="307"/>
      <c r="N13" s="307"/>
      <c r="O13" s="306"/>
      <c r="P13" s="488"/>
    </row>
    <row r="14" spans="1:16" s="29" customFormat="1" ht="12.6" customHeight="1" x14ac:dyDescent="0.2">
      <c r="A14" s="56"/>
      <c r="B14" s="109">
        <v>43472</v>
      </c>
      <c r="C14" s="188" t="s">
        <v>2163</v>
      </c>
      <c r="D14" s="123" t="s">
        <v>730</v>
      </c>
      <c r="E14" s="124">
        <v>1892.82</v>
      </c>
      <c r="F14" s="566" t="s">
        <v>89</v>
      </c>
      <c r="G14" s="29" t="s">
        <v>249</v>
      </c>
      <c r="I14" s="3"/>
      <c r="J14" s="393"/>
      <c r="K14" s="398"/>
      <c r="L14" s="336"/>
      <c r="M14" s="307"/>
      <c r="N14" s="307"/>
      <c r="O14" s="306"/>
      <c r="P14" s="111"/>
    </row>
    <row r="15" spans="1:16" s="29" customFormat="1" ht="12.6" customHeight="1" x14ac:dyDescent="0.2">
      <c r="A15" s="56"/>
      <c r="B15" s="109">
        <v>43472</v>
      </c>
      <c r="C15" s="188" t="s">
        <v>301</v>
      </c>
      <c r="D15" s="123" t="s">
        <v>1197</v>
      </c>
      <c r="E15" s="124">
        <v>1680.59</v>
      </c>
      <c r="F15" s="566" t="s">
        <v>89</v>
      </c>
      <c r="G15" s="29" t="s">
        <v>384</v>
      </c>
      <c r="I15" s="306"/>
      <c r="J15" s="111"/>
    </row>
    <row r="16" spans="1:16" s="29" customFormat="1" ht="12.6" customHeight="1" x14ac:dyDescent="0.2">
      <c r="A16" s="56"/>
      <c r="B16" s="109">
        <v>43473</v>
      </c>
      <c r="C16" s="188" t="s">
        <v>1691</v>
      </c>
      <c r="D16" s="123" t="s">
        <v>2032</v>
      </c>
      <c r="E16" s="124">
        <v>20000</v>
      </c>
      <c r="F16" s="566" t="s">
        <v>89</v>
      </c>
      <c r="G16" s="29" t="s">
        <v>249</v>
      </c>
      <c r="I16" s="306"/>
      <c r="J16" s="111"/>
    </row>
    <row r="17" spans="1:16" s="29" customFormat="1" ht="12.6" customHeight="1" x14ac:dyDescent="0.2">
      <c r="A17" s="56"/>
      <c r="B17" s="109">
        <v>43474</v>
      </c>
      <c r="C17" s="184" t="s">
        <v>301</v>
      </c>
      <c r="D17" s="131" t="s">
        <v>2211</v>
      </c>
      <c r="E17" s="135">
        <v>2173.1999999999998</v>
      </c>
      <c r="F17" s="566" t="s">
        <v>89</v>
      </c>
      <c r="G17" s="29" t="s">
        <v>249</v>
      </c>
      <c r="I17" s="306"/>
      <c r="J17" s="111"/>
    </row>
    <row r="18" spans="1:16" s="29" customFormat="1" ht="12.6" customHeight="1" x14ac:dyDescent="0.2">
      <c r="A18" s="56"/>
      <c r="B18" s="110">
        <v>43475</v>
      </c>
      <c r="C18" s="184" t="s">
        <v>301</v>
      </c>
      <c r="D18" s="132" t="s">
        <v>1487</v>
      </c>
      <c r="E18" s="136">
        <v>3574.2</v>
      </c>
      <c r="F18" s="566" t="s">
        <v>89</v>
      </c>
      <c r="G18" s="29" t="s">
        <v>249</v>
      </c>
      <c r="I18" s="307"/>
      <c r="J18" s="3"/>
    </row>
    <row r="19" spans="1:16" s="29" customFormat="1" ht="12.6" customHeight="1" x14ac:dyDescent="0.2">
      <c r="A19" s="56"/>
      <c r="B19" s="110">
        <v>43475</v>
      </c>
      <c r="C19" s="184" t="s">
        <v>301</v>
      </c>
      <c r="D19" s="132" t="s">
        <v>1247</v>
      </c>
      <c r="E19" s="716">
        <v>302.14</v>
      </c>
      <c r="F19" s="566" t="s">
        <v>89</v>
      </c>
      <c r="G19" s="29" t="s">
        <v>249</v>
      </c>
      <c r="I19" s="307"/>
      <c r="J19" s="3"/>
    </row>
    <row r="20" spans="1:16" s="29" customFormat="1" ht="12.6" customHeight="1" x14ac:dyDescent="0.2">
      <c r="A20" s="56"/>
      <c r="B20" s="109">
        <v>43476</v>
      </c>
      <c r="C20" s="190" t="s">
        <v>647</v>
      </c>
      <c r="D20" s="132" t="s">
        <v>2212</v>
      </c>
      <c r="E20" s="136">
        <v>281</v>
      </c>
      <c r="F20" s="566" t="s">
        <v>89</v>
      </c>
      <c r="G20" s="29" t="s">
        <v>249</v>
      </c>
      <c r="I20" s="307"/>
      <c r="J20" s="3"/>
    </row>
    <row r="21" spans="1:16" s="29" customFormat="1" ht="12.6" customHeight="1" x14ac:dyDescent="0.2">
      <c r="A21" s="56"/>
      <c r="B21" s="109">
        <v>43476</v>
      </c>
      <c r="C21" s="190" t="s">
        <v>647</v>
      </c>
      <c r="D21" s="132" t="s">
        <v>2213</v>
      </c>
      <c r="E21" s="136">
        <v>4715.3599999999997</v>
      </c>
      <c r="F21" s="566" t="s">
        <v>89</v>
      </c>
      <c r="G21" s="29" t="s">
        <v>249</v>
      </c>
      <c r="I21" s="308"/>
      <c r="J21"/>
    </row>
    <row r="22" spans="1:16" s="29" customFormat="1" ht="12.6" customHeight="1" x14ac:dyDescent="0.2">
      <c r="A22" s="56"/>
      <c r="B22" s="109">
        <v>43752</v>
      </c>
      <c r="C22" s="190" t="s">
        <v>469</v>
      </c>
      <c r="D22" s="132" t="s">
        <v>901</v>
      </c>
      <c r="E22" s="136">
        <v>373.94</v>
      </c>
      <c r="F22" s="566"/>
      <c r="G22" s="29" t="s">
        <v>249</v>
      </c>
      <c r="I22" s="308"/>
      <c r="J22"/>
    </row>
    <row r="23" spans="1:16" s="29" customFormat="1" ht="12.6" customHeight="1" x14ac:dyDescent="0.2">
      <c r="A23" s="56"/>
      <c r="B23" s="109">
        <v>43752</v>
      </c>
      <c r="C23" s="190" t="s">
        <v>469</v>
      </c>
      <c r="D23" s="132" t="s">
        <v>901</v>
      </c>
      <c r="E23" s="136">
        <v>301.5</v>
      </c>
      <c r="F23" s="566"/>
      <c r="G23" s="29" t="s">
        <v>249</v>
      </c>
      <c r="I23" s="308"/>
      <c r="J23"/>
    </row>
    <row r="24" spans="1:16" s="29" customFormat="1" ht="12.6" customHeight="1" x14ac:dyDescent="0.2">
      <c r="A24" s="56"/>
      <c r="B24" s="109">
        <v>43480</v>
      </c>
      <c r="C24" s="190" t="s">
        <v>301</v>
      </c>
      <c r="D24" s="132" t="s">
        <v>931</v>
      </c>
      <c r="E24" s="136">
        <v>81.900000000000006</v>
      </c>
      <c r="F24" s="566" t="s">
        <v>89</v>
      </c>
      <c r="G24" s="29" t="s">
        <v>249</v>
      </c>
      <c r="I24" s="308"/>
      <c r="J24" s="266"/>
    </row>
    <row r="25" spans="1:16" s="29" customFormat="1" ht="12.6" customHeight="1" x14ac:dyDescent="0.2">
      <c r="A25" s="56"/>
      <c r="B25" s="109">
        <v>43480</v>
      </c>
      <c r="C25" s="190" t="s">
        <v>719</v>
      </c>
      <c r="D25" s="132" t="s">
        <v>1051</v>
      </c>
      <c r="E25" s="136">
        <v>824.48</v>
      </c>
      <c r="F25" s="566" t="s">
        <v>89</v>
      </c>
      <c r="G25" s="27" t="s">
        <v>249</v>
      </c>
      <c r="I25" s="308"/>
      <c r="J25" s="266"/>
    </row>
    <row r="26" spans="1:16" s="29" customFormat="1" ht="12.6" customHeight="1" x14ac:dyDescent="0.2">
      <c r="A26" s="56"/>
      <c r="B26" s="109">
        <v>43480</v>
      </c>
      <c r="C26" s="188" t="s">
        <v>301</v>
      </c>
      <c r="D26" s="132" t="s">
        <v>632</v>
      </c>
      <c r="E26" s="136">
        <v>80</v>
      </c>
      <c r="F26" s="566" t="s">
        <v>89</v>
      </c>
      <c r="G26" s="29" t="s">
        <v>249</v>
      </c>
      <c r="I26" s="308"/>
      <c r="J26" s="266"/>
    </row>
    <row r="27" spans="1:16" s="29" customFormat="1" ht="12.6" customHeight="1" x14ac:dyDescent="0.2">
      <c r="A27" s="56"/>
      <c r="B27" s="129">
        <v>43480</v>
      </c>
      <c r="C27" s="190" t="s">
        <v>301</v>
      </c>
      <c r="D27" s="132" t="s">
        <v>931</v>
      </c>
      <c r="E27" s="136">
        <v>433.1</v>
      </c>
      <c r="F27" s="566" t="s">
        <v>89</v>
      </c>
      <c r="G27" s="29" t="s">
        <v>249</v>
      </c>
      <c r="I27" s="308"/>
      <c r="J27"/>
    </row>
    <row r="28" spans="1:16" s="29" customFormat="1" ht="12.6" customHeight="1" x14ac:dyDescent="0.2">
      <c r="A28" s="56"/>
      <c r="B28" s="129">
        <v>43481</v>
      </c>
      <c r="C28" s="190" t="s">
        <v>647</v>
      </c>
      <c r="D28" s="132" t="s">
        <v>2251</v>
      </c>
      <c r="E28" s="136">
        <v>400</v>
      </c>
      <c r="F28" s="566" t="s">
        <v>89</v>
      </c>
      <c r="G28" s="29" t="s">
        <v>249</v>
      </c>
      <c r="I28" s="308"/>
      <c r="J28"/>
    </row>
    <row r="29" spans="1:16" s="29" customFormat="1" ht="12.6" customHeight="1" x14ac:dyDescent="0.2">
      <c r="A29" s="56"/>
      <c r="B29" s="129">
        <v>43483</v>
      </c>
      <c r="C29" s="190" t="s">
        <v>719</v>
      </c>
      <c r="D29" s="132" t="s">
        <v>1051</v>
      </c>
      <c r="E29" s="136">
        <v>598.35</v>
      </c>
      <c r="F29" s="566" t="s">
        <v>89</v>
      </c>
      <c r="G29" s="29" t="s">
        <v>249</v>
      </c>
      <c r="I29" s="308"/>
      <c r="J29"/>
    </row>
    <row r="30" spans="1:16" s="29" customFormat="1" ht="12.6" customHeight="1" x14ac:dyDescent="0.2">
      <c r="A30" s="56"/>
      <c r="B30" s="129">
        <v>43483</v>
      </c>
      <c r="C30" s="190" t="s">
        <v>719</v>
      </c>
      <c r="D30" s="132" t="s">
        <v>1051</v>
      </c>
      <c r="E30" s="136">
        <v>968.95</v>
      </c>
      <c r="F30" s="566" t="s">
        <v>89</v>
      </c>
      <c r="G30" s="29" t="s">
        <v>249</v>
      </c>
      <c r="I30" s="308"/>
      <c r="J30"/>
    </row>
    <row r="31" spans="1:16" s="29" customFormat="1" ht="12.6" customHeight="1" x14ac:dyDescent="0.2">
      <c r="A31" s="56"/>
      <c r="B31" s="129">
        <v>43487</v>
      </c>
      <c r="C31" s="190" t="s">
        <v>647</v>
      </c>
      <c r="D31" s="132" t="s">
        <v>2251</v>
      </c>
      <c r="E31" s="136">
        <v>310</v>
      </c>
      <c r="F31" s="566" t="s">
        <v>89</v>
      </c>
      <c r="G31" s="29" t="s">
        <v>249</v>
      </c>
      <c r="I31" s="308"/>
      <c r="J31"/>
    </row>
    <row r="32" spans="1:16" s="308" customFormat="1" ht="12.75" customHeight="1" x14ac:dyDescent="0.2">
      <c r="A32" s="56"/>
      <c r="B32" s="129">
        <v>43489</v>
      </c>
      <c r="C32" s="190" t="s">
        <v>301</v>
      </c>
      <c r="D32" s="132" t="s">
        <v>2252</v>
      </c>
      <c r="E32" s="136">
        <v>419.18</v>
      </c>
      <c r="F32" s="566" t="s">
        <v>89</v>
      </c>
      <c r="G32" s="29" t="s">
        <v>249</v>
      </c>
      <c r="H32" s="29"/>
      <c r="I32" s="3"/>
      <c r="J32" s="56"/>
      <c r="K32" s="194"/>
      <c r="L32" s="208"/>
      <c r="P32"/>
    </row>
    <row r="33" spans="1:16" s="308" customFormat="1" ht="12.75" customHeight="1" x14ac:dyDescent="0.2">
      <c r="A33" s="56"/>
      <c r="B33" s="129">
        <v>43489</v>
      </c>
      <c r="C33" s="190" t="s">
        <v>301</v>
      </c>
      <c r="D33" s="132" t="s">
        <v>1350</v>
      </c>
      <c r="E33" s="136">
        <v>6727.5</v>
      </c>
      <c r="F33" s="566" t="s">
        <v>89</v>
      </c>
      <c r="G33" s="29" t="s">
        <v>249</v>
      </c>
      <c r="H33" s="29"/>
      <c r="P33" s="339"/>
    </row>
    <row r="34" spans="1:16" s="308" customFormat="1" ht="12.75" customHeight="1" x14ac:dyDescent="0.2">
      <c r="A34"/>
      <c r="B34" s="129">
        <v>43490</v>
      </c>
      <c r="C34" s="190" t="s">
        <v>301</v>
      </c>
      <c r="D34" s="132" t="s">
        <v>1810</v>
      </c>
      <c r="E34" s="136">
        <v>646.19000000000005</v>
      </c>
      <c r="F34" s="566" t="s">
        <v>89</v>
      </c>
      <c r="G34" s="29" t="s">
        <v>249</v>
      </c>
      <c r="H34" s="29"/>
      <c r="I34"/>
      <c r="J34"/>
      <c r="K34"/>
      <c r="L34"/>
      <c r="M34"/>
      <c r="N34"/>
    </row>
    <row r="35" spans="1:16" s="308" customFormat="1" ht="12.75" customHeight="1" x14ac:dyDescent="0.2">
      <c r="A35"/>
      <c r="B35" s="129">
        <v>43493</v>
      </c>
      <c r="C35" s="190" t="s">
        <v>647</v>
      </c>
      <c r="D35" s="132" t="s">
        <v>2253</v>
      </c>
      <c r="E35" s="136">
        <v>672.48</v>
      </c>
      <c r="F35" s="566"/>
      <c r="G35" s="29" t="s">
        <v>249</v>
      </c>
      <c r="H35" s="29"/>
      <c r="I35"/>
      <c r="J35" s="56"/>
      <c r="K35" s="194"/>
      <c r="L35" s="208"/>
    </row>
    <row r="36" spans="1:16" s="308" customFormat="1" ht="12.75" customHeight="1" x14ac:dyDescent="0.2">
      <c r="A36"/>
      <c r="B36" s="129">
        <v>43493</v>
      </c>
      <c r="C36" s="190" t="s">
        <v>2103</v>
      </c>
      <c r="D36" s="132" t="s">
        <v>2254</v>
      </c>
      <c r="E36" s="136">
        <v>860</v>
      </c>
      <c r="F36" s="548"/>
      <c r="G36" s="29" t="s">
        <v>249</v>
      </c>
      <c r="H36" s="29"/>
      <c r="I36"/>
      <c r="J36" s="56"/>
      <c r="K36" s="194"/>
      <c r="L36" s="208"/>
    </row>
    <row r="37" spans="1:16" s="308" customFormat="1" ht="12.75" customHeight="1" x14ac:dyDescent="0.2">
      <c r="A37"/>
      <c r="B37" s="129">
        <v>43493</v>
      </c>
      <c r="C37" s="190" t="s">
        <v>1939</v>
      </c>
      <c r="D37" s="132" t="s">
        <v>1977</v>
      </c>
      <c r="E37" s="136">
        <v>1030</v>
      </c>
      <c r="F37" s="566" t="s">
        <v>405</v>
      </c>
      <c r="G37" s="29" t="s">
        <v>249</v>
      </c>
      <c r="H37" s="29"/>
      <c r="I37"/>
      <c r="J37" s="56"/>
      <c r="K37" s="194"/>
      <c r="L37" s="208"/>
      <c r="P37"/>
    </row>
    <row r="38" spans="1:16" s="308" customFormat="1" ht="12.75" customHeight="1" x14ac:dyDescent="0.2">
      <c r="A38"/>
      <c r="B38" s="129">
        <v>43493</v>
      </c>
      <c r="C38" s="190" t="s">
        <v>1691</v>
      </c>
      <c r="D38" s="132" t="s">
        <v>861</v>
      </c>
      <c r="E38" s="272">
        <v>32350.639999999999</v>
      </c>
      <c r="F38" s="566"/>
      <c r="G38" s="29" t="s">
        <v>249</v>
      </c>
      <c r="H38" s="29"/>
      <c r="I38"/>
      <c r="J38" s="56"/>
      <c r="K38" s="194"/>
      <c r="L38" s="208"/>
      <c r="P38"/>
    </row>
    <row r="39" spans="1:16" s="308" customFormat="1" ht="12.75" customHeight="1" x14ac:dyDescent="0.2">
      <c r="A39"/>
      <c r="B39" s="129">
        <v>43493</v>
      </c>
      <c r="C39" s="190" t="s">
        <v>719</v>
      </c>
      <c r="D39" s="132" t="s">
        <v>1051</v>
      </c>
      <c r="E39" s="136">
        <v>1021.69</v>
      </c>
      <c r="F39" s="566"/>
      <c r="G39" s="29" t="s">
        <v>249</v>
      </c>
      <c r="H39" s="29"/>
      <c r="I39"/>
      <c r="J39" s="56"/>
      <c r="K39" s="194"/>
      <c r="L39" s="208"/>
      <c r="P39"/>
    </row>
    <row r="40" spans="1:16" s="308" customFormat="1" ht="12.75" customHeight="1" x14ac:dyDescent="0.2">
      <c r="A40"/>
      <c r="B40" s="129">
        <v>43493</v>
      </c>
      <c r="C40" s="190" t="s">
        <v>647</v>
      </c>
      <c r="D40" s="132" t="s">
        <v>2251</v>
      </c>
      <c r="E40" s="136">
        <v>310</v>
      </c>
      <c r="F40" s="566" t="s">
        <v>89</v>
      </c>
      <c r="G40" s="29" t="s">
        <v>249</v>
      </c>
      <c r="H40" s="29"/>
      <c r="I40"/>
      <c r="J40" s="56"/>
      <c r="K40" s="194"/>
      <c r="L40" s="208"/>
      <c r="P40"/>
    </row>
    <row r="41" spans="1:16" s="308" customFormat="1" ht="12.75" customHeight="1" x14ac:dyDescent="0.2">
      <c r="A41"/>
      <c r="B41" s="129">
        <v>43493</v>
      </c>
      <c r="C41" s="190" t="s">
        <v>301</v>
      </c>
      <c r="D41" s="132" t="s">
        <v>1810</v>
      </c>
      <c r="E41" s="136">
        <v>779.8</v>
      </c>
      <c r="F41" s="566"/>
      <c r="G41" s="29" t="s">
        <v>249</v>
      </c>
      <c r="H41" s="29"/>
      <c r="I41"/>
      <c r="J41" s="56"/>
      <c r="K41" s="194"/>
      <c r="L41" s="208"/>
      <c r="P41"/>
    </row>
    <row r="42" spans="1:16" s="308" customFormat="1" ht="12.75" customHeight="1" x14ac:dyDescent="0.2">
      <c r="A42"/>
      <c r="B42" s="129">
        <v>43493</v>
      </c>
      <c r="C42" s="190" t="s">
        <v>469</v>
      </c>
      <c r="D42" s="132" t="s">
        <v>424</v>
      </c>
      <c r="E42" s="136">
        <v>405.04</v>
      </c>
      <c r="F42" s="566" t="s">
        <v>89</v>
      </c>
      <c r="G42" s="29" t="s">
        <v>249</v>
      </c>
      <c r="H42" s="29"/>
      <c r="I42"/>
      <c r="J42" s="56"/>
      <c r="K42" s="194"/>
      <c r="L42" s="208"/>
      <c r="P42"/>
    </row>
    <row r="43" spans="1:16" s="308" customFormat="1" ht="12.75" customHeight="1" x14ac:dyDescent="0.2">
      <c r="A43"/>
      <c r="B43" s="129">
        <v>43493</v>
      </c>
      <c r="C43" s="190" t="s">
        <v>469</v>
      </c>
      <c r="D43" s="132" t="s">
        <v>2266</v>
      </c>
      <c r="E43" s="136">
        <v>495</v>
      </c>
      <c r="F43" s="566" t="s">
        <v>89</v>
      </c>
      <c r="G43" s="29" t="s">
        <v>249</v>
      </c>
      <c r="H43" s="29"/>
      <c r="I43"/>
      <c r="J43" s="56"/>
      <c r="K43" s="194"/>
      <c r="L43" s="208"/>
      <c r="P43"/>
    </row>
    <row r="44" spans="1:16" s="308" customFormat="1" ht="12.75" customHeight="1" x14ac:dyDescent="0.2">
      <c r="A44"/>
      <c r="B44" s="129">
        <v>43494</v>
      </c>
      <c r="C44" s="190" t="s">
        <v>719</v>
      </c>
      <c r="D44" s="132" t="s">
        <v>1051</v>
      </c>
      <c r="E44" s="136">
        <v>885.34</v>
      </c>
      <c r="F44" s="566"/>
      <c r="G44" s="29" t="s">
        <v>249</v>
      </c>
      <c r="H44" s="29"/>
      <c r="I44"/>
      <c r="J44" s="56"/>
      <c r="K44" s="194"/>
      <c r="L44" s="208"/>
      <c r="P44"/>
    </row>
    <row r="45" spans="1:16" s="308" customFormat="1" ht="12.75" customHeight="1" x14ac:dyDescent="0.2">
      <c r="A45"/>
      <c r="B45" s="129">
        <v>43494</v>
      </c>
      <c r="C45" s="190" t="s">
        <v>301</v>
      </c>
      <c r="D45" s="132" t="s">
        <v>1810</v>
      </c>
      <c r="E45" s="136">
        <v>444.48</v>
      </c>
      <c r="F45" s="566" t="s">
        <v>89</v>
      </c>
      <c r="G45" s="29" t="s">
        <v>249</v>
      </c>
      <c r="H45" s="29"/>
      <c r="I45"/>
      <c r="J45" s="56"/>
      <c r="K45" s="194"/>
      <c r="L45" s="208"/>
      <c r="P45"/>
    </row>
    <row r="46" spans="1:16" s="308" customFormat="1" ht="12.75" customHeight="1" x14ac:dyDescent="0.2">
      <c r="A46"/>
      <c r="B46" s="129">
        <v>43495</v>
      </c>
      <c r="C46" s="190" t="s">
        <v>301</v>
      </c>
      <c r="D46" s="132" t="s">
        <v>2255</v>
      </c>
      <c r="E46" s="136">
        <v>777.54</v>
      </c>
      <c r="F46" s="579"/>
      <c r="G46" s="29" t="s">
        <v>249</v>
      </c>
      <c r="H46" s="29"/>
      <c r="I46"/>
      <c r="J46" s="56"/>
      <c r="K46" s="194"/>
      <c r="L46" s="208"/>
      <c r="P46"/>
    </row>
    <row r="47" spans="1:16" s="308" customFormat="1" ht="12.75" customHeight="1" x14ac:dyDescent="0.2">
      <c r="A47"/>
      <c r="B47" s="129">
        <v>43495</v>
      </c>
      <c r="C47" s="190" t="s">
        <v>301</v>
      </c>
      <c r="D47" s="132" t="s">
        <v>931</v>
      </c>
      <c r="E47" s="136">
        <v>77.099999999999994</v>
      </c>
      <c r="F47" s="579" t="s">
        <v>89</v>
      </c>
      <c r="G47" s="29" t="s">
        <v>249</v>
      </c>
      <c r="H47" s="29"/>
      <c r="I47"/>
      <c r="J47" s="56"/>
      <c r="K47" s="194"/>
      <c r="L47" s="208"/>
      <c r="P47"/>
    </row>
    <row r="48" spans="1:16" s="308" customFormat="1" ht="12.75" customHeight="1" x14ac:dyDescent="0.2">
      <c r="A48"/>
      <c r="B48" s="129">
        <v>43495</v>
      </c>
      <c r="C48" s="190" t="s">
        <v>301</v>
      </c>
      <c r="D48" s="132" t="s">
        <v>459</v>
      </c>
      <c r="E48" s="136">
        <v>145</v>
      </c>
      <c r="F48" s="579" t="s">
        <v>89</v>
      </c>
      <c r="G48" s="29" t="s">
        <v>249</v>
      </c>
      <c r="H48" s="29"/>
      <c r="I48"/>
      <c r="J48" s="56"/>
      <c r="K48" s="194"/>
      <c r="L48" s="208"/>
      <c r="P48"/>
    </row>
    <row r="49" spans="1:16" s="308" customFormat="1" ht="12.75" customHeight="1" x14ac:dyDescent="0.2">
      <c r="A49"/>
      <c r="B49" s="129">
        <v>43495</v>
      </c>
      <c r="C49" s="190" t="s">
        <v>469</v>
      </c>
      <c r="D49" s="132" t="s">
        <v>2256</v>
      </c>
      <c r="E49" s="136">
        <v>400.6</v>
      </c>
      <c r="F49" s="579" t="s">
        <v>89</v>
      </c>
      <c r="G49" s="29" t="s">
        <v>249</v>
      </c>
      <c r="H49" s="29"/>
      <c r="I49"/>
      <c r="J49" s="56"/>
      <c r="K49" s="194"/>
      <c r="L49" s="208"/>
      <c r="P49"/>
    </row>
    <row r="50" spans="1:16" s="308" customFormat="1" ht="12.75" customHeight="1" thickBot="1" x14ac:dyDescent="0.25">
      <c r="A50"/>
      <c r="B50" s="161">
        <v>43495</v>
      </c>
      <c r="C50" s="187" t="s">
        <v>1540</v>
      </c>
      <c r="D50" s="133" t="s">
        <v>2257</v>
      </c>
      <c r="E50" s="137">
        <v>450</v>
      </c>
      <c r="F50" s="579" t="s">
        <v>89</v>
      </c>
      <c r="G50" s="29" t="s">
        <v>249</v>
      </c>
      <c r="H50" s="29"/>
      <c r="I50"/>
      <c r="J50" s="56"/>
      <c r="K50" s="194"/>
      <c r="L50" s="208"/>
      <c r="P50"/>
    </row>
    <row r="51" spans="1:16" s="308" customFormat="1" ht="13.5" thickBot="1" x14ac:dyDescent="0.25">
      <c r="A51"/>
      <c r="B51" s="56"/>
      <c r="C51" s="56"/>
      <c r="D51" s="194"/>
      <c r="E51" s="87">
        <f>SUM(E12:E50)</f>
        <v>90704.040000000008</v>
      </c>
      <c r="F51" s="566"/>
      <c r="G51" s="29"/>
      <c r="H51" s="29"/>
      <c r="I51"/>
      <c r="J51" s="56"/>
      <c r="K51" s="194"/>
      <c r="L51" s="208"/>
      <c r="P51"/>
    </row>
    <row r="52" spans="1:16" s="308" customFormat="1" x14ac:dyDescent="0.2">
      <c r="A52"/>
      <c r="B52"/>
      <c r="C52"/>
      <c r="D52" s="195"/>
      <c r="E52" s="723"/>
      <c r="F52" s="566"/>
      <c r="G52" s="29"/>
      <c r="H52" s="29"/>
      <c r="I52"/>
      <c r="J52" s="56"/>
      <c r="K52" s="194"/>
      <c r="L52" s="208"/>
      <c r="P52"/>
    </row>
    <row r="53" spans="1:16" s="308" customFormat="1" x14ac:dyDescent="0.2">
      <c r="A53"/>
      <c r="B53"/>
      <c r="C53"/>
      <c r="D53" s="195"/>
      <c r="E53" s="723"/>
      <c r="F53" s="566"/>
      <c r="G53" s="29"/>
      <c r="H53" s="29"/>
      <c r="I53"/>
      <c r="J53" s="56"/>
      <c r="K53" s="194"/>
      <c r="L53" s="208"/>
      <c r="P53"/>
    </row>
    <row r="54" spans="1:16" s="308" customFormat="1" x14ac:dyDescent="0.2">
      <c r="A54"/>
      <c r="B54"/>
      <c r="C54"/>
      <c r="D54" s="195"/>
      <c r="E54" s="723"/>
      <c r="F54" s="566"/>
      <c r="G54" s="29"/>
      <c r="H54" s="29"/>
      <c r="I54"/>
      <c r="J54" s="56"/>
      <c r="K54" s="194"/>
      <c r="L54" s="208"/>
      <c r="P54"/>
    </row>
    <row r="55" spans="1:16" s="308" customFormat="1" x14ac:dyDescent="0.2">
      <c r="A55"/>
      <c r="B55"/>
      <c r="C55"/>
      <c r="D55" s="195"/>
      <c r="E55" s="723"/>
      <c r="F55" s="566"/>
      <c r="G55" s="29"/>
      <c r="H55" s="29"/>
      <c r="I55"/>
      <c r="J55" s="56"/>
      <c r="K55" s="194"/>
      <c r="L55" s="208"/>
      <c r="P55"/>
    </row>
    <row r="56" spans="1:16" s="308" customFormat="1" x14ac:dyDescent="0.2">
      <c r="A56"/>
      <c r="B56"/>
      <c r="C56"/>
      <c r="D56" s="195"/>
      <c r="E56" s="723"/>
      <c r="F56" s="566"/>
      <c r="G56" s="29"/>
      <c r="H56" s="29"/>
      <c r="I56"/>
      <c r="J56" s="56"/>
      <c r="K56" s="194"/>
      <c r="L56" s="208"/>
      <c r="P56"/>
    </row>
    <row r="57" spans="1:16" s="308" customFormat="1" x14ac:dyDescent="0.2">
      <c r="A57"/>
      <c r="B57"/>
      <c r="C57"/>
      <c r="D57" s="195"/>
      <c r="E57" s="723"/>
      <c r="F57" s="566"/>
      <c r="G57" s="29"/>
      <c r="H57" s="29"/>
      <c r="I57"/>
      <c r="J57" s="56"/>
      <c r="K57" s="194"/>
      <c r="L57" s="208"/>
      <c r="P57"/>
    </row>
    <row r="58" spans="1:16" s="308" customFormat="1" x14ac:dyDescent="0.2">
      <c r="A58"/>
      <c r="B58"/>
      <c r="C58"/>
      <c r="D58" s="195"/>
      <c r="E58" s="723"/>
      <c r="F58" s="566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723"/>
      <c r="F59" s="566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723"/>
      <c r="F60" s="566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723"/>
      <c r="F61" s="566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723"/>
      <c r="F62" s="566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723"/>
      <c r="F63" s="566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723"/>
      <c r="F64" s="566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723"/>
      <c r="F65" s="566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723"/>
      <c r="F66" s="566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723"/>
      <c r="F67" s="566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723"/>
      <c r="F68" s="566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723"/>
      <c r="F69" s="566"/>
      <c r="G69" s="29"/>
      <c r="H69" s="29"/>
      <c r="I69"/>
      <c r="J69"/>
      <c r="K69"/>
      <c r="L69"/>
      <c r="P69"/>
    </row>
  </sheetData>
  <mergeCells count="5">
    <mergeCell ref="A1:L1"/>
    <mergeCell ref="A3:D3"/>
    <mergeCell ref="A10:D10"/>
    <mergeCell ref="K12:K13"/>
    <mergeCell ref="L12:L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7"/>
  <dimension ref="A1:P70"/>
  <sheetViews>
    <sheetView zoomScaleNormal="100" workbookViewId="0">
      <selection activeCell="E39" sqref="E3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68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2214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68"/>
      <c r="G2" s="568"/>
      <c r="H2" s="568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72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43498</v>
      </c>
      <c r="C5" s="569" t="s">
        <v>301</v>
      </c>
      <c r="D5" s="123" t="s">
        <v>931</v>
      </c>
      <c r="E5" s="169">
        <v>180.7</v>
      </c>
      <c r="F5" s="308" t="s">
        <v>89</v>
      </c>
      <c r="G5" s="29" t="s">
        <v>249</v>
      </c>
      <c r="H5" s="29"/>
      <c r="J5" s="101">
        <v>43502</v>
      </c>
      <c r="K5" s="205" t="s">
        <v>50</v>
      </c>
      <c r="L5" s="136">
        <v>2633.5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A6"/>
      <c r="B6" s="109">
        <v>43500</v>
      </c>
      <c r="C6" s="580" t="s">
        <v>469</v>
      </c>
      <c r="D6" s="123" t="s">
        <v>424</v>
      </c>
      <c r="E6" s="169">
        <v>613.38</v>
      </c>
      <c r="F6" s="308" t="s">
        <v>89</v>
      </c>
      <c r="G6" s="29" t="s">
        <v>249</v>
      </c>
      <c r="H6" s="29"/>
      <c r="J6" s="110">
        <v>43502</v>
      </c>
      <c r="K6" s="119" t="s">
        <v>1064</v>
      </c>
      <c r="L6" s="136">
        <v>2708.85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B7" s="109">
        <v>43500</v>
      </c>
      <c r="C7" s="580" t="s">
        <v>647</v>
      </c>
      <c r="D7" s="123" t="s">
        <v>597</v>
      </c>
      <c r="E7" s="169">
        <v>805.85</v>
      </c>
      <c r="F7" s="308" t="s">
        <v>89</v>
      </c>
      <c r="G7" s="29" t="s">
        <v>249</v>
      </c>
      <c r="H7" s="29"/>
      <c r="J7" s="110">
        <v>43517</v>
      </c>
      <c r="K7" s="119" t="s">
        <v>2115</v>
      </c>
      <c r="L7" s="136">
        <v>6197.07</v>
      </c>
      <c r="M7" s="308" t="s">
        <v>405</v>
      </c>
      <c r="N7" s="307" t="s">
        <v>249</v>
      </c>
      <c r="O7" s="307"/>
      <c r="P7" s="316"/>
    </row>
    <row r="8" spans="1:16" s="56" customFormat="1" ht="12.6" customHeight="1" x14ac:dyDescent="0.2">
      <c r="A8"/>
      <c r="B8" s="109">
        <v>43501</v>
      </c>
      <c r="C8" s="580" t="s">
        <v>719</v>
      </c>
      <c r="D8" s="123" t="s">
        <v>1051</v>
      </c>
      <c r="E8" s="169">
        <v>786.08</v>
      </c>
      <c r="F8" s="308" t="s">
        <v>89</v>
      </c>
      <c r="G8" s="29" t="s">
        <v>249</v>
      </c>
      <c r="H8" s="29"/>
      <c r="J8" s="110">
        <v>43517</v>
      </c>
      <c r="K8" s="119" t="s">
        <v>2127</v>
      </c>
      <c r="L8" s="136">
        <v>6389.89</v>
      </c>
      <c r="M8" s="308" t="s">
        <v>405</v>
      </c>
      <c r="N8" s="307" t="s">
        <v>249</v>
      </c>
      <c r="O8" s="307"/>
      <c r="P8" s="316"/>
    </row>
    <row r="9" spans="1:16" s="56" customFormat="1" ht="12.6" customHeight="1" x14ac:dyDescent="0.2">
      <c r="B9" s="109">
        <v>43502</v>
      </c>
      <c r="C9" s="188" t="s">
        <v>301</v>
      </c>
      <c r="D9" s="123" t="s">
        <v>1487</v>
      </c>
      <c r="E9" s="124">
        <v>2610.5</v>
      </c>
      <c r="F9" s="568" t="s">
        <v>89</v>
      </c>
      <c r="G9" s="29" t="s">
        <v>249</v>
      </c>
      <c r="H9" s="29"/>
      <c r="J9" s="110">
        <v>43517</v>
      </c>
      <c r="K9" s="123" t="s">
        <v>2166</v>
      </c>
      <c r="L9" s="136">
        <v>6084.51</v>
      </c>
      <c r="M9" s="308" t="s">
        <v>405</v>
      </c>
      <c r="N9" s="307" t="s">
        <v>249</v>
      </c>
      <c r="O9" s="307"/>
      <c r="P9" s="316"/>
    </row>
    <row r="10" spans="1:16" s="56" customFormat="1" ht="12.6" customHeight="1" x14ac:dyDescent="0.2">
      <c r="B10" s="109">
        <v>43502</v>
      </c>
      <c r="C10" s="188" t="s">
        <v>301</v>
      </c>
      <c r="D10" s="123" t="s">
        <v>459</v>
      </c>
      <c r="E10" s="124">
        <v>151</v>
      </c>
      <c r="F10" s="568" t="s">
        <v>89</v>
      </c>
      <c r="G10" s="29" t="s">
        <v>249</v>
      </c>
      <c r="H10" s="29"/>
      <c r="J10" s="110">
        <v>43517</v>
      </c>
      <c r="K10" s="123" t="s">
        <v>2167</v>
      </c>
      <c r="L10" s="136">
        <v>6028.42</v>
      </c>
      <c r="M10" s="308" t="s">
        <v>405</v>
      </c>
      <c r="N10" s="307" t="s">
        <v>249</v>
      </c>
      <c r="O10" s="308"/>
      <c r="P10" s="29"/>
    </row>
    <row r="11" spans="1:16" s="29" customFormat="1" ht="12.6" customHeight="1" thickBot="1" x14ac:dyDescent="0.25">
      <c r="A11" s="56"/>
      <c r="B11" s="109">
        <v>43502</v>
      </c>
      <c r="C11" s="188" t="s">
        <v>469</v>
      </c>
      <c r="D11" s="123" t="s">
        <v>424</v>
      </c>
      <c r="E11" s="124">
        <v>136.91</v>
      </c>
      <c r="F11" s="579" t="s">
        <v>89</v>
      </c>
      <c r="G11" s="29" t="s">
        <v>249</v>
      </c>
      <c r="I11" s="56"/>
      <c r="J11" s="161">
        <v>43517</v>
      </c>
      <c r="K11" s="133" t="s">
        <v>2217</v>
      </c>
      <c r="L11" s="137">
        <v>7499.57</v>
      </c>
      <c r="M11" s="308" t="s">
        <v>405</v>
      </c>
      <c r="N11" s="307" t="s">
        <v>249</v>
      </c>
      <c r="O11" s="308"/>
    </row>
    <row r="12" spans="1:16" s="29" customFormat="1" ht="12.6" customHeight="1" thickBot="1" x14ac:dyDescent="0.25">
      <c r="A12" s="56"/>
      <c r="B12" s="109">
        <v>43504</v>
      </c>
      <c r="C12" s="188" t="s">
        <v>719</v>
      </c>
      <c r="D12" s="123" t="s">
        <v>1051</v>
      </c>
      <c r="E12" s="124">
        <v>950.54</v>
      </c>
      <c r="F12" s="579" t="s">
        <v>89</v>
      </c>
      <c r="G12" s="29" t="s">
        <v>249</v>
      </c>
      <c r="I12" s="56"/>
      <c r="J12" s="56"/>
      <c r="K12" s="194"/>
      <c r="L12" s="87">
        <f>SUM(L5:L11)</f>
        <v>37541.81</v>
      </c>
      <c r="M12" s="307"/>
      <c r="N12" s="307"/>
      <c r="O12" s="308"/>
    </row>
    <row r="13" spans="1:16" s="29" customFormat="1" ht="12.6" customHeight="1" thickBot="1" x14ac:dyDescent="0.25">
      <c r="A13" s="56"/>
      <c r="B13" s="109">
        <v>43504</v>
      </c>
      <c r="C13" s="188" t="s">
        <v>301</v>
      </c>
      <c r="D13" s="123" t="s">
        <v>931</v>
      </c>
      <c r="E13" s="124">
        <v>121.9</v>
      </c>
      <c r="F13" s="579"/>
      <c r="G13" s="29" t="s">
        <v>249</v>
      </c>
      <c r="I13"/>
      <c r="J13" s="299"/>
      <c r="K13" s="155"/>
      <c r="L13" s="301"/>
      <c r="M13" s="307"/>
      <c r="N13" s="307"/>
      <c r="O13" s="308"/>
    </row>
    <row r="14" spans="1:16" s="29" customFormat="1" ht="12.6" customHeight="1" x14ac:dyDescent="0.2">
      <c r="A14" s="56"/>
      <c r="B14" s="109">
        <v>43504</v>
      </c>
      <c r="C14" s="188" t="s">
        <v>719</v>
      </c>
      <c r="D14" s="123" t="s">
        <v>1051</v>
      </c>
      <c r="E14" s="124">
        <v>615.94000000000005</v>
      </c>
      <c r="F14" s="579" t="s">
        <v>89</v>
      </c>
      <c r="G14" s="29" t="s">
        <v>249</v>
      </c>
      <c r="I14"/>
      <c r="J14" s="158"/>
      <c r="K14" s="885" t="s">
        <v>1087</v>
      </c>
      <c r="L14" s="881">
        <f>L12+E44+L27</f>
        <v>119280.17</v>
      </c>
      <c r="M14" s="307"/>
      <c r="N14" s="307"/>
      <c r="O14" s="308"/>
    </row>
    <row r="15" spans="1:16" s="29" customFormat="1" ht="12.6" customHeight="1" thickBot="1" x14ac:dyDescent="0.25">
      <c r="A15" s="56"/>
      <c r="B15" s="109">
        <v>43507</v>
      </c>
      <c r="C15" s="188" t="s">
        <v>469</v>
      </c>
      <c r="D15" s="123" t="s">
        <v>424</v>
      </c>
      <c r="E15" s="124">
        <v>258.20999999999998</v>
      </c>
      <c r="F15" s="579"/>
      <c r="G15" s="29" t="s">
        <v>249</v>
      </c>
      <c r="I15" s="294"/>
      <c r="J15" s="393"/>
      <c r="K15" s="885"/>
      <c r="L15" s="882"/>
      <c r="M15" s="307"/>
      <c r="N15" s="307"/>
      <c r="O15" s="308"/>
    </row>
    <row r="16" spans="1:16" s="29" customFormat="1" ht="12.6" customHeight="1" x14ac:dyDescent="0.2">
      <c r="A16" s="56"/>
      <c r="B16" s="109">
        <v>43508</v>
      </c>
      <c r="C16" s="188" t="s">
        <v>301</v>
      </c>
      <c r="D16" s="123" t="s">
        <v>1355</v>
      </c>
      <c r="E16" s="124">
        <v>952.17</v>
      </c>
      <c r="F16" s="579" t="s">
        <v>89</v>
      </c>
      <c r="G16" s="29" t="s">
        <v>249</v>
      </c>
      <c r="I16" s="3"/>
      <c r="J16" s="393"/>
      <c r="K16" s="398"/>
      <c r="L16" s="336"/>
      <c r="M16" s="307"/>
      <c r="N16" s="307"/>
      <c r="O16" s="308"/>
    </row>
    <row r="17" spans="1:16" s="29" customFormat="1" ht="12.6" customHeight="1" thickBot="1" x14ac:dyDescent="0.25">
      <c r="A17" s="56"/>
      <c r="B17" s="109">
        <v>43508</v>
      </c>
      <c r="C17" s="188" t="s">
        <v>469</v>
      </c>
      <c r="D17" s="123" t="s">
        <v>424</v>
      </c>
      <c r="E17" s="124">
        <v>612.86</v>
      </c>
      <c r="F17" s="579" t="s">
        <v>89</v>
      </c>
      <c r="G17" s="29" t="s">
        <v>249</v>
      </c>
      <c r="I17" s="294" t="s">
        <v>1570</v>
      </c>
      <c r="J17" s="294"/>
      <c r="K17" s="294"/>
      <c r="L17" s="288"/>
      <c r="M17" s="492" t="s">
        <v>2269</v>
      </c>
      <c r="N17" s="307"/>
      <c r="O17" s="308"/>
    </row>
    <row r="18" spans="1:16" s="29" customFormat="1" ht="12.6" customHeight="1" thickBot="1" x14ac:dyDescent="0.25">
      <c r="A18" s="56"/>
      <c r="B18" s="109">
        <v>43508</v>
      </c>
      <c r="C18" s="188" t="s">
        <v>301</v>
      </c>
      <c r="D18" s="123" t="s">
        <v>459</v>
      </c>
      <c r="E18" s="124">
        <v>53</v>
      </c>
      <c r="F18" s="579" t="s">
        <v>89</v>
      </c>
      <c r="G18" s="29" t="s">
        <v>249</v>
      </c>
      <c r="I18"/>
      <c r="J18" s="10" t="s">
        <v>297</v>
      </c>
      <c r="K18" s="11" t="s">
        <v>298</v>
      </c>
      <c r="L18" s="176" t="s">
        <v>299</v>
      </c>
      <c r="M18" s="308"/>
      <c r="N18" s="307"/>
      <c r="O18" s="308"/>
    </row>
    <row r="19" spans="1:16" s="29" customFormat="1" ht="12.6" customHeight="1" x14ac:dyDescent="0.2">
      <c r="A19" s="56"/>
      <c r="B19" s="109">
        <v>43510</v>
      </c>
      <c r="C19" s="188" t="s">
        <v>301</v>
      </c>
      <c r="D19" s="123" t="s">
        <v>227</v>
      </c>
      <c r="E19" s="124">
        <v>356.5</v>
      </c>
      <c r="F19" s="568" t="s">
        <v>89</v>
      </c>
      <c r="G19" s="29" t="s">
        <v>249</v>
      </c>
      <c r="I19"/>
      <c r="J19" s="101">
        <v>43514</v>
      </c>
      <c r="K19" s="205" t="s">
        <v>2202</v>
      </c>
      <c r="L19" s="206">
        <v>129.80000000000001</v>
      </c>
      <c r="M19" s="308" t="s">
        <v>89</v>
      </c>
      <c r="N19" s="307" t="s">
        <v>249</v>
      </c>
      <c r="O19" s="308"/>
    </row>
    <row r="20" spans="1:16" s="29" customFormat="1" ht="12.6" customHeight="1" x14ac:dyDescent="0.2">
      <c r="A20" s="56"/>
      <c r="B20" s="109">
        <v>43510</v>
      </c>
      <c r="C20" s="188" t="s">
        <v>301</v>
      </c>
      <c r="D20" s="123" t="s">
        <v>227</v>
      </c>
      <c r="E20" s="135">
        <v>3622.5</v>
      </c>
      <c r="F20" s="568" t="s">
        <v>89</v>
      </c>
      <c r="G20" s="29" t="s">
        <v>249</v>
      </c>
      <c r="I20"/>
      <c r="J20" s="110">
        <v>43514</v>
      </c>
      <c r="K20" s="119" t="s">
        <v>1772</v>
      </c>
      <c r="L20" s="172">
        <v>834.5</v>
      </c>
      <c r="M20" s="308" t="s">
        <v>89</v>
      </c>
      <c r="N20" s="307" t="s">
        <v>249</v>
      </c>
      <c r="O20" s="308"/>
    </row>
    <row r="21" spans="1:16" s="29" customFormat="1" ht="12.6" customHeight="1" x14ac:dyDescent="0.2">
      <c r="A21" s="56"/>
      <c r="B21" s="109">
        <v>43510</v>
      </c>
      <c r="C21" s="188" t="s">
        <v>301</v>
      </c>
      <c r="D21" s="123" t="s">
        <v>227</v>
      </c>
      <c r="E21" s="136">
        <v>920</v>
      </c>
      <c r="F21" s="568" t="s">
        <v>89</v>
      </c>
      <c r="G21" s="29" t="s">
        <v>249</v>
      </c>
      <c r="I21"/>
      <c r="J21" s="110">
        <v>43515</v>
      </c>
      <c r="K21" s="119" t="s">
        <v>1772</v>
      </c>
      <c r="L21" s="172">
        <v>353.1</v>
      </c>
      <c r="M21" s="308"/>
      <c r="N21" s="307" t="s">
        <v>249</v>
      </c>
      <c r="O21" s="308"/>
    </row>
    <row r="22" spans="1:16" s="29" customFormat="1" ht="12.6" customHeight="1" x14ac:dyDescent="0.2">
      <c r="A22" s="56"/>
      <c r="B22" s="109">
        <v>43510</v>
      </c>
      <c r="C22" s="188" t="s">
        <v>301</v>
      </c>
      <c r="D22" s="123" t="s">
        <v>227</v>
      </c>
      <c r="E22" s="136">
        <v>425.5</v>
      </c>
      <c r="F22" s="568" t="s">
        <v>89</v>
      </c>
      <c r="G22" s="29" t="s">
        <v>249</v>
      </c>
      <c r="I22"/>
      <c r="J22" s="110">
        <v>43515</v>
      </c>
      <c r="K22" s="119" t="s">
        <v>1575</v>
      </c>
      <c r="L22" s="172">
        <v>1314</v>
      </c>
      <c r="M22" s="308"/>
      <c r="N22" s="307" t="s">
        <v>249</v>
      </c>
      <c r="O22" s="308"/>
    </row>
    <row r="23" spans="1:16" s="29" customFormat="1" ht="12.6" customHeight="1" x14ac:dyDescent="0.2">
      <c r="A23" s="56"/>
      <c r="B23" s="109">
        <v>43510</v>
      </c>
      <c r="C23" s="188" t="s">
        <v>301</v>
      </c>
      <c r="D23" s="123" t="s">
        <v>227</v>
      </c>
      <c r="E23" s="136">
        <v>860.77</v>
      </c>
      <c r="F23" s="568" t="s">
        <v>89</v>
      </c>
      <c r="G23" s="29" t="s">
        <v>249</v>
      </c>
      <c r="I23"/>
      <c r="J23" s="110">
        <v>43516</v>
      </c>
      <c r="K23" s="119" t="s">
        <v>424</v>
      </c>
      <c r="L23" s="172">
        <v>465.68</v>
      </c>
      <c r="M23" s="308" t="s">
        <v>89</v>
      </c>
      <c r="N23" s="307" t="s">
        <v>249</v>
      </c>
      <c r="O23" s="308"/>
    </row>
    <row r="24" spans="1:16" s="29" customFormat="1" ht="12.6" customHeight="1" x14ac:dyDescent="0.2">
      <c r="A24" s="56"/>
      <c r="B24" s="109">
        <v>43510</v>
      </c>
      <c r="C24" s="188" t="s">
        <v>301</v>
      </c>
      <c r="D24" s="132" t="s">
        <v>293</v>
      </c>
      <c r="E24" s="136">
        <v>345</v>
      </c>
      <c r="F24" s="568" t="s">
        <v>89</v>
      </c>
      <c r="G24" s="29" t="s">
        <v>249</v>
      </c>
      <c r="I24"/>
      <c r="J24" s="110">
        <v>43516</v>
      </c>
      <c r="K24" s="119" t="s">
        <v>459</v>
      </c>
      <c r="L24" s="172">
        <v>86.5</v>
      </c>
      <c r="M24" s="308" t="s">
        <v>89</v>
      </c>
      <c r="N24" s="307" t="s">
        <v>249</v>
      </c>
      <c r="O24" s="308"/>
    </row>
    <row r="25" spans="1:16" s="29" customFormat="1" ht="12.6" customHeight="1" x14ac:dyDescent="0.2">
      <c r="A25" s="56"/>
      <c r="B25" s="109">
        <v>43510</v>
      </c>
      <c r="C25" s="188" t="s">
        <v>301</v>
      </c>
      <c r="D25" s="132" t="s">
        <v>293</v>
      </c>
      <c r="E25" s="136">
        <v>126.5</v>
      </c>
      <c r="F25" s="568" t="s">
        <v>89</v>
      </c>
      <c r="G25" s="29" t="s">
        <v>249</v>
      </c>
      <c r="I25"/>
      <c r="J25" s="110">
        <v>43517</v>
      </c>
      <c r="K25" s="119" t="s">
        <v>1051</v>
      </c>
      <c r="L25" s="172">
        <v>980.97</v>
      </c>
      <c r="M25" s="308" t="s">
        <v>89</v>
      </c>
      <c r="N25" s="307" t="s">
        <v>249</v>
      </c>
      <c r="O25" s="308"/>
    </row>
    <row r="26" spans="1:16" s="29" customFormat="1" ht="12.6" customHeight="1" thickBot="1" x14ac:dyDescent="0.25">
      <c r="A26" s="56"/>
      <c r="B26" s="109">
        <v>43510</v>
      </c>
      <c r="C26" s="188" t="s">
        <v>301</v>
      </c>
      <c r="D26" s="132" t="s">
        <v>293</v>
      </c>
      <c r="E26" s="136">
        <v>2714</v>
      </c>
      <c r="F26" s="568" t="s">
        <v>89</v>
      </c>
      <c r="G26" s="116" t="s">
        <v>249</v>
      </c>
      <c r="I26"/>
      <c r="J26" s="161">
        <v>43518</v>
      </c>
      <c r="K26" s="133" t="s">
        <v>424</v>
      </c>
      <c r="L26" s="200">
        <v>168.11</v>
      </c>
      <c r="M26" s="308" t="s">
        <v>89</v>
      </c>
      <c r="N26" s="307" t="s">
        <v>249</v>
      </c>
      <c r="O26" s="308"/>
      <c r="P26" s="327"/>
    </row>
    <row r="27" spans="1:16" s="29" customFormat="1" ht="12.6" customHeight="1" thickBot="1" x14ac:dyDescent="0.25">
      <c r="A27" s="56"/>
      <c r="B27" s="109">
        <v>43510</v>
      </c>
      <c r="C27" s="188" t="s">
        <v>301</v>
      </c>
      <c r="D27" s="132" t="s">
        <v>2114</v>
      </c>
      <c r="E27" s="136">
        <v>4777.5200000000004</v>
      </c>
      <c r="F27" s="568" t="s">
        <v>89</v>
      </c>
      <c r="G27" s="27" t="s">
        <v>249</v>
      </c>
      <c r="I27" s="294"/>
      <c r="J27" s="56"/>
      <c r="K27" s="194"/>
      <c r="L27" s="87">
        <f>SUM(L19:L26)</f>
        <v>4332.66</v>
      </c>
      <c r="M27" s="308"/>
      <c r="N27" s="308"/>
      <c r="O27" s="306"/>
      <c r="P27" s="327"/>
    </row>
    <row r="28" spans="1:16" s="29" customFormat="1" ht="12.6" customHeight="1" x14ac:dyDescent="0.2">
      <c r="A28" s="56"/>
      <c r="B28" s="109">
        <v>43510</v>
      </c>
      <c r="C28" s="188" t="s">
        <v>301</v>
      </c>
      <c r="D28" s="132" t="s">
        <v>1350</v>
      </c>
      <c r="E28" s="136">
        <v>6727.5</v>
      </c>
      <c r="F28" s="579" t="s">
        <v>89</v>
      </c>
      <c r="G28" s="27" t="s">
        <v>249</v>
      </c>
      <c r="I28" s="3"/>
      <c r="J28" s="56"/>
      <c r="K28" s="194"/>
      <c r="L28" s="208"/>
      <c r="M28" s="308"/>
      <c r="N28" s="308"/>
      <c r="O28" s="306"/>
      <c r="P28" s="327"/>
    </row>
    <row r="29" spans="1:16" s="29" customFormat="1" ht="12.6" customHeight="1" x14ac:dyDescent="0.2">
      <c r="A29" s="56"/>
      <c r="B29" s="109">
        <v>43510</v>
      </c>
      <c r="C29" s="188" t="s">
        <v>647</v>
      </c>
      <c r="D29" s="132" t="s">
        <v>2193</v>
      </c>
      <c r="E29" s="136">
        <v>535.5</v>
      </c>
      <c r="F29" s="568" t="s">
        <v>89</v>
      </c>
      <c r="G29" s="29" t="s">
        <v>249</v>
      </c>
      <c r="I29" s="308"/>
      <c r="J29" s="308"/>
      <c r="K29" s="308"/>
      <c r="L29" s="308"/>
      <c r="M29" s="308"/>
      <c r="N29" s="308"/>
      <c r="O29" s="306"/>
    </row>
    <row r="30" spans="1:16" s="29" customFormat="1" ht="12.6" customHeight="1" x14ac:dyDescent="0.2">
      <c r="A30" s="56"/>
      <c r="B30" s="109">
        <v>43510</v>
      </c>
      <c r="C30" s="190" t="s">
        <v>469</v>
      </c>
      <c r="D30" s="132" t="s">
        <v>424</v>
      </c>
      <c r="E30" s="136">
        <v>284.8</v>
      </c>
      <c r="F30" s="579" t="s">
        <v>89</v>
      </c>
      <c r="G30" s="29" t="s">
        <v>249</v>
      </c>
      <c r="I30"/>
      <c r="J30"/>
      <c r="K30"/>
      <c r="L30"/>
      <c r="M30"/>
      <c r="N30" s="308"/>
      <c r="O30" s="306"/>
    </row>
    <row r="31" spans="1:16" s="29" customFormat="1" ht="12.6" customHeight="1" x14ac:dyDescent="0.2">
      <c r="A31" s="56"/>
      <c r="B31" s="129">
        <v>43511</v>
      </c>
      <c r="C31" s="190" t="s">
        <v>719</v>
      </c>
      <c r="D31" s="132" t="s">
        <v>1863</v>
      </c>
      <c r="E31" s="136">
        <v>645.57000000000005</v>
      </c>
      <c r="F31" s="568" t="s">
        <v>89</v>
      </c>
      <c r="G31" s="29" t="s">
        <v>249</v>
      </c>
      <c r="I31"/>
      <c r="J31" s="56"/>
      <c r="K31" s="194"/>
      <c r="L31" s="208"/>
      <c r="M31" s="308"/>
      <c r="N31" s="308"/>
      <c r="O31" s="306"/>
    </row>
    <row r="32" spans="1:16" s="29" customFormat="1" ht="12.6" customHeight="1" x14ac:dyDescent="0.2">
      <c r="A32" s="56"/>
      <c r="B32" s="129">
        <v>43511</v>
      </c>
      <c r="C32" s="190" t="s">
        <v>674</v>
      </c>
      <c r="D32" s="132" t="s">
        <v>2215</v>
      </c>
      <c r="E32" s="136">
        <v>86.25</v>
      </c>
      <c r="F32" s="568" t="s">
        <v>89</v>
      </c>
      <c r="G32" s="29" t="s">
        <v>249</v>
      </c>
      <c r="I32"/>
      <c r="J32" s="56"/>
      <c r="K32" s="194"/>
      <c r="L32" s="208"/>
      <c r="M32" s="308"/>
      <c r="N32" s="308"/>
      <c r="O32" s="307"/>
      <c r="P32" s="487"/>
    </row>
    <row r="33" spans="1:16" s="29" customFormat="1" ht="12.6" customHeight="1" x14ac:dyDescent="0.2">
      <c r="A33" s="56"/>
      <c r="B33" s="129">
        <v>43516</v>
      </c>
      <c r="C33" s="190" t="s">
        <v>647</v>
      </c>
      <c r="D33" s="132" t="s">
        <v>597</v>
      </c>
      <c r="E33" s="136">
        <v>434.18</v>
      </c>
      <c r="F33" s="568" t="s">
        <v>89</v>
      </c>
      <c r="G33" s="29" t="s">
        <v>249</v>
      </c>
      <c r="I33"/>
      <c r="J33" s="56"/>
      <c r="K33" s="194"/>
      <c r="L33" s="208"/>
      <c r="M33" s="308"/>
      <c r="N33" s="308"/>
      <c r="O33" s="307"/>
      <c r="P33" s="488"/>
    </row>
    <row r="34" spans="1:16" s="29" customFormat="1" ht="12.6" customHeight="1" x14ac:dyDescent="0.2">
      <c r="A34" s="56"/>
      <c r="B34" s="129">
        <v>43517</v>
      </c>
      <c r="C34" s="190" t="s">
        <v>469</v>
      </c>
      <c r="D34" s="132" t="s">
        <v>2216</v>
      </c>
      <c r="E34" s="136">
        <v>2163</v>
      </c>
      <c r="F34" s="568" t="s">
        <v>89</v>
      </c>
      <c r="G34" s="29" t="s">
        <v>249</v>
      </c>
      <c r="I34"/>
      <c r="J34" s="56"/>
      <c r="K34" s="194"/>
      <c r="L34" s="208"/>
      <c r="M34" s="308"/>
      <c r="N34" s="308"/>
      <c r="O34" s="307"/>
      <c r="P34" s="111"/>
    </row>
    <row r="35" spans="1:16" s="29" customFormat="1" ht="12.6" customHeight="1" x14ac:dyDescent="0.2">
      <c r="A35" s="56"/>
      <c r="B35" s="129">
        <v>43517</v>
      </c>
      <c r="C35" s="190" t="s">
        <v>301</v>
      </c>
      <c r="D35" s="132" t="s">
        <v>2258</v>
      </c>
      <c r="E35" s="272">
        <v>2199.4699999999998</v>
      </c>
      <c r="F35" s="568"/>
      <c r="G35" s="29" t="s">
        <v>249</v>
      </c>
      <c r="I35"/>
      <c r="J35" s="56"/>
      <c r="K35" s="194"/>
      <c r="L35" s="208"/>
      <c r="M35" s="308"/>
      <c r="N35" s="308"/>
      <c r="O35" s="308"/>
      <c r="P35" s="111"/>
    </row>
    <row r="36" spans="1:16" s="29" customFormat="1" ht="12.6" customHeight="1" x14ac:dyDescent="0.2">
      <c r="A36" s="56"/>
      <c r="B36" s="129">
        <v>43521</v>
      </c>
      <c r="C36" s="190" t="s">
        <v>1939</v>
      </c>
      <c r="D36" s="132" t="s">
        <v>1977</v>
      </c>
      <c r="E36" s="136">
        <v>1030</v>
      </c>
      <c r="F36" s="568" t="s">
        <v>405</v>
      </c>
      <c r="G36" s="29" t="s">
        <v>249</v>
      </c>
      <c r="I36"/>
      <c r="J36" s="56"/>
      <c r="K36" s="194"/>
      <c r="L36" s="208"/>
      <c r="M36" s="308"/>
      <c r="N36" s="308"/>
      <c r="O36" s="308"/>
      <c r="P36" s="111"/>
    </row>
    <row r="37" spans="1:16" s="29" customFormat="1" ht="12.6" customHeight="1" x14ac:dyDescent="0.2">
      <c r="A37" s="56"/>
      <c r="B37" s="129">
        <v>43521</v>
      </c>
      <c r="C37" s="190" t="s">
        <v>301</v>
      </c>
      <c r="D37" s="132" t="s">
        <v>227</v>
      </c>
      <c r="E37" s="136">
        <v>5175</v>
      </c>
      <c r="F37" s="568" t="s">
        <v>89</v>
      </c>
      <c r="G37" s="29" t="s">
        <v>249</v>
      </c>
      <c r="I37"/>
      <c r="J37" s="56"/>
      <c r="K37" s="194"/>
      <c r="L37" s="208"/>
      <c r="M37" s="308"/>
      <c r="N37" s="308"/>
      <c r="O37" s="308"/>
      <c r="P37" s="111"/>
    </row>
    <row r="38" spans="1:16" s="29" customFormat="1" ht="12.6" customHeight="1" x14ac:dyDescent="0.2">
      <c r="A38"/>
      <c r="B38" s="129">
        <v>43522</v>
      </c>
      <c r="C38" s="190" t="s">
        <v>719</v>
      </c>
      <c r="D38" s="132" t="s">
        <v>1051</v>
      </c>
      <c r="E38" s="136">
        <v>946.78</v>
      </c>
      <c r="F38" s="568" t="s">
        <v>89</v>
      </c>
      <c r="G38" s="29" t="s">
        <v>249</v>
      </c>
      <c r="I38"/>
      <c r="J38" s="56"/>
      <c r="K38" s="194"/>
      <c r="L38" s="208"/>
      <c r="M38" s="308"/>
      <c r="N38" s="308"/>
      <c r="O38" s="308"/>
      <c r="P38" s="111"/>
    </row>
    <row r="39" spans="1:16" s="29" customFormat="1" ht="12.6" customHeight="1" x14ac:dyDescent="0.2">
      <c r="A39"/>
      <c r="B39" s="129">
        <v>43523</v>
      </c>
      <c r="C39" s="190" t="s">
        <v>1136</v>
      </c>
      <c r="D39" s="132" t="s">
        <v>861</v>
      </c>
      <c r="E39" s="272">
        <v>32350.639999999999</v>
      </c>
      <c r="F39" s="568" t="s">
        <v>89</v>
      </c>
      <c r="G39" s="29" t="s">
        <v>249</v>
      </c>
      <c r="I39"/>
      <c r="J39" s="56"/>
      <c r="K39" s="194"/>
      <c r="L39" s="208"/>
      <c r="M39" s="308"/>
      <c r="N39"/>
      <c r="O39" s="308"/>
      <c r="P39" s="111"/>
    </row>
    <row r="40" spans="1:16" s="29" customFormat="1" ht="12.6" customHeight="1" x14ac:dyDescent="0.2">
      <c r="A40"/>
      <c r="B40" s="129">
        <v>43523</v>
      </c>
      <c r="C40" s="190" t="s">
        <v>674</v>
      </c>
      <c r="D40" s="132" t="s">
        <v>2215</v>
      </c>
      <c r="E40" s="136">
        <v>86.25</v>
      </c>
      <c r="F40" s="579"/>
      <c r="G40" s="29" t="s">
        <v>249</v>
      </c>
      <c r="I40"/>
      <c r="J40" s="56"/>
      <c r="K40" s="194"/>
      <c r="L40" s="208"/>
      <c r="M40" s="308"/>
      <c r="N40" s="308"/>
      <c r="O40" s="308"/>
      <c r="P40" s="3"/>
    </row>
    <row r="41" spans="1:16" s="29" customFormat="1" ht="12.6" customHeight="1" x14ac:dyDescent="0.2">
      <c r="A41"/>
      <c r="B41" s="129">
        <v>43524</v>
      </c>
      <c r="C41" s="190" t="s">
        <v>719</v>
      </c>
      <c r="D41" s="132" t="s">
        <v>1051</v>
      </c>
      <c r="E41" s="136">
        <v>484.96</v>
      </c>
      <c r="F41" s="579" t="s">
        <v>89</v>
      </c>
      <c r="G41" s="29" t="s">
        <v>249</v>
      </c>
      <c r="I41"/>
      <c r="J41" s="56"/>
      <c r="K41" s="194"/>
      <c r="L41" s="208"/>
      <c r="M41" s="308"/>
      <c r="N41" s="308"/>
      <c r="O41" s="308"/>
      <c r="P41" s="3"/>
    </row>
    <row r="42" spans="1:16" s="29" customFormat="1" ht="12.6" customHeight="1" x14ac:dyDescent="0.2">
      <c r="A42"/>
      <c r="B42" s="129">
        <v>43524</v>
      </c>
      <c r="C42" s="190" t="s">
        <v>301</v>
      </c>
      <c r="D42" s="132" t="s">
        <v>227</v>
      </c>
      <c r="E42" s="136">
        <v>158.47</v>
      </c>
      <c r="F42" s="568" t="s">
        <v>89</v>
      </c>
      <c r="G42" s="29" t="s">
        <v>249</v>
      </c>
      <c r="I42"/>
      <c r="J42" s="56"/>
      <c r="K42" s="194"/>
      <c r="L42" s="208"/>
      <c r="M42" s="308"/>
      <c r="N42" s="308"/>
      <c r="O42" s="308"/>
      <c r="P42" s="3"/>
    </row>
    <row r="43" spans="1:16" s="29" customFormat="1" ht="12.6" customHeight="1" thickBot="1" x14ac:dyDescent="0.25">
      <c r="A43"/>
      <c r="B43" s="161">
        <v>43524</v>
      </c>
      <c r="C43" s="187" t="s">
        <v>647</v>
      </c>
      <c r="D43" s="133" t="s">
        <v>607</v>
      </c>
      <c r="E43" s="137">
        <v>1100</v>
      </c>
      <c r="F43" s="568" t="s">
        <v>89</v>
      </c>
      <c r="G43" s="29" t="s">
        <v>249</v>
      </c>
      <c r="I43"/>
      <c r="J43"/>
      <c r="K43"/>
      <c r="L43"/>
      <c r="M43" s="308"/>
      <c r="N43" s="308"/>
      <c r="O43" s="308"/>
      <c r="P43"/>
    </row>
    <row r="44" spans="1:16" s="308" customFormat="1" ht="12.75" customHeight="1" thickBot="1" x14ac:dyDescent="0.25">
      <c r="A44"/>
      <c r="B44" s="56"/>
      <c r="C44" s="56"/>
      <c r="D44" s="194"/>
      <c r="E44" s="87">
        <f>SUM(E5:E43)</f>
        <v>77405.7</v>
      </c>
      <c r="F44" s="568"/>
      <c r="G44" s="29"/>
      <c r="H44" s="29"/>
      <c r="I44"/>
      <c r="J44"/>
      <c r="K44"/>
      <c r="L44"/>
      <c r="P44"/>
    </row>
    <row r="45" spans="1:16" s="308" customFormat="1" ht="12.75" customHeight="1" x14ac:dyDescent="0.2">
      <c r="A45"/>
      <c r="B45"/>
      <c r="C45"/>
      <c r="D45" s="195"/>
      <c r="E45" s="723"/>
      <c r="F45" s="568"/>
      <c r="G45" s="29"/>
      <c r="H45" s="29"/>
      <c r="I45"/>
      <c r="J45"/>
      <c r="K45"/>
      <c r="L45"/>
      <c r="P45"/>
    </row>
    <row r="46" spans="1:16" s="308" customFormat="1" ht="12.75" customHeight="1" x14ac:dyDescent="0.2">
      <c r="A46"/>
      <c r="B46"/>
      <c r="C46"/>
      <c r="D46" s="195"/>
      <c r="E46" s="723"/>
      <c r="F46" s="568"/>
      <c r="G46" s="29"/>
      <c r="H46" s="29"/>
      <c r="I46"/>
      <c r="J46"/>
      <c r="K46"/>
      <c r="L46"/>
      <c r="P46" s="266"/>
    </row>
    <row r="47" spans="1:16" s="308" customFormat="1" ht="12.75" customHeight="1" x14ac:dyDescent="0.2">
      <c r="A47"/>
      <c r="B47"/>
      <c r="C47"/>
      <c r="D47" s="195"/>
      <c r="E47" s="723"/>
      <c r="F47" s="568"/>
      <c r="G47" s="29"/>
      <c r="H47"/>
      <c r="I47"/>
      <c r="J47"/>
      <c r="K47"/>
      <c r="L47"/>
      <c r="P47" s="266"/>
    </row>
    <row r="48" spans="1:16" s="308" customFormat="1" ht="12.75" customHeight="1" x14ac:dyDescent="0.2">
      <c r="A48"/>
      <c r="B48"/>
      <c r="C48"/>
      <c r="D48" s="195"/>
      <c r="E48" s="723"/>
      <c r="F48" s="568"/>
      <c r="G48" s="29"/>
      <c r="H48"/>
      <c r="I48"/>
      <c r="J48"/>
      <c r="K48"/>
      <c r="L48"/>
      <c r="P48" s="266"/>
    </row>
    <row r="49" spans="1:16" s="308" customFormat="1" ht="12.75" customHeight="1" x14ac:dyDescent="0.2">
      <c r="A49"/>
      <c r="B49"/>
      <c r="C49"/>
      <c r="D49" s="195"/>
      <c r="E49" s="723"/>
      <c r="F49" s="568"/>
      <c r="G49" s="29"/>
      <c r="H49" s="29"/>
      <c r="I49"/>
      <c r="J49"/>
      <c r="K49"/>
      <c r="L49"/>
      <c r="P49" s="266"/>
    </row>
    <row r="50" spans="1:16" s="308" customFormat="1" ht="12.75" customHeight="1" x14ac:dyDescent="0.2">
      <c r="A50"/>
      <c r="B50"/>
      <c r="C50"/>
      <c r="D50" s="195"/>
      <c r="E50" s="723"/>
      <c r="F50" s="568"/>
      <c r="G50" s="29"/>
      <c r="H50" s="29"/>
      <c r="I50"/>
      <c r="J50"/>
      <c r="K50"/>
      <c r="L50"/>
      <c r="P50"/>
    </row>
    <row r="51" spans="1:16" s="308" customFormat="1" x14ac:dyDescent="0.2">
      <c r="A51"/>
      <c r="B51"/>
      <c r="C51"/>
      <c r="D51" s="195"/>
      <c r="E51" s="723"/>
      <c r="F51" s="568"/>
      <c r="G51" s="29"/>
      <c r="H51" s="29"/>
      <c r="I51"/>
      <c r="J51"/>
      <c r="K51"/>
      <c r="L51"/>
      <c r="P51"/>
    </row>
    <row r="52" spans="1:16" s="308" customFormat="1" x14ac:dyDescent="0.2">
      <c r="A52"/>
      <c r="B52"/>
      <c r="C52"/>
      <c r="D52" s="195"/>
      <c r="E52" s="723"/>
      <c r="F52" s="568"/>
      <c r="G52" s="29"/>
      <c r="H52" s="29"/>
      <c r="I52"/>
      <c r="J52"/>
      <c r="K52"/>
      <c r="L52"/>
      <c r="P52"/>
    </row>
    <row r="53" spans="1:16" s="308" customFormat="1" x14ac:dyDescent="0.2">
      <c r="A53"/>
      <c r="B53"/>
      <c r="C53"/>
      <c r="D53" s="195"/>
      <c r="E53" s="723"/>
      <c r="F53" s="568"/>
      <c r="G53" s="29"/>
      <c r="H53" s="29"/>
      <c r="I53"/>
      <c r="J53"/>
      <c r="K53"/>
      <c r="L53"/>
      <c r="P53"/>
    </row>
    <row r="54" spans="1:16" s="308" customFormat="1" x14ac:dyDescent="0.2">
      <c r="A54"/>
      <c r="B54"/>
      <c r="C54"/>
      <c r="D54" s="195"/>
      <c r="E54" s="723"/>
      <c r="F54" s="568"/>
      <c r="G54" s="29"/>
      <c r="H54" s="29"/>
      <c r="I54"/>
      <c r="J54"/>
      <c r="K54"/>
      <c r="L54"/>
      <c r="P54"/>
    </row>
    <row r="55" spans="1:16" s="308" customFormat="1" x14ac:dyDescent="0.2">
      <c r="A55"/>
      <c r="B55"/>
      <c r="C55"/>
      <c r="D55" s="195"/>
      <c r="E55" s="723"/>
      <c r="F55" s="568"/>
      <c r="G55" s="29"/>
      <c r="H55" s="29"/>
      <c r="I55"/>
      <c r="J55"/>
      <c r="K55"/>
      <c r="L55"/>
      <c r="P55"/>
    </row>
    <row r="56" spans="1:16" s="308" customFormat="1" x14ac:dyDescent="0.2">
      <c r="A56"/>
      <c r="B56"/>
      <c r="C56"/>
      <c r="D56" s="195"/>
      <c r="E56" s="723"/>
      <c r="F56" s="568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723"/>
      <c r="F57" s="568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723"/>
      <c r="F58" s="568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723"/>
      <c r="F59" s="568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723"/>
      <c r="F60" s="568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723"/>
      <c r="F61" s="568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723"/>
      <c r="F62" s="568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723"/>
      <c r="F63" s="568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723"/>
      <c r="F64" s="568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723"/>
      <c r="F65" s="568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723"/>
      <c r="F66" s="568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723"/>
      <c r="F67" s="568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723"/>
      <c r="F68" s="568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723"/>
      <c r="F69" s="568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723"/>
      <c r="F70" s="568"/>
      <c r="G70" s="29"/>
      <c r="H70" s="29"/>
      <c r="I70"/>
      <c r="J70"/>
      <c r="K70"/>
      <c r="L70"/>
      <c r="P70"/>
    </row>
  </sheetData>
  <mergeCells count="4">
    <mergeCell ref="A1:L1"/>
    <mergeCell ref="A3:D3"/>
    <mergeCell ref="K14:K15"/>
    <mergeCell ref="L14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8"/>
  <dimension ref="A1:P67"/>
  <sheetViews>
    <sheetView topLeftCell="A10" zoomScaleNormal="100" workbookViewId="0">
      <selection activeCell="M39" sqref="M3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70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2218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70"/>
      <c r="G2" s="570"/>
      <c r="H2" s="570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72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43529</v>
      </c>
      <c r="C5" s="571" t="s">
        <v>301</v>
      </c>
      <c r="D5" s="123" t="s">
        <v>2274</v>
      </c>
      <c r="E5" s="737">
        <v>2221.85</v>
      </c>
      <c r="F5" s="308"/>
      <c r="G5" s="29" t="s">
        <v>249</v>
      </c>
      <c r="H5" s="29"/>
      <c r="J5" s="101">
        <v>43531</v>
      </c>
      <c r="K5" s="123" t="s">
        <v>2098</v>
      </c>
      <c r="L5" s="136">
        <v>26863.53</v>
      </c>
      <c r="M5" s="308"/>
      <c r="N5" s="307"/>
      <c r="O5" s="307"/>
    </row>
    <row r="6" spans="1:16" s="56" customFormat="1" ht="12.6" customHeight="1" x14ac:dyDescent="0.2">
      <c r="B6" s="109">
        <v>43530</v>
      </c>
      <c r="C6" s="188" t="s">
        <v>674</v>
      </c>
      <c r="D6" s="123" t="s">
        <v>2220</v>
      </c>
      <c r="E6" s="124">
        <v>554.15</v>
      </c>
      <c r="F6" s="570" t="s">
        <v>89</v>
      </c>
      <c r="G6" s="29" t="s">
        <v>249</v>
      </c>
      <c r="H6" s="29"/>
      <c r="J6" s="110">
        <v>43531</v>
      </c>
      <c r="K6" s="123" t="s">
        <v>2168</v>
      </c>
      <c r="L6" s="136">
        <v>19117.79</v>
      </c>
      <c r="M6" s="308"/>
      <c r="N6" s="307"/>
      <c r="O6" s="307"/>
    </row>
    <row r="7" spans="1:16" s="56" customFormat="1" ht="12.6" customHeight="1" x14ac:dyDescent="0.2">
      <c r="B7" s="109">
        <v>43530</v>
      </c>
      <c r="C7" s="188" t="s">
        <v>1939</v>
      </c>
      <c r="D7" s="123" t="s">
        <v>1977</v>
      </c>
      <c r="E7" s="124">
        <v>2060</v>
      </c>
      <c r="F7" s="570" t="s">
        <v>405</v>
      </c>
      <c r="G7" s="29" t="s">
        <v>249</v>
      </c>
      <c r="H7" s="29"/>
      <c r="J7" s="110">
        <v>43532</v>
      </c>
      <c r="K7" s="123" t="s">
        <v>2081</v>
      </c>
      <c r="L7" s="136">
        <v>21444.080000000002</v>
      </c>
      <c r="M7" s="308"/>
      <c r="N7" s="307"/>
      <c r="O7" s="307"/>
      <c r="P7" s="316"/>
    </row>
    <row r="8" spans="1:16" s="56" customFormat="1" ht="12.6" customHeight="1" x14ac:dyDescent="0.2">
      <c r="B8" s="109">
        <v>43530</v>
      </c>
      <c r="C8" s="188" t="s">
        <v>888</v>
      </c>
      <c r="D8" s="123" t="s">
        <v>2219</v>
      </c>
      <c r="E8" s="135">
        <v>899</v>
      </c>
      <c r="F8" s="570" t="s">
        <v>405</v>
      </c>
      <c r="G8" s="29" t="s">
        <v>249</v>
      </c>
      <c r="H8" s="29"/>
      <c r="J8" s="110">
        <v>43532</v>
      </c>
      <c r="K8" s="119" t="s">
        <v>2169</v>
      </c>
      <c r="L8" s="136">
        <v>1355.26</v>
      </c>
      <c r="M8" s="308"/>
      <c r="N8" s="307"/>
      <c r="O8" s="307"/>
      <c r="P8" s="316"/>
    </row>
    <row r="9" spans="1:16" s="56" customFormat="1" ht="12.6" customHeight="1" x14ac:dyDescent="0.2">
      <c r="B9" s="109">
        <v>43530</v>
      </c>
      <c r="C9" s="188" t="s">
        <v>674</v>
      </c>
      <c r="D9" s="123" t="s">
        <v>673</v>
      </c>
      <c r="E9" s="136">
        <v>1547.5</v>
      </c>
      <c r="F9" s="570" t="s">
        <v>89</v>
      </c>
      <c r="G9" s="29" t="s">
        <v>249</v>
      </c>
      <c r="H9" s="29"/>
      <c r="J9" s="110">
        <v>43532</v>
      </c>
      <c r="K9" s="123" t="s">
        <v>2222</v>
      </c>
      <c r="L9" s="136">
        <v>441.02</v>
      </c>
      <c r="M9" s="308"/>
      <c r="N9" s="307"/>
      <c r="O9" s="307"/>
      <c r="P9" s="316"/>
    </row>
    <row r="10" spans="1:16" s="56" customFormat="1" ht="12.6" customHeight="1" x14ac:dyDescent="0.2">
      <c r="B10" s="109">
        <v>43531</v>
      </c>
      <c r="C10" s="188" t="s">
        <v>301</v>
      </c>
      <c r="D10" s="123" t="s">
        <v>6</v>
      </c>
      <c r="E10" s="136">
        <v>39779.65</v>
      </c>
      <c r="F10" s="570"/>
      <c r="G10" s="29" t="s">
        <v>249</v>
      </c>
      <c r="H10" s="29"/>
      <c r="J10" s="110">
        <v>43532</v>
      </c>
      <c r="K10" s="123" t="s">
        <v>2221</v>
      </c>
      <c r="L10" s="136">
        <v>39407.31</v>
      </c>
      <c r="M10" s="308"/>
      <c r="N10" s="307"/>
      <c r="O10" s="307"/>
      <c r="P10" s="316"/>
    </row>
    <row r="11" spans="1:16" s="29" customFormat="1" ht="12.6" customHeight="1" x14ac:dyDescent="0.2">
      <c r="A11" s="56"/>
      <c r="B11" s="109">
        <v>43532</v>
      </c>
      <c r="C11" s="188" t="s">
        <v>301</v>
      </c>
      <c r="D11" s="123" t="s">
        <v>2223</v>
      </c>
      <c r="E11" s="136">
        <v>4600</v>
      </c>
      <c r="F11" s="570" t="s">
        <v>89</v>
      </c>
      <c r="G11" s="29" t="s">
        <v>249</v>
      </c>
      <c r="I11" s="56"/>
      <c r="J11" s="110">
        <v>43533</v>
      </c>
      <c r="K11" s="123" t="s">
        <v>2081</v>
      </c>
      <c r="L11" s="136">
        <v>30000</v>
      </c>
      <c r="M11" s="308"/>
      <c r="N11" s="307"/>
      <c r="O11" s="307"/>
      <c r="P11" s="316"/>
    </row>
    <row r="12" spans="1:16" s="29" customFormat="1" ht="12.6" customHeight="1" x14ac:dyDescent="0.2">
      <c r="A12" s="56"/>
      <c r="B12" s="109">
        <v>43536</v>
      </c>
      <c r="C12" s="188" t="s">
        <v>1136</v>
      </c>
      <c r="D12" s="132" t="s">
        <v>2010</v>
      </c>
      <c r="E12" s="136">
        <v>10000</v>
      </c>
      <c r="F12" s="570" t="s">
        <v>89</v>
      </c>
      <c r="G12" s="29" t="s">
        <v>249</v>
      </c>
      <c r="I12" s="56"/>
      <c r="J12" s="110">
        <v>43533</v>
      </c>
      <c r="K12" s="119" t="s">
        <v>2169</v>
      </c>
      <c r="L12" s="136">
        <v>20000</v>
      </c>
      <c r="M12" s="308"/>
      <c r="N12" s="307"/>
      <c r="O12" s="308"/>
    </row>
    <row r="13" spans="1:16" s="29" customFormat="1" ht="12.6" customHeight="1" x14ac:dyDescent="0.2">
      <c r="A13" s="56"/>
      <c r="B13" s="109">
        <v>43536</v>
      </c>
      <c r="C13" s="188" t="s">
        <v>719</v>
      </c>
      <c r="D13" s="132" t="s">
        <v>1051</v>
      </c>
      <c r="E13" s="136">
        <v>606.19000000000005</v>
      </c>
      <c r="F13" s="570" t="s">
        <v>89</v>
      </c>
      <c r="G13" s="29" t="s">
        <v>249</v>
      </c>
      <c r="I13" s="56"/>
      <c r="J13" s="110">
        <v>43533</v>
      </c>
      <c r="K13" s="123" t="s">
        <v>2222</v>
      </c>
      <c r="L13" s="136">
        <v>50000</v>
      </c>
      <c r="M13" s="308"/>
      <c r="N13" s="307"/>
      <c r="O13" s="308"/>
    </row>
    <row r="14" spans="1:16" s="29" customFormat="1" ht="12.6" customHeight="1" x14ac:dyDescent="0.2">
      <c r="A14" s="56"/>
      <c r="B14" s="129">
        <v>43537</v>
      </c>
      <c r="C14" s="188" t="s">
        <v>719</v>
      </c>
      <c r="D14" s="132" t="s">
        <v>1051</v>
      </c>
      <c r="E14" s="136">
        <v>820.92</v>
      </c>
      <c r="F14" s="570" t="s">
        <v>89</v>
      </c>
      <c r="G14" s="29" t="s">
        <v>249</v>
      </c>
      <c r="I14" s="56"/>
      <c r="J14" s="110">
        <v>43535</v>
      </c>
      <c r="K14" s="123" t="s">
        <v>2227</v>
      </c>
      <c r="L14" s="136">
        <v>8469.85</v>
      </c>
      <c r="M14" s="308"/>
      <c r="N14" s="307"/>
      <c r="O14" s="308"/>
    </row>
    <row r="15" spans="1:16" s="29" customFormat="1" ht="12.6" customHeight="1" x14ac:dyDescent="0.2">
      <c r="A15" s="56"/>
      <c r="B15" s="129">
        <v>43542</v>
      </c>
      <c r="C15" s="190" t="s">
        <v>301</v>
      </c>
      <c r="D15" s="132" t="s">
        <v>1350</v>
      </c>
      <c r="E15" s="136">
        <v>6727.5</v>
      </c>
      <c r="F15" s="570" t="s">
        <v>89</v>
      </c>
      <c r="G15" s="29" t="s">
        <v>249</v>
      </c>
      <c r="I15" s="56"/>
      <c r="J15" s="110">
        <v>43535</v>
      </c>
      <c r="K15" s="123" t="s">
        <v>2228</v>
      </c>
      <c r="L15" s="136">
        <v>12327.63</v>
      </c>
      <c r="M15" s="308"/>
      <c r="N15" s="307"/>
      <c r="O15" s="308"/>
    </row>
    <row r="16" spans="1:16" s="29" customFormat="1" ht="12.6" customHeight="1" x14ac:dyDescent="0.2">
      <c r="A16" s="56"/>
      <c r="B16" s="129">
        <v>43542</v>
      </c>
      <c r="C16" s="190" t="s">
        <v>301</v>
      </c>
      <c r="D16" s="132" t="s">
        <v>6</v>
      </c>
      <c r="E16" s="136">
        <v>20479.2</v>
      </c>
      <c r="F16" s="572" t="s">
        <v>89</v>
      </c>
      <c r="G16" s="29" t="s">
        <v>249</v>
      </c>
      <c r="I16" s="56"/>
      <c r="J16" s="110">
        <v>43535</v>
      </c>
      <c r="K16" s="123" t="s">
        <v>2229</v>
      </c>
      <c r="L16" s="136">
        <v>7442.31</v>
      </c>
      <c r="M16" s="308"/>
      <c r="N16" s="307"/>
      <c r="O16" s="308"/>
      <c r="P16" s="29" t="s">
        <v>1840</v>
      </c>
    </row>
    <row r="17" spans="1:16" s="29" customFormat="1" ht="12.6" customHeight="1" x14ac:dyDescent="0.2">
      <c r="A17" s="56"/>
      <c r="B17" s="129">
        <v>43546</v>
      </c>
      <c r="C17" s="190" t="s">
        <v>674</v>
      </c>
      <c r="D17" s="132" t="s">
        <v>2117</v>
      </c>
      <c r="E17" s="136">
        <v>414.03</v>
      </c>
      <c r="F17" s="570" t="s">
        <v>89</v>
      </c>
      <c r="G17" s="29" t="s">
        <v>249</v>
      </c>
      <c r="I17" s="56"/>
      <c r="J17" s="110">
        <v>43535</v>
      </c>
      <c r="K17" s="123" t="s">
        <v>2230</v>
      </c>
      <c r="L17" s="136">
        <v>9366.67</v>
      </c>
      <c r="M17" s="308"/>
      <c r="N17" s="307"/>
      <c r="O17" s="308"/>
      <c r="P17" s="327">
        <f>SUM(L5:L20)</f>
        <v>284511.80000000005</v>
      </c>
    </row>
    <row r="18" spans="1:16" s="29" customFormat="1" ht="12.6" customHeight="1" x14ac:dyDescent="0.2">
      <c r="A18" s="56"/>
      <c r="B18" s="129">
        <v>43546</v>
      </c>
      <c r="C18" s="190" t="s">
        <v>674</v>
      </c>
      <c r="D18" s="132" t="s">
        <v>673</v>
      </c>
      <c r="E18" s="136">
        <v>321.25</v>
      </c>
      <c r="F18" s="570" t="s">
        <v>89</v>
      </c>
      <c r="G18" s="29" t="s">
        <v>249</v>
      </c>
      <c r="I18" s="56"/>
      <c r="J18" s="110">
        <v>43535</v>
      </c>
      <c r="K18" s="123" t="s">
        <v>2226</v>
      </c>
      <c r="L18" s="136">
        <v>7279.79</v>
      </c>
      <c r="M18" s="308"/>
      <c r="N18" s="307"/>
      <c r="O18" s="308"/>
      <c r="P18" s="327"/>
    </row>
    <row r="19" spans="1:16" s="29" customFormat="1" ht="12.6" customHeight="1" x14ac:dyDescent="0.2">
      <c r="A19" s="56"/>
      <c r="B19" s="129">
        <v>43549</v>
      </c>
      <c r="C19" s="190" t="s">
        <v>647</v>
      </c>
      <c r="D19" s="132" t="s">
        <v>597</v>
      </c>
      <c r="E19" s="136">
        <v>910.59</v>
      </c>
      <c r="F19" s="570" t="s">
        <v>89</v>
      </c>
      <c r="G19" s="29" t="s">
        <v>249</v>
      </c>
      <c r="I19" s="56"/>
      <c r="J19" s="110">
        <v>43535</v>
      </c>
      <c r="K19" s="123" t="s">
        <v>2225</v>
      </c>
      <c r="L19" s="136">
        <v>5218.2299999999996</v>
      </c>
      <c r="M19" s="308"/>
      <c r="N19" s="307"/>
      <c r="O19" s="308"/>
      <c r="P19" s="327"/>
    </row>
    <row r="20" spans="1:16" s="29" customFormat="1" ht="12.6" customHeight="1" thickBot="1" x14ac:dyDescent="0.25">
      <c r="A20"/>
      <c r="B20" s="129">
        <v>43550</v>
      </c>
      <c r="C20" s="190" t="s">
        <v>301</v>
      </c>
      <c r="D20" s="132" t="s">
        <v>66</v>
      </c>
      <c r="E20" s="136">
        <v>3460.79</v>
      </c>
      <c r="F20" s="570" t="s">
        <v>89</v>
      </c>
      <c r="G20" s="29" t="s">
        <v>249</v>
      </c>
      <c r="I20" s="56"/>
      <c r="J20" s="161">
        <v>43535</v>
      </c>
      <c r="K20" s="133" t="s">
        <v>2224</v>
      </c>
      <c r="L20" s="137">
        <v>25778.33</v>
      </c>
      <c r="M20" s="308"/>
      <c r="N20" s="307"/>
      <c r="O20" s="308"/>
    </row>
    <row r="21" spans="1:16" s="29" customFormat="1" ht="12.6" customHeight="1" thickBot="1" x14ac:dyDescent="0.25">
      <c r="A21"/>
      <c r="B21" s="129">
        <v>43553</v>
      </c>
      <c r="C21" s="188" t="s">
        <v>1136</v>
      </c>
      <c r="D21" s="132" t="s">
        <v>861</v>
      </c>
      <c r="E21" s="272">
        <v>4486.08</v>
      </c>
      <c r="F21" s="548" t="s">
        <v>89</v>
      </c>
      <c r="G21" s="29" t="s">
        <v>249</v>
      </c>
      <c r="I21" s="56"/>
      <c r="J21" s="56"/>
      <c r="K21" s="194"/>
      <c r="L21" s="87">
        <f>SUM(L5:L20)</f>
        <v>284511.80000000005</v>
      </c>
      <c r="M21" s="307"/>
      <c r="N21" s="307"/>
      <c r="O21" s="306"/>
      <c r="P21" s="488"/>
    </row>
    <row r="22" spans="1:16" s="29" customFormat="1" ht="12.6" customHeight="1" thickBot="1" x14ac:dyDescent="0.25">
      <c r="A22"/>
      <c r="B22" s="161">
        <v>43553</v>
      </c>
      <c r="C22" s="187" t="s">
        <v>719</v>
      </c>
      <c r="D22" s="133" t="s">
        <v>1051</v>
      </c>
      <c r="E22" s="137">
        <v>500</v>
      </c>
      <c r="F22" s="570" t="s">
        <v>89</v>
      </c>
      <c r="G22" s="29" t="s">
        <v>249</v>
      </c>
      <c r="I22"/>
      <c r="J22" s="299"/>
      <c r="K22" s="155"/>
      <c r="L22" s="301"/>
      <c r="M22" s="307"/>
      <c r="N22" s="307"/>
      <c r="O22" s="306"/>
      <c r="P22" s="111"/>
    </row>
    <row r="23" spans="1:16" s="29" customFormat="1" ht="12.6" customHeight="1" thickBot="1" x14ac:dyDescent="0.25">
      <c r="A23"/>
      <c r="B23" s="56"/>
      <c r="C23" s="56"/>
      <c r="D23" s="194"/>
      <c r="E23" s="87">
        <f>SUM(E5:E22)</f>
        <v>100388.7</v>
      </c>
      <c r="F23" s="570"/>
      <c r="I23"/>
      <c r="J23" s="158"/>
      <c r="K23" s="885" t="s">
        <v>1087</v>
      </c>
      <c r="L23" s="881">
        <f>L21+E23+L57</f>
        <v>398071.95000000007</v>
      </c>
      <c r="M23" s="307"/>
      <c r="N23" s="307"/>
      <c r="O23" s="306"/>
      <c r="P23" s="111"/>
    </row>
    <row r="24" spans="1:16" s="29" customFormat="1" ht="12.6" customHeight="1" thickBot="1" x14ac:dyDescent="0.25">
      <c r="A24"/>
      <c r="B24"/>
      <c r="C24"/>
      <c r="D24" s="195"/>
      <c r="E24" s="723"/>
      <c r="F24" s="570"/>
      <c r="I24" s="294"/>
      <c r="J24" s="393"/>
      <c r="K24" s="885"/>
      <c r="L24" s="882"/>
      <c r="M24" s="307"/>
      <c r="N24" s="307"/>
      <c r="O24" s="306"/>
      <c r="P24" s="111"/>
    </row>
    <row r="25" spans="1:16" s="29" customFormat="1" ht="12.6" customHeight="1" thickBot="1" x14ac:dyDescent="0.25">
      <c r="A25" s="875" t="s">
        <v>2039</v>
      </c>
      <c r="B25" s="875"/>
      <c r="C25" s="875"/>
      <c r="D25" s="875"/>
      <c r="E25" s="722"/>
      <c r="F25" s="116"/>
      <c r="I25" s="3"/>
      <c r="J25" s="393"/>
      <c r="K25" s="398"/>
      <c r="L25" s="336"/>
      <c r="M25" s="307"/>
      <c r="N25" s="307"/>
      <c r="O25" s="306"/>
      <c r="P25" s="111"/>
    </row>
    <row r="26" spans="1:16" s="29" customFormat="1" ht="12.6" customHeight="1" thickBot="1" x14ac:dyDescent="0.25">
      <c r="A26" s="3"/>
      <c r="B26" s="10" t="s">
        <v>297</v>
      </c>
      <c r="C26" s="181" t="s">
        <v>296</v>
      </c>
      <c r="D26" s="11"/>
      <c r="E26" s="176" t="s">
        <v>299</v>
      </c>
      <c r="F26" s="27"/>
      <c r="I26" s="294" t="s">
        <v>1570</v>
      </c>
      <c r="J26" s="294"/>
      <c r="K26" s="294"/>
      <c r="L26" s="288"/>
      <c r="M26" s="492" t="s">
        <v>2269</v>
      </c>
      <c r="N26" s="307"/>
      <c r="O26" s="307"/>
      <c r="P26" s="3"/>
    </row>
    <row r="27" spans="1:16" s="29" customFormat="1" ht="12.6" customHeight="1" thickBot="1" x14ac:dyDescent="0.25">
      <c r="A27"/>
      <c r="B27" s="109">
        <v>43528</v>
      </c>
      <c r="C27" s="606" t="s">
        <v>301</v>
      </c>
      <c r="D27" s="123" t="s">
        <v>2312</v>
      </c>
      <c r="E27" s="719">
        <v>2074.39</v>
      </c>
      <c r="F27" s="724"/>
      <c r="G27" s="29" t="s">
        <v>249</v>
      </c>
      <c r="I27"/>
      <c r="J27" s="10" t="s">
        <v>297</v>
      </c>
      <c r="K27" s="11" t="s">
        <v>298</v>
      </c>
      <c r="L27" s="176" t="s">
        <v>299</v>
      </c>
      <c r="M27" s="308"/>
      <c r="N27" s="307"/>
      <c r="O27" s="307"/>
      <c r="P27" s="3"/>
    </row>
    <row r="28" spans="1:16" s="29" customFormat="1" ht="12.6" customHeight="1" x14ac:dyDescent="0.2">
      <c r="A28" s="56"/>
      <c r="B28" s="109">
        <v>43529</v>
      </c>
      <c r="C28" s="606" t="s">
        <v>301</v>
      </c>
      <c r="D28" s="123" t="s">
        <v>2312</v>
      </c>
      <c r="E28" s="524">
        <v>-283.02</v>
      </c>
      <c r="F28" s="725"/>
      <c r="G28" s="29" t="s">
        <v>249</v>
      </c>
      <c r="I28"/>
      <c r="J28" s="101">
        <v>43522</v>
      </c>
      <c r="K28" s="205" t="s">
        <v>1175</v>
      </c>
      <c r="L28" s="206">
        <v>1803.2</v>
      </c>
      <c r="M28" s="308" t="s">
        <v>89</v>
      </c>
      <c r="N28" s="308" t="s">
        <v>249</v>
      </c>
      <c r="O28" s="307"/>
      <c r="P28" s="3"/>
    </row>
    <row r="29" spans="1:16" s="29" customFormat="1" ht="12.6" customHeight="1" x14ac:dyDescent="0.2">
      <c r="A29" s="56"/>
      <c r="B29" s="109">
        <v>43529</v>
      </c>
      <c r="C29" s="606" t="s">
        <v>301</v>
      </c>
      <c r="D29" s="123" t="s">
        <v>2312</v>
      </c>
      <c r="E29" s="524">
        <v>-758.65</v>
      </c>
      <c r="F29" s="725"/>
      <c r="G29" s="29" t="s">
        <v>249</v>
      </c>
      <c r="I29"/>
      <c r="J29" s="110">
        <v>43523</v>
      </c>
      <c r="K29" s="119" t="s">
        <v>424</v>
      </c>
      <c r="L29" s="172">
        <v>753.02</v>
      </c>
      <c r="M29" s="308" t="s">
        <v>89</v>
      </c>
      <c r="N29" s="308" t="s">
        <v>249</v>
      </c>
      <c r="O29" s="308"/>
      <c r="P29"/>
    </row>
    <row r="30" spans="1:16" s="29" customFormat="1" ht="12.6" customHeight="1" x14ac:dyDescent="0.2">
      <c r="A30" s="56"/>
      <c r="B30" s="109">
        <v>43530</v>
      </c>
      <c r="C30" s="606" t="s">
        <v>301</v>
      </c>
      <c r="D30" s="123" t="s">
        <v>2312</v>
      </c>
      <c r="E30" s="739">
        <v>1309.51</v>
      </c>
      <c r="F30" s="725"/>
      <c r="G30" s="29" t="s">
        <v>249</v>
      </c>
      <c r="I30"/>
      <c r="J30" s="110">
        <v>43524</v>
      </c>
      <c r="K30" s="119" t="s">
        <v>1371</v>
      </c>
      <c r="L30" s="172">
        <v>83.5</v>
      </c>
      <c r="M30" s="308" t="s">
        <v>89</v>
      </c>
      <c r="N30" s="308" t="s">
        <v>249</v>
      </c>
      <c r="O30" s="308"/>
      <c r="P30"/>
    </row>
    <row r="31" spans="1:16" s="308" customFormat="1" ht="12.75" customHeight="1" x14ac:dyDescent="0.2">
      <c r="A31" s="56"/>
      <c r="B31" s="109">
        <v>43530</v>
      </c>
      <c r="C31" s="606" t="s">
        <v>301</v>
      </c>
      <c r="D31" s="123" t="s">
        <v>2313</v>
      </c>
      <c r="E31" s="716">
        <v>1364.83</v>
      </c>
      <c r="F31" s="725"/>
      <c r="G31" s="29" t="s">
        <v>249</v>
      </c>
      <c r="H31" s="29"/>
      <c r="I31"/>
      <c r="J31" s="110">
        <v>43525</v>
      </c>
      <c r="K31" s="119" t="s">
        <v>424</v>
      </c>
      <c r="L31" s="172">
        <v>184.11</v>
      </c>
      <c r="M31" s="308" t="s">
        <v>89</v>
      </c>
      <c r="N31" s="308" t="s">
        <v>249</v>
      </c>
      <c r="P31"/>
    </row>
    <row r="32" spans="1:16" s="308" customFormat="1" ht="12.75" customHeight="1" thickBot="1" x14ac:dyDescent="0.25">
      <c r="A32"/>
      <c r="B32" s="161">
        <v>43530</v>
      </c>
      <c r="C32" s="187" t="s">
        <v>301</v>
      </c>
      <c r="D32" s="133" t="s">
        <v>2313</v>
      </c>
      <c r="E32" s="740">
        <v>264.10000000000002</v>
      </c>
      <c r="F32" s="725"/>
      <c r="G32" s="29" t="s">
        <v>249</v>
      </c>
      <c r="H32" s="29"/>
      <c r="I32"/>
      <c r="J32" s="110">
        <v>43525</v>
      </c>
      <c r="K32" s="119" t="s">
        <v>1051</v>
      </c>
      <c r="L32" s="172">
        <v>910.12</v>
      </c>
      <c r="M32" s="308" t="s">
        <v>89</v>
      </c>
      <c r="N32" s="308" t="s">
        <v>249</v>
      </c>
      <c r="P32" s="266"/>
    </row>
    <row r="33" spans="1:16" s="308" customFormat="1" ht="12.75" customHeight="1" thickBot="1" x14ac:dyDescent="0.25">
      <c r="A33"/>
      <c r="B33" s="56"/>
      <c r="C33" s="56"/>
      <c r="D33" s="194"/>
      <c r="E33" s="87">
        <f>SUM(E27:E32)</f>
        <v>3971.1599999999994</v>
      </c>
      <c r="F33" s="605"/>
      <c r="G33" s="29"/>
      <c r="H33" s="29"/>
      <c r="I33"/>
      <c r="J33" s="110">
        <v>43526</v>
      </c>
      <c r="K33" s="119" t="s">
        <v>1746</v>
      </c>
      <c r="L33" s="172">
        <v>167.7</v>
      </c>
      <c r="M33" s="308" t="s">
        <v>89</v>
      </c>
      <c r="N33" s="308" t="s">
        <v>249</v>
      </c>
      <c r="P33" s="266"/>
    </row>
    <row r="34" spans="1:16" s="308" customFormat="1" ht="12.75" customHeight="1" x14ac:dyDescent="0.2">
      <c r="A34"/>
      <c r="B34"/>
      <c r="C34"/>
      <c r="D34" s="195"/>
      <c r="E34" s="723"/>
      <c r="F34" s="570"/>
      <c r="G34" s="29"/>
      <c r="H34" s="29"/>
      <c r="I34"/>
      <c r="J34" s="110">
        <v>43529</v>
      </c>
      <c r="K34" s="119" t="s">
        <v>459</v>
      </c>
      <c r="L34" s="172">
        <v>287</v>
      </c>
      <c r="M34" s="308" t="s">
        <v>89</v>
      </c>
      <c r="N34" s="308" t="s">
        <v>249</v>
      </c>
      <c r="P34" s="266"/>
    </row>
    <row r="35" spans="1:16" s="308" customFormat="1" ht="12.75" customHeight="1" x14ac:dyDescent="0.2">
      <c r="A35"/>
      <c r="B35"/>
      <c r="C35"/>
      <c r="D35" s="195"/>
      <c r="E35" s="723"/>
      <c r="F35" s="570"/>
      <c r="G35" s="29"/>
      <c r="H35" s="29"/>
      <c r="I35"/>
      <c r="J35" s="110">
        <v>43529</v>
      </c>
      <c r="K35" s="119" t="s">
        <v>931</v>
      </c>
      <c r="L35" s="172">
        <v>249.3</v>
      </c>
      <c r="M35" s="308" t="s">
        <v>89</v>
      </c>
      <c r="N35" s="308" t="s">
        <v>249</v>
      </c>
      <c r="P35"/>
    </row>
    <row r="36" spans="1:16" s="308" customFormat="1" ht="12.75" customHeight="1" x14ac:dyDescent="0.2">
      <c r="A36"/>
      <c r="B36"/>
      <c r="C36"/>
      <c r="D36" s="195"/>
      <c r="E36" s="723"/>
      <c r="F36" s="570"/>
      <c r="G36" s="29"/>
      <c r="H36" s="29"/>
      <c r="I36"/>
      <c r="J36" s="110">
        <v>43529</v>
      </c>
      <c r="K36" s="119" t="s">
        <v>597</v>
      </c>
      <c r="L36" s="172">
        <v>778.91</v>
      </c>
      <c r="M36" s="308" t="s">
        <v>89</v>
      </c>
      <c r="N36" s="308" t="s">
        <v>249</v>
      </c>
      <c r="P36"/>
    </row>
    <row r="37" spans="1:16" s="308" customFormat="1" ht="12.75" customHeight="1" x14ac:dyDescent="0.2">
      <c r="A37"/>
      <c r="B37"/>
      <c r="C37"/>
      <c r="D37" s="195"/>
      <c r="E37" s="723"/>
      <c r="F37" s="570"/>
      <c r="G37" s="29"/>
      <c r="H37" s="29"/>
      <c r="I37"/>
      <c r="J37" s="110">
        <v>43531</v>
      </c>
      <c r="K37" s="119" t="s">
        <v>424</v>
      </c>
      <c r="L37" s="172">
        <v>239.07</v>
      </c>
      <c r="M37" s="308" t="s">
        <v>89</v>
      </c>
      <c r="N37" s="308" t="s">
        <v>249</v>
      </c>
      <c r="P37"/>
    </row>
    <row r="38" spans="1:16" s="308" customFormat="1" ht="12.75" customHeight="1" x14ac:dyDescent="0.2">
      <c r="A38"/>
      <c r="B38"/>
      <c r="C38"/>
      <c r="D38" s="195"/>
      <c r="E38" s="723"/>
      <c r="F38" s="570"/>
      <c r="G38" s="29"/>
      <c r="H38" s="29"/>
      <c r="I38"/>
      <c r="J38" s="110">
        <v>43533</v>
      </c>
      <c r="K38" s="119" t="s">
        <v>424</v>
      </c>
      <c r="L38" s="172">
        <v>101.29</v>
      </c>
      <c r="M38" s="308" t="s">
        <v>89</v>
      </c>
      <c r="N38" s="308" t="s">
        <v>249</v>
      </c>
      <c r="P38"/>
    </row>
    <row r="39" spans="1:16" s="308" customFormat="1" ht="12.75" customHeight="1" x14ac:dyDescent="0.2">
      <c r="A39"/>
      <c r="B39"/>
      <c r="C39"/>
      <c r="D39" s="195"/>
      <c r="E39" s="723"/>
      <c r="F39" s="570"/>
      <c r="G39" s="29"/>
      <c r="H39" s="29"/>
      <c r="I39"/>
      <c r="J39" s="110">
        <v>43535</v>
      </c>
      <c r="K39" s="119" t="s">
        <v>901</v>
      </c>
      <c r="L39" s="172">
        <v>368.54</v>
      </c>
      <c r="M39" s="308" t="s">
        <v>89</v>
      </c>
      <c r="N39" s="308" t="s">
        <v>249</v>
      </c>
      <c r="P39"/>
    </row>
    <row r="40" spans="1:16" s="308" customFormat="1" ht="12.75" customHeight="1" x14ac:dyDescent="0.2">
      <c r="A40"/>
      <c r="B40"/>
      <c r="C40"/>
      <c r="D40" s="195"/>
      <c r="E40" s="723"/>
      <c r="F40" s="570"/>
      <c r="G40" s="29"/>
      <c r="H40"/>
      <c r="I40"/>
      <c r="J40" s="110">
        <v>43535</v>
      </c>
      <c r="K40" s="119" t="s">
        <v>1472</v>
      </c>
      <c r="L40" s="172">
        <v>970</v>
      </c>
      <c r="M40" s="308" t="s">
        <v>89</v>
      </c>
      <c r="N40" s="308" t="s">
        <v>249</v>
      </c>
      <c r="P40"/>
    </row>
    <row r="41" spans="1:16" s="308" customFormat="1" ht="12.75" customHeight="1" x14ac:dyDescent="0.2">
      <c r="A41"/>
      <c r="B41"/>
      <c r="C41"/>
      <c r="D41" s="195"/>
      <c r="E41" s="723"/>
      <c r="F41" s="570"/>
      <c r="G41" s="29"/>
      <c r="H41"/>
      <c r="I41"/>
      <c r="J41" s="110">
        <v>43536</v>
      </c>
      <c r="K41" s="119" t="s">
        <v>931</v>
      </c>
      <c r="L41" s="172">
        <v>359</v>
      </c>
      <c r="M41" s="308" t="s">
        <v>89</v>
      </c>
      <c r="N41" s="308" t="s">
        <v>249</v>
      </c>
      <c r="P41" s="339"/>
    </row>
    <row r="42" spans="1:16" s="308" customFormat="1" ht="12.75" customHeight="1" x14ac:dyDescent="0.2">
      <c r="A42"/>
      <c r="B42"/>
      <c r="C42"/>
      <c r="D42" s="195"/>
      <c r="E42" s="723"/>
      <c r="F42" s="570"/>
      <c r="G42" s="29"/>
      <c r="H42" s="29"/>
      <c r="I42"/>
      <c r="J42" s="110">
        <v>43536</v>
      </c>
      <c r="K42" s="119" t="s">
        <v>640</v>
      </c>
      <c r="L42" s="172">
        <v>144.05000000000001</v>
      </c>
      <c r="N42" s="308" t="s">
        <v>249</v>
      </c>
    </row>
    <row r="43" spans="1:16" s="308" customFormat="1" ht="12.75" customHeight="1" x14ac:dyDescent="0.2">
      <c r="A43"/>
      <c r="B43"/>
      <c r="C43"/>
      <c r="D43" s="195"/>
      <c r="E43" s="723"/>
      <c r="F43" s="570"/>
      <c r="G43" s="29"/>
      <c r="H43" s="29"/>
      <c r="I43"/>
      <c r="J43" s="110">
        <v>43537</v>
      </c>
      <c r="K43" s="119" t="s">
        <v>1023</v>
      </c>
      <c r="L43" s="172">
        <v>244.9</v>
      </c>
      <c r="M43" s="308" t="s">
        <v>89</v>
      </c>
      <c r="N43" s="308" t="s">
        <v>249</v>
      </c>
    </row>
    <row r="44" spans="1:16" s="308" customFormat="1" ht="12.75" customHeight="1" x14ac:dyDescent="0.2">
      <c r="A44"/>
      <c r="B44"/>
      <c r="C44"/>
      <c r="D44" s="195"/>
      <c r="E44" s="723"/>
      <c r="F44" s="570"/>
      <c r="G44" s="29"/>
      <c r="H44" s="29"/>
      <c r="I44"/>
      <c r="J44" s="110">
        <v>43537</v>
      </c>
      <c r="K44" s="119" t="s">
        <v>1051</v>
      </c>
      <c r="L44" s="172">
        <v>971.48</v>
      </c>
      <c r="N44" s="308" t="s">
        <v>249</v>
      </c>
    </row>
    <row r="45" spans="1:16" s="308" customFormat="1" ht="12.75" customHeight="1" x14ac:dyDescent="0.2">
      <c r="A45"/>
      <c r="B45"/>
      <c r="C45"/>
      <c r="D45" s="195"/>
      <c r="E45" s="723"/>
      <c r="F45" s="570"/>
      <c r="G45" s="29"/>
      <c r="H45" s="29"/>
      <c r="I45"/>
      <c r="J45" s="110">
        <v>43539</v>
      </c>
      <c r="K45" s="119" t="s">
        <v>1051</v>
      </c>
      <c r="L45" s="172">
        <v>955.58</v>
      </c>
      <c r="M45" s="308" t="s">
        <v>89</v>
      </c>
      <c r="N45" s="308" t="s">
        <v>249</v>
      </c>
      <c r="P45"/>
    </row>
    <row r="46" spans="1:16" s="308" customFormat="1" x14ac:dyDescent="0.2">
      <c r="A46"/>
      <c r="B46"/>
      <c r="C46"/>
      <c r="D46" s="195"/>
      <c r="E46" s="723"/>
      <c r="F46" s="570"/>
      <c r="G46" s="29"/>
      <c r="H46" s="29"/>
      <c r="I46"/>
      <c r="J46" s="110">
        <v>43542</v>
      </c>
      <c r="K46" s="119" t="s">
        <v>424</v>
      </c>
      <c r="L46" s="172">
        <v>357.78</v>
      </c>
      <c r="M46" s="308" t="s">
        <v>89</v>
      </c>
      <c r="N46" s="308" t="s">
        <v>249</v>
      </c>
      <c r="P46"/>
    </row>
    <row r="47" spans="1:16" s="308" customFormat="1" x14ac:dyDescent="0.2">
      <c r="A47"/>
      <c r="B47"/>
      <c r="C47"/>
      <c r="D47" s="195"/>
      <c r="E47" s="723"/>
      <c r="F47" s="570"/>
      <c r="G47" s="29"/>
      <c r="H47" s="29"/>
      <c r="I47"/>
      <c r="J47" s="110">
        <v>43542</v>
      </c>
      <c r="K47" s="119" t="s">
        <v>373</v>
      </c>
      <c r="L47" s="172">
        <v>120</v>
      </c>
      <c r="M47" s="308" t="s">
        <v>89</v>
      </c>
      <c r="N47" s="308" t="s">
        <v>249</v>
      </c>
      <c r="P47"/>
    </row>
    <row r="48" spans="1:16" s="308" customFormat="1" x14ac:dyDescent="0.2">
      <c r="A48"/>
      <c r="B48"/>
      <c r="C48"/>
      <c r="D48" s="195"/>
      <c r="E48" s="723"/>
      <c r="F48" s="570"/>
      <c r="G48" s="29"/>
      <c r="H48" s="29"/>
      <c r="I48"/>
      <c r="J48" s="110">
        <v>43542</v>
      </c>
      <c r="K48" s="119" t="s">
        <v>931</v>
      </c>
      <c r="L48" s="172">
        <v>204.9</v>
      </c>
      <c r="M48" s="308" t="s">
        <v>89</v>
      </c>
      <c r="N48" s="308" t="s">
        <v>249</v>
      </c>
      <c r="P48"/>
    </row>
    <row r="49" spans="1:16" s="308" customFormat="1" x14ac:dyDescent="0.2">
      <c r="A49"/>
      <c r="B49"/>
      <c r="C49"/>
      <c r="D49" s="195"/>
      <c r="E49" s="723"/>
      <c r="F49" s="570"/>
      <c r="G49" s="29"/>
      <c r="H49" s="29"/>
      <c r="I49"/>
      <c r="J49" s="110">
        <v>43543</v>
      </c>
      <c r="K49" s="119" t="s">
        <v>424</v>
      </c>
      <c r="L49" s="172">
        <v>614.63</v>
      </c>
      <c r="N49" s="308" t="s">
        <v>249</v>
      </c>
      <c r="P49"/>
    </row>
    <row r="50" spans="1:16" s="308" customFormat="1" x14ac:dyDescent="0.2">
      <c r="A50"/>
      <c r="B50"/>
      <c r="C50"/>
      <c r="D50" s="195"/>
      <c r="E50" s="723"/>
      <c r="F50" s="570"/>
      <c r="G50" s="29"/>
      <c r="H50" s="29"/>
      <c r="I50"/>
      <c r="J50" s="110">
        <v>43543</v>
      </c>
      <c r="K50" s="119" t="s">
        <v>1023</v>
      </c>
      <c r="L50" s="172">
        <v>220.2</v>
      </c>
      <c r="M50" s="308" t="s">
        <v>89</v>
      </c>
      <c r="N50" s="308" t="s">
        <v>249</v>
      </c>
      <c r="P50"/>
    </row>
    <row r="51" spans="1:16" s="308" customFormat="1" x14ac:dyDescent="0.2">
      <c r="A51"/>
      <c r="B51"/>
      <c r="C51"/>
      <c r="D51" s="195"/>
      <c r="E51" s="723"/>
      <c r="F51" s="570"/>
      <c r="G51" s="29"/>
      <c r="H51" s="29"/>
      <c r="I51"/>
      <c r="J51" s="110">
        <v>43543</v>
      </c>
      <c r="K51" s="119" t="s">
        <v>9</v>
      </c>
      <c r="L51" s="172">
        <v>480.8</v>
      </c>
      <c r="M51" s="308" t="s">
        <v>89</v>
      </c>
      <c r="N51" s="308" t="s">
        <v>249</v>
      </c>
      <c r="P51"/>
    </row>
    <row r="52" spans="1:16" s="308" customFormat="1" x14ac:dyDescent="0.2">
      <c r="A52"/>
      <c r="B52"/>
      <c r="C52"/>
      <c r="D52" s="195"/>
      <c r="E52" s="723"/>
      <c r="F52" s="570"/>
      <c r="G52" s="29"/>
      <c r="H52" s="29"/>
      <c r="I52"/>
      <c r="J52" s="110">
        <v>43544</v>
      </c>
      <c r="K52" s="119" t="s">
        <v>1051</v>
      </c>
      <c r="L52" s="172">
        <v>146</v>
      </c>
      <c r="M52" s="308" t="s">
        <v>89</v>
      </c>
      <c r="N52" s="308" t="s">
        <v>249</v>
      </c>
      <c r="P52"/>
    </row>
    <row r="53" spans="1:16" s="308" customFormat="1" x14ac:dyDescent="0.2">
      <c r="A53"/>
      <c r="B53"/>
      <c r="C53"/>
      <c r="D53" s="195"/>
      <c r="E53" s="723"/>
      <c r="F53" s="570"/>
      <c r="G53" s="29"/>
      <c r="H53" s="29"/>
      <c r="I53"/>
      <c r="J53" s="110">
        <v>43545</v>
      </c>
      <c r="K53" s="119" t="s">
        <v>1433</v>
      </c>
      <c r="L53" s="172">
        <v>105.8</v>
      </c>
      <c r="M53" s="308" t="s">
        <v>89</v>
      </c>
      <c r="N53" s="308" t="s">
        <v>249</v>
      </c>
      <c r="P53"/>
    </row>
    <row r="54" spans="1:16" s="308" customFormat="1" x14ac:dyDescent="0.2">
      <c r="A54"/>
      <c r="B54"/>
      <c r="C54"/>
      <c r="D54" s="195"/>
      <c r="E54" s="723"/>
      <c r="F54" s="570"/>
      <c r="G54" s="29"/>
      <c r="H54" s="29"/>
      <c r="I54"/>
      <c r="J54" s="110">
        <v>43546</v>
      </c>
      <c r="K54" s="119" t="s">
        <v>2265</v>
      </c>
      <c r="L54" s="172">
        <v>1009.13</v>
      </c>
      <c r="M54" s="308" t="s">
        <v>89</v>
      </c>
      <c r="N54" s="308" t="s">
        <v>249</v>
      </c>
      <c r="P54"/>
    </row>
    <row r="55" spans="1:16" s="308" customFormat="1" x14ac:dyDescent="0.2">
      <c r="A55"/>
      <c r="B55"/>
      <c r="C55"/>
      <c r="D55" s="195"/>
      <c r="E55" s="723"/>
      <c r="F55" s="570"/>
      <c r="G55" s="29"/>
      <c r="H55" s="29"/>
      <c r="I55"/>
      <c r="J55" s="110">
        <v>43546</v>
      </c>
      <c r="K55" s="123" t="s">
        <v>2273</v>
      </c>
      <c r="L55" s="169">
        <v>278.99</v>
      </c>
      <c r="N55" s="308" t="s">
        <v>249</v>
      </c>
      <c r="P55"/>
    </row>
    <row r="56" spans="1:16" s="308" customFormat="1" ht="13.5" thickBot="1" x14ac:dyDescent="0.25">
      <c r="A56"/>
      <c r="B56"/>
      <c r="C56"/>
      <c r="D56" s="195"/>
      <c r="E56" s="723"/>
      <c r="F56" s="570"/>
      <c r="G56" s="29"/>
      <c r="H56" s="29"/>
      <c r="I56"/>
      <c r="J56" s="161">
        <v>43547</v>
      </c>
      <c r="K56" s="133" t="s">
        <v>597</v>
      </c>
      <c r="L56" s="200">
        <v>62.45</v>
      </c>
      <c r="M56" s="308" t="s">
        <v>89</v>
      </c>
      <c r="N56" s="308" t="s">
        <v>249</v>
      </c>
      <c r="P56"/>
    </row>
    <row r="57" spans="1:16" s="308" customFormat="1" ht="15.75" thickBot="1" x14ac:dyDescent="0.25">
      <c r="A57"/>
      <c r="B57"/>
      <c r="C57"/>
      <c r="D57" s="195"/>
      <c r="E57" s="723"/>
      <c r="F57" s="570"/>
      <c r="G57" s="29"/>
      <c r="H57" s="29"/>
      <c r="I57" s="294"/>
      <c r="J57" s="56"/>
      <c r="K57" s="194"/>
      <c r="L57" s="87">
        <f>SUM(L28:L56)</f>
        <v>13171.449999999997</v>
      </c>
      <c r="P57"/>
    </row>
    <row r="58" spans="1:16" s="308" customFormat="1" x14ac:dyDescent="0.2">
      <c r="A58"/>
      <c r="B58"/>
      <c r="C58"/>
      <c r="D58" s="195"/>
      <c r="E58" s="723"/>
      <c r="F58" s="570"/>
      <c r="G58" s="29"/>
      <c r="H58" s="29"/>
      <c r="I58" s="3"/>
      <c r="J58" s="56"/>
      <c r="K58" s="194"/>
      <c r="L58" s="208"/>
      <c r="P58"/>
    </row>
    <row r="59" spans="1:16" s="308" customFormat="1" ht="15.75" thickBot="1" x14ac:dyDescent="0.25">
      <c r="A59"/>
      <c r="B59"/>
      <c r="C59"/>
      <c r="D59" s="195"/>
      <c r="E59" s="723"/>
      <c r="F59" s="570"/>
      <c r="G59" s="29"/>
      <c r="H59" s="29"/>
      <c r="I59" s="294" t="s">
        <v>2231</v>
      </c>
      <c r="J59" s="294"/>
      <c r="K59" s="294"/>
      <c r="L59" s="288"/>
      <c r="M59" s="492" t="s">
        <v>1683</v>
      </c>
      <c r="P59"/>
    </row>
    <row r="60" spans="1:16" ht="13.5" thickBot="1" x14ac:dyDescent="0.25">
      <c r="J60" s="10" t="s">
        <v>297</v>
      </c>
      <c r="K60" s="11" t="s">
        <v>298</v>
      </c>
      <c r="L60" s="176" t="s">
        <v>299</v>
      </c>
      <c r="N60"/>
    </row>
    <row r="61" spans="1:16" ht="13.5" thickBot="1" x14ac:dyDescent="0.25">
      <c r="J61" s="213">
        <v>43553</v>
      </c>
      <c r="K61" s="215" t="s">
        <v>861</v>
      </c>
      <c r="L61" s="738">
        <v>14000</v>
      </c>
    </row>
    <row r="62" spans="1:16" ht="15.75" thickBot="1" x14ac:dyDescent="0.25">
      <c r="I62" s="294"/>
      <c r="J62" s="56"/>
      <c r="K62" s="194"/>
      <c r="L62" s="87">
        <f>SUM(L61:L61)</f>
        <v>14000</v>
      </c>
    </row>
    <row r="63" spans="1:16" x14ac:dyDescent="0.2">
      <c r="J63" s="56"/>
      <c r="K63" s="194"/>
      <c r="L63" s="208"/>
    </row>
    <row r="64" spans="1:16" x14ac:dyDescent="0.2">
      <c r="J64" s="56"/>
      <c r="K64" s="194"/>
      <c r="L64" s="208"/>
    </row>
    <row r="65" spans="10:12" x14ac:dyDescent="0.2">
      <c r="J65" s="56"/>
      <c r="K65" s="194"/>
      <c r="L65" s="208"/>
    </row>
    <row r="66" spans="10:12" x14ac:dyDescent="0.2">
      <c r="J66" s="56"/>
      <c r="K66" s="194"/>
      <c r="L66" s="208"/>
    </row>
    <row r="67" spans="10:12" x14ac:dyDescent="0.2">
      <c r="J67" s="56"/>
      <c r="K67" s="194"/>
      <c r="L67" s="208"/>
    </row>
  </sheetData>
  <mergeCells count="5">
    <mergeCell ref="A1:L1"/>
    <mergeCell ref="A3:D3"/>
    <mergeCell ref="K23:K24"/>
    <mergeCell ref="L23:L24"/>
    <mergeCell ref="A25:D2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9"/>
  <dimension ref="A1:P113"/>
  <sheetViews>
    <sheetView topLeftCell="A28" zoomScaleNormal="100" workbookViewId="0">
      <selection activeCell="D79" sqref="D7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73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2232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73"/>
      <c r="G2" s="573"/>
      <c r="H2" s="573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721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B5" s="129">
        <v>43558</v>
      </c>
      <c r="C5" s="166" t="s">
        <v>691</v>
      </c>
      <c r="D5" s="123" t="s">
        <v>1852</v>
      </c>
      <c r="E5" s="124">
        <v>8000</v>
      </c>
      <c r="F5" s="573" t="s">
        <v>89</v>
      </c>
      <c r="G5" s="29" t="s">
        <v>249</v>
      </c>
      <c r="H5" s="29"/>
      <c r="J5" s="101">
        <v>43556</v>
      </c>
      <c r="K5" s="123" t="s">
        <v>1258</v>
      </c>
      <c r="L5" s="136">
        <v>30000</v>
      </c>
      <c r="M5" s="308" t="s">
        <v>249</v>
      </c>
      <c r="N5" s="307"/>
      <c r="O5" s="307"/>
    </row>
    <row r="6" spans="1:16" s="56" customFormat="1" ht="12.6" customHeight="1" x14ac:dyDescent="0.2">
      <c r="B6" s="129">
        <v>43558</v>
      </c>
      <c r="C6" s="166" t="s">
        <v>691</v>
      </c>
      <c r="D6" s="123" t="s">
        <v>1853</v>
      </c>
      <c r="E6" s="124">
        <v>13794.89</v>
      </c>
      <c r="F6" s="575" t="s">
        <v>89</v>
      </c>
      <c r="G6" s="29" t="s">
        <v>249</v>
      </c>
      <c r="H6" s="29"/>
      <c r="J6" s="110">
        <v>43557</v>
      </c>
      <c r="K6" s="123" t="s">
        <v>1064</v>
      </c>
      <c r="L6" s="136">
        <v>14101.94</v>
      </c>
      <c r="M6" s="308" t="s">
        <v>249</v>
      </c>
      <c r="N6" s="307"/>
      <c r="O6" s="307"/>
    </row>
    <row r="7" spans="1:16" s="56" customFormat="1" ht="12.6" customHeight="1" thickBot="1" x14ac:dyDescent="0.25">
      <c r="A7"/>
      <c r="B7" s="161">
        <v>43557</v>
      </c>
      <c r="C7" s="281" t="s">
        <v>691</v>
      </c>
      <c r="D7" s="423" t="s">
        <v>1853</v>
      </c>
      <c r="E7" s="432">
        <v>10000</v>
      </c>
      <c r="F7" s="27" t="s">
        <v>89</v>
      </c>
      <c r="G7" s="29" t="s">
        <v>249</v>
      </c>
      <c r="H7" s="29"/>
      <c r="J7" s="110">
        <v>43557</v>
      </c>
      <c r="K7" s="123" t="s">
        <v>50</v>
      </c>
      <c r="L7" s="136">
        <v>644</v>
      </c>
      <c r="M7" s="308" t="s">
        <v>249</v>
      </c>
      <c r="N7" s="307"/>
      <c r="O7" s="307"/>
    </row>
    <row r="8" spans="1:16" s="56" customFormat="1" ht="12.6" customHeight="1" thickBot="1" x14ac:dyDescent="0.25">
      <c r="A8"/>
      <c r="D8" s="194"/>
      <c r="E8" s="87">
        <f>SUM(E5:E7)</f>
        <v>31794.89</v>
      </c>
      <c r="F8" s="573"/>
      <c r="G8" s="29"/>
      <c r="H8" s="29"/>
      <c r="J8" s="110">
        <v>43557</v>
      </c>
      <c r="K8" s="119" t="s">
        <v>1258</v>
      </c>
      <c r="L8" s="136">
        <v>35347.25</v>
      </c>
      <c r="M8" s="308" t="s">
        <v>249</v>
      </c>
      <c r="N8" s="307"/>
      <c r="O8" s="307"/>
    </row>
    <row r="9" spans="1:16" s="56" customFormat="1" ht="12.6" customHeight="1" x14ac:dyDescent="0.2">
      <c r="A9"/>
      <c r="D9" s="194"/>
      <c r="E9" s="208"/>
      <c r="F9" s="573"/>
      <c r="G9" s="29"/>
      <c r="H9" s="29"/>
      <c r="J9" s="110">
        <v>43567</v>
      </c>
      <c r="K9" s="123" t="s">
        <v>2259</v>
      </c>
      <c r="L9" s="136">
        <v>5336.95</v>
      </c>
      <c r="M9" s="308" t="s">
        <v>249</v>
      </c>
      <c r="N9" s="307"/>
      <c r="O9" s="307"/>
      <c r="P9" s="316"/>
    </row>
    <row r="10" spans="1:16" s="56" customFormat="1" ht="12.6" customHeight="1" thickBot="1" x14ac:dyDescent="0.25">
      <c r="A10" s="875" t="s">
        <v>1058</v>
      </c>
      <c r="B10" s="875"/>
      <c r="C10" s="875"/>
      <c r="D10" s="875"/>
      <c r="E10" s="722" t="s">
        <v>1500</v>
      </c>
      <c r="F10" s="116"/>
      <c r="G10" s="29"/>
      <c r="H10" s="29"/>
      <c r="J10" s="110">
        <v>43585</v>
      </c>
      <c r="K10" s="123" t="s">
        <v>927</v>
      </c>
      <c r="L10" s="136">
        <v>5078.3999999999996</v>
      </c>
      <c r="M10" s="308" t="s">
        <v>249</v>
      </c>
      <c r="N10" s="307"/>
      <c r="O10" s="307"/>
      <c r="P10" s="316"/>
    </row>
    <row r="11" spans="1:16" s="56" customFormat="1" ht="12.6" customHeight="1" thickBot="1" x14ac:dyDescent="0.25">
      <c r="A11" s="3"/>
      <c r="B11" s="10" t="s">
        <v>297</v>
      </c>
      <c r="C11" s="181" t="s">
        <v>296</v>
      </c>
      <c r="D11" s="11"/>
      <c r="E11" s="176" t="s">
        <v>299</v>
      </c>
      <c r="F11" s="27"/>
      <c r="G11" s="29"/>
      <c r="H11" s="29"/>
      <c r="J11" s="161">
        <v>43585</v>
      </c>
      <c r="K11" s="133" t="s">
        <v>1258</v>
      </c>
      <c r="L11" s="137">
        <v>12935.86</v>
      </c>
      <c r="M11" s="308" t="s">
        <v>249</v>
      </c>
      <c r="N11" s="307"/>
      <c r="O11" s="308"/>
      <c r="P11" s="29"/>
    </row>
    <row r="12" spans="1:16" s="56" customFormat="1" ht="12.6" customHeight="1" thickBot="1" x14ac:dyDescent="0.25">
      <c r="A12"/>
      <c r="B12" s="109">
        <v>43556</v>
      </c>
      <c r="C12" s="574" t="s">
        <v>301</v>
      </c>
      <c r="D12" s="123" t="s">
        <v>2233</v>
      </c>
      <c r="E12" s="169">
        <v>2673.75</v>
      </c>
      <c r="F12" s="308" t="s">
        <v>89</v>
      </c>
      <c r="G12" s="29" t="s">
        <v>249</v>
      </c>
      <c r="H12" s="29"/>
      <c r="K12" s="194"/>
      <c r="L12" s="87">
        <f>SUM(L5:L11)</f>
        <v>103444.4</v>
      </c>
      <c r="M12" s="307"/>
      <c r="N12" s="307"/>
      <c r="O12" s="308"/>
      <c r="P12" s="327"/>
    </row>
    <row r="13" spans="1:16" s="29" customFormat="1" ht="12.6" customHeight="1" thickBot="1" x14ac:dyDescent="0.25">
      <c r="A13" s="56"/>
      <c r="B13" s="109">
        <v>43556</v>
      </c>
      <c r="C13" s="188" t="s">
        <v>1136</v>
      </c>
      <c r="D13" s="123" t="s">
        <v>2032</v>
      </c>
      <c r="E13" s="124">
        <v>10000</v>
      </c>
      <c r="F13" s="573" t="s">
        <v>405</v>
      </c>
      <c r="G13" s="29" t="s">
        <v>249</v>
      </c>
      <c r="I13"/>
      <c r="J13" s="299"/>
      <c r="K13" s="155"/>
      <c r="L13" s="301"/>
      <c r="M13" s="307"/>
      <c r="N13" s="307"/>
      <c r="O13" s="308"/>
      <c r="P13" s="327"/>
    </row>
    <row r="14" spans="1:16" s="29" customFormat="1" ht="12.6" customHeight="1" x14ac:dyDescent="0.2">
      <c r="A14" s="56"/>
      <c r="B14" s="109">
        <v>43556</v>
      </c>
      <c r="C14" s="188" t="s">
        <v>1136</v>
      </c>
      <c r="D14" s="123" t="s">
        <v>2234</v>
      </c>
      <c r="E14" s="124">
        <v>10000</v>
      </c>
      <c r="F14" s="573" t="s">
        <v>89</v>
      </c>
      <c r="G14" s="29" t="s">
        <v>249</v>
      </c>
      <c r="I14"/>
      <c r="J14" s="158"/>
      <c r="K14" s="885" t="s">
        <v>1087</v>
      </c>
      <c r="L14" s="881">
        <f>E8+L12+E92+L34</f>
        <v>455936.9599999999</v>
      </c>
      <c r="M14" s="307"/>
      <c r="N14" s="307"/>
      <c r="O14" s="308"/>
      <c r="P14" s="327"/>
    </row>
    <row r="15" spans="1:16" s="29" customFormat="1" ht="12.6" customHeight="1" thickBot="1" x14ac:dyDescent="0.25">
      <c r="A15" s="56"/>
      <c r="B15" s="109">
        <v>43557</v>
      </c>
      <c r="C15" s="188" t="s">
        <v>301</v>
      </c>
      <c r="D15" s="123" t="s">
        <v>1487</v>
      </c>
      <c r="E15" s="124">
        <v>10029.15</v>
      </c>
      <c r="F15" s="573" t="s">
        <v>89</v>
      </c>
      <c r="G15" s="29" t="s">
        <v>249</v>
      </c>
      <c r="I15" s="294"/>
      <c r="J15" s="393"/>
      <c r="K15" s="885"/>
      <c r="L15" s="882"/>
      <c r="M15" s="307"/>
      <c r="N15" s="307"/>
      <c r="O15" s="306"/>
    </row>
    <row r="16" spans="1:16" s="29" customFormat="1" ht="12.6" customHeight="1" x14ac:dyDescent="0.2">
      <c r="A16" s="56"/>
      <c r="B16" s="109">
        <v>43557</v>
      </c>
      <c r="C16" s="188" t="s">
        <v>301</v>
      </c>
      <c r="D16" s="123" t="s">
        <v>1916</v>
      </c>
      <c r="E16" s="135">
        <v>930.12</v>
      </c>
      <c r="F16" s="573" t="s">
        <v>89</v>
      </c>
      <c r="G16" s="29" t="s">
        <v>249</v>
      </c>
      <c r="I16" s="3"/>
      <c r="J16" s="393"/>
      <c r="K16" s="398"/>
      <c r="L16" s="336"/>
      <c r="M16" s="307"/>
      <c r="N16" s="307"/>
      <c r="O16" s="306"/>
    </row>
    <row r="17" spans="1:16" s="29" customFormat="1" ht="12.6" customHeight="1" thickBot="1" x14ac:dyDescent="0.25">
      <c r="A17" s="56"/>
      <c r="B17" s="109">
        <v>43557</v>
      </c>
      <c r="C17" s="188" t="s">
        <v>301</v>
      </c>
      <c r="D17" s="123" t="s">
        <v>349</v>
      </c>
      <c r="E17" s="136">
        <v>9611.7000000000007</v>
      </c>
      <c r="F17" s="573" t="s">
        <v>89</v>
      </c>
      <c r="G17" s="29" t="s">
        <v>249</v>
      </c>
      <c r="I17" s="294" t="s">
        <v>1570</v>
      </c>
      <c r="J17" s="294"/>
      <c r="K17" s="294"/>
      <c r="L17" s="288"/>
      <c r="M17" s="492" t="s">
        <v>2269</v>
      </c>
      <c r="N17" s="307"/>
      <c r="O17" s="306"/>
    </row>
    <row r="18" spans="1:16" s="29" customFormat="1" ht="12.6" customHeight="1" thickBot="1" x14ac:dyDescent="0.25">
      <c r="A18" s="56"/>
      <c r="B18" s="109">
        <v>43557</v>
      </c>
      <c r="C18" s="188" t="s">
        <v>2205</v>
      </c>
      <c r="D18" s="123" t="s">
        <v>2235</v>
      </c>
      <c r="E18" s="136">
        <v>10000</v>
      </c>
      <c r="F18" s="573" t="s">
        <v>405</v>
      </c>
      <c r="G18" s="29" t="s">
        <v>249</v>
      </c>
      <c r="I18"/>
      <c r="J18" s="10" t="s">
        <v>297</v>
      </c>
      <c r="K18" s="11" t="s">
        <v>298</v>
      </c>
      <c r="L18" s="176" t="s">
        <v>299</v>
      </c>
      <c r="M18" s="308"/>
      <c r="N18" s="307"/>
      <c r="O18" s="306"/>
      <c r="P18" s="487"/>
    </row>
    <row r="19" spans="1:16" s="29" customFormat="1" ht="12.6" customHeight="1" x14ac:dyDescent="0.2">
      <c r="A19" s="56"/>
      <c r="B19" s="109">
        <v>43557</v>
      </c>
      <c r="C19" s="188" t="s">
        <v>674</v>
      </c>
      <c r="D19" s="123" t="s">
        <v>730</v>
      </c>
      <c r="E19" s="136">
        <v>1151.73</v>
      </c>
      <c r="F19" s="573" t="s">
        <v>89</v>
      </c>
      <c r="G19" s="29" t="s">
        <v>249</v>
      </c>
      <c r="I19"/>
      <c r="J19" s="101">
        <v>43550</v>
      </c>
      <c r="K19" s="205" t="s">
        <v>1051</v>
      </c>
      <c r="L19" s="206">
        <v>500</v>
      </c>
      <c r="M19" s="308" t="s">
        <v>89</v>
      </c>
      <c r="N19" s="308" t="s">
        <v>249</v>
      </c>
      <c r="O19" s="306"/>
      <c r="P19" s="488"/>
    </row>
    <row r="20" spans="1:16" s="29" customFormat="1" ht="12.6" customHeight="1" x14ac:dyDescent="0.2">
      <c r="A20" s="56"/>
      <c r="B20" s="109">
        <v>43557</v>
      </c>
      <c r="C20" s="188" t="s">
        <v>1540</v>
      </c>
      <c r="D20" s="132" t="s">
        <v>2236</v>
      </c>
      <c r="E20" s="136">
        <v>1715</v>
      </c>
      <c r="F20" s="573" t="s">
        <v>89</v>
      </c>
      <c r="G20" s="29" t="s">
        <v>249</v>
      </c>
      <c r="I20"/>
      <c r="J20" s="110">
        <v>43551</v>
      </c>
      <c r="K20" s="119" t="s">
        <v>901</v>
      </c>
      <c r="L20" s="172">
        <v>141.71</v>
      </c>
      <c r="M20" s="308" t="s">
        <v>89</v>
      </c>
      <c r="N20" s="308" t="s">
        <v>249</v>
      </c>
      <c r="O20" s="306"/>
      <c r="P20" s="111"/>
    </row>
    <row r="21" spans="1:16" s="29" customFormat="1" ht="12.6" customHeight="1" x14ac:dyDescent="0.2">
      <c r="A21" s="56"/>
      <c r="B21" s="109">
        <v>43557</v>
      </c>
      <c r="C21" s="188" t="s">
        <v>647</v>
      </c>
      <c r="D21" s="132" t="s">
        <v>2237</v>
      </c>
      <c r="E21" s="136">
        <v>4092</v>
      </c>
      <c r="F21" s="573" t="s">
        <v>89</v>
      </c>
      <c r="G21" s="29" t="s">
        <v>249</v>
      </c>
      <c r="I21"/>
      <c r="J21" s="110">
        <v>43551</v>
      </c>
      <c r="K21" s="119" t="s">
        <v>931</v>
      </c>
      <c r="L21" s="172">
        <v>270.8</v>
      </c>
      <c r="M21" s="308" t="s">
        <v>89</v>
      </c>
      <c r="N21" s="308" t="s">
        <v>249</v>
      </c>
      <c r="O21" s="306"/>
      <c r="P21" s="111"/>
    </row>
    <row r="22" spans="1:16" s="29" customFormat="1" ht="12.6" customHeight="1" x14ac:dyDescent="0.2">
      <c r="A22" s="56"/>
      <c r="B22" s="109">
        <v>43557</v>
      </c>
      <c r="C22" s="188" t="s">
        <v>469</v>
      </c>
      <c r="D22" s="132" t="s">
        <v>424</v>
      </c>
      <c r="E22" s="136">
        <v>1059.98</v>
      </c>
      <c r="F22" s="604" t="s">
        <v>89</v>
      </c>
      <c r="G22" s="29" t="s">
        <v>249</v>
      </c>
      <c r="I22"/>
      <c r="J22" s="110">
        <v>43554</v>
      </c>
      <c r="K22" s="119" t="s">
        <v>2240</v>
      </c>
      <c r="L22" s="172">
        <v>129.9</v>
      </c>
      <c r="M22" s="308" t="s">
        <v>89</v>
      </c>
      <c r="N22" s="308" t="s">
        <v>249</v>
      </c>
      <c r="O22" s="306"/>
      <c r="P22" s="111"/>
    </row>
    <row r="23" spans="1:16" s="29" customFormat="1" ht="12.6" customHeight="1" x14ac:dyDescent="0.2">
      <c r="A23" s="56"/>
      <c r="B23" s="109">
        <v>43557</v>
      </c>
      <c r="C23" s="188" t="s">
        <v>719</v>
      </c>
      <c r="D23" s="132" t="s">
        <v>1051</v>
      </c>
      <c r="E23" s="136">
        <v>1030.93</v>
      </c>
      <c r="F23" s="604" t="s">
        <v>89</v>
      </c>
      <c r="G23" s="29" t="s">
        <v>249</v>
      </c>
      <c r="I23"/>
      <c r="J23" s="110">
        <v>43556</v>
      </c>
      <c r="K23" s="119" t="s">
        <v>2178</v>
      </c>
      <c r="L23" s="172">
        <v>440.57</v>
      </c>
      <c r="M23" s="308" t="s">
        <v>89</v>
      </c>
      <c r="N23" s="308" t="s">
        <v>249</v>
      </c>
      <c r="O23" s="306"/>
      <c r="P23" s="111"/>
    </row>
    <row r="24" spans="1:16" s="29" customFormat="1" ht="12.6" customHeight="1" x14ac:dyDescent="0.2">
      <c r="A24" s="56"/>
      <c r="B24" s="109">
        <v>43557</v>
      </c>
      <c r="C24" s="188" t="s">
        <v>469</v>
      </c>
      <c r="D24" s="132" t="s">
        <v>424</v>
      </c>
      <c r="E24" s="136">
        <v>269.97000000000003</v>
      </c>
      <c r="F24" s="604" t="s">
        <v>89</v>
      </c>
      <c r="G24" s="29" t="s">
        <v>249</v>
      </c>
      <c r="I24"/>
      <c r="J24" s="110">
        <v>43556</v>
      </c>
      <c r="K24" s="119" t="s">
        <v>901</v>
      </c>
      <c r="L24" s="172">
        <v>328.46</v>
      </c>
      <c r="M24" s="308" t="s">
        <v>89</v>
      </c>
      <c r="N24" s="308" t="s">
        <v>249</v>
      </c>
      <c r="O24" s="306"/>
      <c r="P24" s="111"/>
    </row>
    <row r="25" spans="1:16" s="29" customFormat="1" ht="12.6" customHeight="1" x14ac:dyDescent="0.2">
      <c r="A25" s="56"/>
      <c r="B25" s="109">
        <v>43557</v>
      </c>
      <c r="C25" s="188" t="s">
        <v>719</v>
      </c>
      <c r="D25" s="132" t="s">
        <v>1051</v>
      </c>
      <c r="E25" s="136">
        <v>742.97</v>
      </c>
      <c r="F25" s="604" t="s">
        <v>89</v>
      </c>
      <c r="G25" s="29" t="s">
        <v>249</v>
      </c>
      <c r="I25"/>
      <c r="J25" s="110">
        <v>43559</v>
      </c>
      <c r="K25" s="119" t="s">
        <v>597</v>
      </c>
      <c r="L25" s="172">
        <v>789.18</v>
      </c>
      <c r="M25" s="308" t="s">
        <v>89</v>
      </c>
      <c r="N25" s="308" t="s">
        <v>249</v>
      </c>
      <c r="O25" s="306"/>
      <c r="P25" s="111"/>
    </row>
    <row r="26" spans="1:16" s="29" customFormat="1" ht="12.6" customHeight="1" x14ac:dyDescent="0.2">
      <c r="A26" s="56"/>
      <c r="B26" s="109">
        <v>43557</v>
      </c>
      <c r="C26" s="188" t="s">
        <v>469</v>
      </c>
      <c r="D26" s="132" t="s">
        <v>1023</v>
      </c>
      <c r="E26" s="136">
        <v>126.2</v>
      </c>
      <c r="F26" s="604" t="s">
        <v>89</v>
      </c>
      <c r="G26" s="29" t="s">
        <v>249</v>
      </c>
      <c r="I26"/>
      <c r="J26" s="110">
        <v>43563</v>
      </c>
      <c r="K26" s="119" t="s">
        <v>1023</v>
      </c>
      <c r="L26" s="172">
        <v>76.900000000000006</v>
      </c>
      <c r="M26" s="308" t="s">
        <v>89</v>
      </c>
      <c r="N26" s="308" t="s">
        <v>249</v>
      </c>
      <c r="O26" s="306"/>
      <c r="P26" s="111"/>
    </row>
    <row r="27" spans="1:16" s="29" customFormat="1" ht="12.6" customHeight="1" x14ac:dyDescent="0.2">
      <c r="A27" s="56"/>
      <c r="B27" s="109">
        <v>43558</v>
      </c>
      <c r="C27" s="188" t="s">
        <v>1113</v>
      </c>
      <c r="D27" s="132" t="s">
        <v>906</v>
      </c>
      <c r="E27" s="136">
        <v>874</v>
      </c>
      <c r="F27" s="575" t="s">
        <v>89</v>
      </c>
      <c r="G27" s="29" t="s">
        <v>249</v>
      </c>
      <c r="I27"/>
      <c r="J27" s="110">
        <v>43571</v>
      </c>
      <c r="K27" s="119" t="s">
        <v>2240</v>
      </c>
      <c r="L27" s="172">
        <v>106.9</v>
      </c>
      <c r="M27" s="308" t="s">
        <v>89</v>
      </c>
      <c r="N27" s="308" t="s">
        <v>249</v>
      </c>
      <c r="O27" s="307"/>
      <c r="P27" s="111"/>
    </row>
    <row r="28" spans="1:16" s="29" customFormat="1" ht="12.6" customHeight="1" x14ac:dyDescent="0.2">
      <c r="A28" s="56"/>
      <c r="B28" s="109">
        <v>43558</v>
      </c>
      <c r="C28" s="188" t="s">
        <v>1113</v>
      </c>
      <c r="D28" s="132" t="s">
        <v>906</v>
      </c>
      <c r="E28" s="136">
        <v>1230.5</v>
      </c>
      <c r="F28" s="575" t="s">
        <v>89</v>
      </c>
      <c r="G28" s="27" t="s">
        <v>249</v>
      </c>
      <c r="I28"/>
      <c r="J28" s="110">
        <v>43572</v>
      </c>
      <c r="K28" s="119" t="s">
        <v>1575</v>
      </c>
      <c r="L28" s="172">
        <v>1523</v>
      </c>
      <c r="M28" s="308" t="s">
        <v>89</v>
      </c>
      <c r="N28" s="308" t="s">
        <v>249</v>
      </c>
      <c r="O28" s="307"/>
      <c r="P28" s="111"/>
    </row>
    <row r="29" spans="1:16" s="29" customFormat="1" ht="12.6" customHeight="1" x14ac:dyDescent="0.2">
      <c r="A29" s="56"/>
      <c r="B29" s="109">
        <v>43558</v>
      </c>
      <c r="C29" s="188" t="s">
        <v>1113</v>
      </c>
      <c r="D29" s="132" t="s">
        <v>906</v>
      </c>
      <c r="E29" s="136">
        <v>1966.5</v>
      </c>
      <c r="F29" s="575" t="s">
        <v>89</v>
      </c>
      <c r="G29" s="29" t="s">
        <v>249</v>
      </c>
      <c r="I29"/>
      <c r="J29" s="110">
        <v>43573</v>
      </c>
      <c r="K29" s="119" t="s">
        <v>901</v>
      </c>
      <c r="L29" s="172">
        <v>170.98</v>
      </c>
      <c r="M29" s="308" t="s">
        <v>89</v>
      </c>
      <c r="N29" s="308" t="s">
        <v>249</v>
      </c>
      <c r="O29" s="307"/>
      <c r="P29" s="3"/>
    </row>
    <row r="30" spans="1:16" s="29" customFormat="1" ht="12.6" customHeight="1" x14ac:dyDescent="0.2">
      <c r="A30" s="56"/>
      <c r="B30" s="109">
        <v>43558</v>
      </c>
      <c r="C30" s="190" t="s">
        <v>1136</v>
      </c>
      <c r="D30" s="132" t="s">
        <v>2032</v>
      </c>
      <c r="E30" s="136">
        <v>30000</v>
      </c>
      <c r="F30" s="573" t="s">
        <v>89</v>
      </c>
      <c r="G30" s="29" t="s">
        <v>249</v>
      </c>
      <c r="I30"/>
      <c r="J30" s="109">
        <v>43575</v>
      </c>
      <c r="K30" s="123" t="s">
        <v>1447</v>
      </c>
      <c r="L30" s="169">
        <v>141.6</v>
      </c>
      <c r="M30" s="308"/>
      <c r="N30" s="308" t="s">
        <v>249</v>
      </c>
      <c r="O30" s="308"/>
      <c r="P30" s="3"/>
    </row>
    <row r="31" spans="1:16" s="29" customFormat="1" ht="12.6" customHeight="1" x14ac:dyDescent="0.2">
      <c r="A31" s="56"/>
      <c r="B31" s="109">
        <v>43558</v>
      </c>
      <c r="C31" s="190" t="s">
        <v>647</v>
      </c>
      <c r="D31" s="132" t="s">
        <v>2238</v>
      </c>
      <c r="E31" s="136">
        <v>894.2</v>
      </c>
      <c r="F31" s="573" t="s">
        <v>89</v>
      </c>
      <c r="G31" s="29" t="s">
        <v>249</v>
      </c>
      <c r="I31"/>
      <c r="J31" s="109">
        <v>43577</v>
      </c>
      <c r="K31" s="123" t="s">
        <v>901</v>
      </c>
      <c r="L31" s="169">
        <v>323.62</v>
      </c>
      <c r="M31" s="308" t="s">
        <v>89</v>
      </c>
      <c r="N31" s="308" t="s">
        <v>249</v>
      </c>
      <c r="O31" s="308"/>
      <c r="P31" s="3"/>
    </row>
    <row r="32" spans="1:16" s="29" customFormat="1" ht="12.6" customHeight="1" x14ac:dyDescent="0.2">
      <c r="A32" s="56"/>
      <c r="B32" s="109">
        <v>43558</v>
      </c>
      <c r="C32" s="188" t="s">
        <v>1136</v>
      </c>
      <c r="D32" s="123" t="s">
        <v>2234</v>
      </c>
      <c r="E32" s="124">
        <v>4000</v>
      </c>
      <c r="F32" s="573" t="s">
        <v>89</v>
      </c>
      <c r="G32" s="29" t="s">
        <v>249</v>
      </c>
      <c r="I32"/>
      <c r="J32" s="109">
        <v>43578</v>
      </c>
      <c r="K32" s="123" t="s">
        <v>2159</v>
      </c>
      <c r="L32" s="169">
        <v>456.9</v>
      </c>
      <c r="M32" s="308" t="s">
        <v>89</v>
      </c>
      <c r="N32" s="308" t="s">
        <v>249</v>
      </c>
      <c r="O32" s="308"/>
      <c r="P32"/>
    </row>
    <row r="33" spans="1:16" s="29" customFormat="1" ht="12.6" customHeight="1" thickBot="1" x14ac:dyDescent="0.25">
      <c r="A33" s="56"/>
      <c r="B33" s="109">
        <v>43558</v>
      </c>
      <c r="C33" s="188" t="s">
        <v>1979</v>
      </c>
      <c r="D33" s="132" t="s">
        <v>1582</v>
      </c>
      <c r="E33" s="136">
        <v>500</v>
      </c>
      <c r="F33" s="573" t="s">
        <v>89</v>
      </c>
      <c r="G33" s="29" t="s">
        <v>249</v>
      </c>
      <c r="I33"/>
      <c r="J33" s="161">
        <v>43579</v>
      </c>
      <c r="K33" s="133" t="s">
        <v>1023</v>
      </c>
      <c r="L33" s="200">
        <v>185.4</v>
      </c>
      <c r="M33" s="308" t="s">
        <v>89</v>
      </c>
      <c r="N33" s="308" t="s">
        <v>249</v>
      </c>
      <c r="O33" s="308"/>
      <c r="P33"/>
    </row>
    <row r="34" spans="1:16" s="29" customFormat="1" ht="12.6" customHeight="1" thickBot="1" x14ac:dyDescent="0.25">
      <c r="A34" s="56"/>
      <c r="B34" s="109">
        <v>43558</v>
      </c>
      <c r="C34" s="188" t="s">
        <v>1979</v>
      </c>
      <c r="D34" s="132" t="s">
        <v>2239</v>
      </c>
      <c r="E34" s="136">
        <v>200</v>
      </c>
      <c r="F34" s="573" t="s">
        <v>89</v>
      </c>
      <c r="G34" s="29" t="s">
        <v>249</v>
      </c>
      <c r="I34" s="294"/>
      <c r="J34" s="56"/>
      <c r="K34" s="194"/>
      <c r="L34" s="87">
        <f>SUM(L19:L33)</f>
        <v>5585.9199999999992</v>
      </c>
      <c r="M34" s="308"/>
      <c r="N34" s="308"/>
      <c r="O34" s="308"/>
      <c r="P34"/>
    </row>
    <row r="35" spans="1:16" s="29" customFormat="1" ht="12.6" customHeight="1" x14ac:dyDescent="0.2">
      <c r="A35" s="56"/>
      <c r="B35" s="109">
        <v>43558</v>
      </c>
      <c r="C35" s="190" t="s">
        <v>2205</v>
      </c>
      <c r="D35" s="132" t="s">
        <v>2235</v>
      </c>
      <c r="E35" s="136">
        <v>20252.64</v>
      </c>
      <c r="F35" s="573" t="s">
        <v>89</v>
      </c>
      <c r="G35" s="29" t="s">
        <v>249</v>
      </c>
      <c r="I35" s="3"/>
      <c r="J35" s="56"/>
      <c r="K35" s="194"/>
      <c r="L35" s="208"/>
      <c r="M35" s="308"/>
      <c r="N35" s="308"/>
      <c r="O35" s="308"/>
      <c r="P35" s="266"/>
    </row>
    <row r="36" spans="1:16" s="29" customFormat="1" ht="12.6" customHeight="1" thickBot="1" x14ac:dyDescent="0.25">
      <c r="A36" s="56"/>
      <c r="B36" s="109">
        <v>43558</v>
      </c>
      <c r="C36" s="190" t="s">
        <v>301</v>
      </c>
      <c r="D36" s="132" t="s">
        <v>1350</v>
      </c>
      <c r="E36" s="136">
        <v>6727.5</v>
      </c>
      <c r="F36" s="573" t="s">
        <v>89</v>
      </c>
      <c r="G36" s="29" t="s">
        <v>249</v>
      </c>
      <c r="I36" s="294" t="s">
        <v>2039</v>
      </c>
      <c r="J36" s="294"/>
      <c r="K36" s="294"/>
      <c r="L36" s="288"/>
      <c r="M36" s="492"/>
      <c r="N36" s="308"/>
      <c r="O36" s="308"/>
      <c r="P36" s="266"/>
    </row>
    <row r="37" spans="1:16" s="29" customFormat="1" ht="12.6" customHeight="1" thickBot="1" x14ac:dyDescent="0.25">
      <c r="A37"/>
      <c r="B37" s="109">
        <v>43558</v>
      </c>
      <c r="C37" s="190" t="s">
        <v>1939</v>
      </c>
      <c r="D37" s="132" t="s">
        <v>1977</v>
      </c>
      <c r="E37" s="136">
        <v>1030</v>
      </c>
      <c r="F37" s="573" t="s">
        <v>89</v>
      </c>
      <c r="G37" s="29" t="s">
        <v>249</v>
      </c>
      <c r="I37"/>
      <c r="J37" s="10" t="s">
        <v>297</v>
      </c>
      <c r="K37" s="11" t="s">
        <v>298</v>
      </c>
      <c r="L37" s="176" t="s">
        <v>299</v>
      </c>
      <c r="M37" s="308"/>
      <c r="N37"/>
      <c r="O37" s="308"/>
      <c r="P37" s="266"/>
    </row>
    <row r="38" spans="1:16" s="29" customFormat="1" ht="12.6" customHeight="1" x14ac:dyDescent="0.2">
      <c r="A38"/>
      <c r="B38" s="109">
        <v>43558</v>
      </c>
      <c r="C38" s="190" t="s">
        <v>469</v>
      </c>
      <c r="D38" s="132" t="s">
        <v>424</v>
      </c>
      <c r="E38" s="136">
        <v>278.14999999999998</v>
      </c>
      <c r="F38" s="604" t="s">
        <v>89</v>
      </c>
      <c r="G38" s="29" t="s">
        <v>249</v>
      </c>
      <c r="I38"/>
      <c r="J38" s="101">
        <v>43584</v>
      </c>
      <c r="K38" s="205" t="s">
        <v>2312</v>
      </c>
      <c r="L38" s="741">
        <v>1395.55</v>
      </c>
      <c r="M38" s="308"/>
      <c r="N38" s="308" t="s">
        <v>249</v>
      </c>
      <c r="O38" s="308"/>
      <c r="P38" s="266"/>
    </row>
    <row r="39" spans="1:16" s="308" customFormat="1" ht="12.75" customHeight="1" thickBot="1" x14ac:dyDescent="0.25">
      <c r="A39"/>
      <c r="B39" s="129">
        <v>43560</v>
      </c>
      <c r="C39" s="190" t="s">
        <v>1939</v>
      </c>
      <c r="D39" s="132" t="s">
        <v>2242</v>
      </c>
      <c r="E39" s="136">
        <v>2608.14</v>
      </c>
      <c r="F39" s="573" t="s">
        <v>89</v>
      </c>
      <c r="G39" s="29" t="s">
        <v>249</v>
      </c>
      <c r="H39"/>
      <c r="I39"/>
      <c r="J39" s="161">
        <v>43584</v>
      </c>
      <c r="K39" s="133" t="s">
        <v>2313</v>
      </c>
      <c r="L39" s="742">
        <v>5448.81</v>
      </c>
      <c r="N39" s="308" t="s">
        <v>249</v>
      </c>
      <c r="P39"/>
    </row>
    <row r="40" spans="1:16" s="308" customFormat="1" ht="12.75" customHeight="1" thickBot="1" x14ac:dyDescent="0.25">
      <c r="A40"/>
      <c r="B40" s="129">
        <v>43560</v>
      </c>
      <c r="C40" s="188" t="s">
        <v>647</v>
      </c>
      <c r="D40" s="132" t="s">
        <v>2243</v>
      </c>
      <c r="E40" s="136">
        <v>1314.8</v>
      </c>
      <c r="F40" s="578" t="s">
        <v>89</v>
      </c>
      <c r="G40" s="29" t="s">
        <v>249</v>
      </c>
      <c r="H40"/>
      <c r="I40" s="294"/>
      <c r="J40" s="56"/>
      <c r="K40" s="194"/>
      <c r="L40" s="87">
        <f>SUM(L38:L39)</f>
        <v>6844.3600000000006</v>
      </c>
      <c r="P40"/>
    </row>
    <row r="41" spans="1:16" s="308" customFormat="1" ht="12.75" customHeight="1" x14ac:dyDescent="0.2">
      <c r="A41"/>
      <c r="B41" s="129">
        <v>43564</v>
      </c>
      <c r="C41" s="190" t="s">
        <v>2205</v>
      </c>
      <c r="D41" s="132" t="s">
        <v>2235</v>
      </c>
      <c r="E41" s="136">
        <v>11002.42</v>
      </c>
      <c r="F41" s="573" t="s">
        <v>89</v>
      </c>
      <c r="G41" s="29" t="s">
        <v>249</v>
      </c>
      <c r="H41" s="29"/>
      <c r="I41" s="294"/>
      <c r="J41" s="56"/>
      <c r="K41" s="194"/>
      <c r="L41" s="208"/>
      <c r="P41"/>
    </row>
    <row r="42" spans="1:16" s="308" customFormat="1" ht="12.75" customHeight="1" x14ac:dyDescent="0.2">
      <c r="A42"/>
      <c r="B42" s="129">
        <v>43564</v>
      </c>
      <c r="C42" s="190" t="s">
        <v>647</v>
      </c>
      <c r="D42" s="132" t="s">
        <v>2193</v>
      </c>
      <c r="E42" s="136">
        <v>22000</v>
      </c>
      <c r="F42" s="573" t="s">
        <v>89</v>
      </c>
      <c r="G42" s="29" t="s">
        <v>249</v>
      </c>
      <c r="H42" s="29"/>
      <c r="I42" s="294"/>
      <c r="J42" s="56"/>
      <c r="K42" s="194"/>
      <c r="L42" s="208"/>
      <c r="P42"/>
    </row>
    <row r="43" spans="1:16" s="308" customFormat="1" ht="12.75" customHeight="1" x14ac:dyDescent="0.2">
      <c r="A43"/>
      <c r="B43" s="129">
        <v>43564</v>
      </c>
      <c r="C43" s="190" t="s">
        <v>301</v>
      </c>
      <c r="D43" s="132" t="s">
        <v>6</v>
      </c>
      <c r="E43" s="136">
        <v>12558</v>
      </c>
      <c r="F43" s="573" t="s">
        <v>89</v>
      </c>
      <c r="G43" s="29" t="s">
        <v>249</v>
      </c>
      <c r="H43" s="29"/>
      <c r="I43" s="294"/>
      <c r="J43" s="56"/>
      <c r="K43" s="194"/>
      <c r="L43" s="208"/>
      <c r="P43"/>
    </row>
    <row r="44" spans="1:16" s="308" customFormat="1" ht="12.75" customHeight="1" x14ac:dyDescent="0.2">
      <c r="A44"/>
      <c r="B44" s="129">
        <v>43565</v>
      </c>
      <c r="C44" s="190" t="s">
        <v>301</v>
      </c>
      <c r="D44" s="132" t="s">
        <v>928</v>
      </c>
      <c r="E44" s="272">
        <v>44641.16</v>
      </c>
      <c r="F44" s="573" t="s">
        <v>89</v>
      </c>
      <c r="G44" s="29" t="s">
        <v>249</v>
      </c>
      <c r="H44" s="29"/>
      <c r="I44" s="294"/>
      <c r="J44" s="56"/>
      <c r="K44" s="194"/>
      <c r="L44" s="208"/>
      <c r="P44"/>
    </row>
    <row r="45" spans="1:16" s="308" customFormat="1" ht="12.75" customHeight="1" x14ac:dyDescent="0.2">
      <c r="A45"/>
      <c r="B45" s="129">
        <v>43566</v>
      </c>
      <c r="C45" s="190" t="s">
        <v>647</v>
      </c>
      <c r="D45" s="132" t="s">
        <v>2243</v>
      </c>
      <c r="E45" s="136">
        <v>1265.0999999999999</v>
      </c>
      <c r="F45" s="573" t="s">
        <v>89</v>
      </c>
      <c r="G45" s="29" t="s">
        <v>249</v>
      </c>
      <c r="H45" s="29"/>
      <c r="I45" s="294"/>
      <c r="J45" s="56"/>
      <c r="K45" s="194"/>
      <c r="L45" s="208"/>
      <c r="P45" s="339"/>
    </row>
    <row r="46" spans="1:16" s="308" customFormat="1" ht="12.75" customHeight="1" x14ac:dyDescent="0.2">
      <c r="A46"/>
      <c r="B46" s="129">
        <v>43566</v>
      </c>
      <c r="C46" s="190" t="s">
        <v>301</v>
      </c>
      <c r="D46" s="132" t="s">
        <v>1256</v>
      </c>
      <c r="E46" s="272">
        <v>2691</v>
      </c>
      <c r="F46" s="573" t="s">
        <v>89</v>
      </c>
      <c r="G46" s="29" t="s">
        <v>249</v>
      </c>
      <c r="H46" s="29"/>
      <c r="I46" s="294"/>
      <c r="J46" s="56"/>
      <c r="K46" s="194"/>
      <c r="L46" s="208"/>
    </row>
    <row r="47" spans="1:16" s="308" customFormat="1" ht="12.75" customHeight="1" x14ac:dyDescent="0.2">
      <c r="A47"/>
      <c r="B47" s="129">
        <v>43566</v>
      </c>
      <c r="C47" s="190" t="s">
        <v>301</v>
      </c>
      <c r="D47" s="132" t="s">
        <v>931</v>
      </c>
      <c r="E47" s="136">
        <v>6490.1</v>
      </c>
      <c r="F47" s="573" t="s">
        <v>89</v>
      </c>
      <c r="G47" s="29" t="s">
        <v>249</v>
      </c>
      <c r="H47" s="29"/>
      <c r="I47" s="294"/>
      <c r="J47" s="56"/>
      <c r="K47" s="194"/>
      <c r="L47" s="208"/>
    </row>
    <row r="48" spans="1:16" s="308" customFormat="1" ht="12.75" customHeight="1" x14ac:dyDescent="0.2">
      <c r="A48"/>
      <c r="B48" s="129">
        <v>43566</v>
      </c>
      <c r="C48" s="190" t="s">
        <v>469</v>
      </c>
      <c r="D48" s="132" t="s">
        <v>1023</v>
      </c>
      <c r="E48" s="136">
        <v>114.3</v>
      </c>
      <c r="F48" s="604" t="s">
        <v>89</v>
      </c>
      <c r="G48" s="29" t="s">
        <v>249</v>
      </c>
      <c r="H48" s="29"/>
      <c r="I48" s="294"/>
      <c r="J48" s="56"/>
      <c r="K48" s="194"/>
      <c r="L48" s="208"/>
    </row>
    <row r="49" spans="1:16" s="308" customFormat="1" ht="12.75" customHeight="1" x14ac:dyDescent="0.2">
      <c r="A49"/>
      <c r="B49" s="129">
        <v>43566</v>
      </c>
      <c r="C49" s="190" t="s">
        <v>301</v>
      </c>
      <c r="D49" s="132" t="s">
        <v>2311</v>
      </c>
      <c r="E49" s="136">
        <v>210</v>
      </c>
      <c r="F49" s="604" t="s">
        <v>89</v>
      </c>
      <c r="G49" s="29" t="s">
        <v>249</v>
      </c>
      <c r="H49" s="29"/>
      <c r="I49" s="294"/>
      <c r="J49" s="56"/>
      <c r="K49" s="194"/>
      <c r="L49" s="208"/>
    </row>
    <row r="50" spans="1:16" s="308" customFormat="1" ht="12.75" customHeight="1" x14ac:dyDescent="0.2">
      <c r="A50"/>
      <c r="B50" s="129">
        <v>43566</v>
      </c>
      <c r="C50" s="190" t="s">
        <v>469</v>
      </c>
      <c r="D50" s="132" t="s">
        <v>424</v>
      </c>
      <c r="E50" s="136">
        <v>120.51</v>
      </c>
      <c r="F50" s="604" t="s">
        <v>89</v>
      </c>
      <c r="G50" s="29" t="s">
        <v>249</v>
      </c>
      <c r="H50" s="29"/>
      <c r="I50"/>
      <c r="J50" s="56"/>
      <c r="K50" s="194"/>
      <c r="L50" s="208"/>
    </row>
    <row r="51" spans="1:16" s="308" customFormat="1" ht="12.75" customHeight="1" x14ac:dyDescent="0.2">
      <c r="A51"/>
      <c r="B51" s="129">
        <v>43566</v>
      </c>
      <c r="C51" s="190" t="s">
        <v>469</v>
      </c>
      <c r="D51" s="132" t="s">
        <v>424</v>
      </c>
      <c r="E51" s="136">
        <v>92.61</v>
      </c>
      <c r="F51" s="604" t="s">
        <v>89</v>
      </c>
      <c r="G51" s="29" t="s">
        <v>249</v>
      </c>
      <c r="H51" s="29"/>
      <c r="I51"/>
      <c r="J51" s="56"/>
      <c r="K51" s="194"/>
      <c r="L51" s="208"/>
    </row>
    <row r="52" spans="1:16" s="308" customFormat="1" ht="12.75" customHeight="1" x14ac:dyDescent="0.2">
      <c r="A52"/>
      <c r="B52" s="129">
        <v>43566</v>
      </c>
      <c r="C52" s="190" t="s">
        <v>301</v>
      </c>
      <c r="D52" s="132" t="s">
        <v>1810</v>
      </c>
      <c r="E52" s="136">
        <v>332.4</v>
      </c>
      <c r="F52" s="604" t="s">
        <v>89</v>
      </c>
      <c r="G52" s="29" t="s">
        <v>249</v>
      </c>
      <c r="H52" s="29"/>
      <c r="I52"/>
      <c r="J52" s="56"/>
      <c r="K52" s="194"/>
      <c r="L52" s="208"/>
    </row>
    <row r="53" spans="1:16" s="308" customFormat="1" ht="12.75" customHeight="1" x14ac:dyDescent="0.2">
      <c r="A53"/>
      <c r="B53" s="129">
        <v>43567</v>
      </c>
      <c r="C53" s="190" t="s">
        <v>301</v>
      </c>
      <c r="D53" s="132" t="s">
        <v>227</v>
      </c>
      <c r="E53" s="136">
        <v>1035</v>
      </c>
      <c r="F53" s="573" t="s">
        <v>89</v>
      </c>
      <c r="G53" s="29" t="s">
        <v>249</v>
      </c>
      <c r="H53" s="29"/>
      <c r="I53"/>
      <c r="J53" s="56"/>
      <c r="K53" s="194"/>
      <c r="L53" s="208"/>
    </row>
    <row r="54" spans="1:16" s="308" customFormat="1" ht="12.75" customHeight="1" x14ac:dyDescent="0.2">
      <c r="A54"/>
      <c r="B54" s="129">
        <v>43567</v>
      </c>
      <c r="C54" s="190" t="s">
        <v>301</v>
      </c>
      <c r="D54" s="132" t="s">
        <v>380</v>
      </c>
      <c r="E54" s="136">
        <v>437</v>
      </c>
      <c r="F54" s="573" t="s">
        <v>89</v>
      </c>
      <c r="G54" s="29" t="s">
        <v>249</v>
      </c>
      <c r="H54" s="29"/>
      <c r="I54"/>
      <c r="J54" s="56"/>
      <c r="K54" s="194"/>
      <c r="L54" s="208"/>
      <c r="P54"/>
    </row>
    <row r="55" spans="1:16" s="308" customFormat="1" ht="12.75" customHeight="1" x14ac:dyDescent="0.2">
      <c r="A55"/>
      <c r="B55" s="129">
        <v>43567</v>
      </c>
      <c r="C55" s="190" t="s">
        <v>719</v>
      </c>
      <c r="D55" s="132" t="s">
        <v>1051</v>
      </c>
      <c r="E55" s="136">
        <v>690.04</v>
      </c>
      <c r="F55" s="582" t="s">
        <v>89</v>
      </c>
      <c r="G55" s="29" t="s">
        <v>249</v>
      </c>
      <c r="H55" s="29"/>
      <c r="I55"/>
      <c r="J55" s="56"/>
      <c r="K55" s="194"/>
      <c r="L55" s="208"/>
      <c r="P55"/>
    </row>
    <row r="56" spans="1:16" s="308" customFormat="1" ht="12.75" customHeight="1" x14ac:dyDescent="0.2">
      <c r="A56"/>
      <c r="B56" s="129">
        <v>43567</v>
      </c>
      <c r="C56" s="190" t="s">
        <v>719</v>
      </c>
      <c r="D56" s="132" t="s">
        <v>1051</v>
      </c>
      <c r="E56" s="136">
        <v>619.33000000000004</v>
      </c>
      <c r="F56" s="582" t="s">
        <v>89</v>
      </c>
      <c r="G56" s="29" t="s">
        <v>249</v>
      </c>
      <c r="H56" s="29"/>
      <c r="I56"/>
      <c r="J56" s="56"/>
      <c r="K56" s="194"/>
      <c r="L56" s="208"/>
      <c r="P56"/>
    </row>
    <row r="57" spans="1:16" s="308" customFormat="1" ht="12.75" customHeight="1" x14ac:dyDescent="0.2">
      <c r="A57"/>
      <c r="B57" s="129">
        <v>43568</v>
      </c>
      <c r="C57" s="190" t="s">
        <v>469</v>
      </c>
      <c r="D57" s="132" t="s">
        <v>1447</v>
      </c>
      <c r="E57" s="136">
        <v>109.8</v>
      </c>
      <c r="F57" s="582" t="s">
        <v>89</v>
      </c>
      <c r="G57" s="29" t="s">
        <v>249</v>
      </c>
      <c r="H57" s="29"/>
      <c r="I57"/>
      <c r="J57" s="56"/>
      <c r="K57" s="194"/>
      <c r="L57" s="208"/>
      <c r="P57"/>
    </row>
    <row r="58" spans="1:16" s="308" customFormat="1" ht="12.75" customHeight="1" x14ac:dyDescent="0.2">
      <c r="A58"/>
      <c r="B58" s="129">
        <v>43568</v>
      </c>
      <c r="C58" s="190" t="s">
        <v>301</v>
      </c>
      <c r="D58" s="132" t="s">
        <v>2311</v>
      </c>
      <c r="E58" s="136">
        <v>183</v>
      </c>
      <c r="F58" s="604" t="s">
        <v>89</v>
      </c>
      <c r="G58" s="29" t="s">
        <v>249</v>
      </c>
      <c r="H58" s="29"/>
      <c r="I58"/>
      <c r="J58" s="56"/>
      <c r="K58" s="194"/>
      <c r="L58" s="208"/>
      <c r="P58"/>
    </row>
    <row r="59" spans="1:16" s="308" customFormat="1" ht="12.75" customHeight="1" x14ac:dyDescent="0.2">
      <c r="A59"/>
      <c r="B59" s="129">
        <v>43568</v>
      </c>
      <c r="C59" s="190" t="s">
        <v>719</v>
      </c>
      <c r="D59" s="132" t="s">
        <v>1051</v>
      </c>
      <c r="E59" s="136">
        <v>1130.3900000000001</v>
      </c>
      <c r="F59" s="604" t="s">
        <v>89</v>
      </c>
      <c r="G59" s="29" t="s">
        <v>249</v>
      </c>
      <c r="H59" s="29"/>
      <c r="I59"/>
      <c r="J59" s="56"/>
      <c r="K59" s="194"/>
      <c r="L59" s="208"/>
      <c r="P59"/>
    </row>
    <row r="60" spans="1:16" s="308" customFormat="1" ht="12.75" customHeight="1" x14ac:dyDescent="0.2">
      <c r="A60"/>
      <c r="B60" s="129">
        <v>43570</v>
      </c>
      <c r="C60" s="190" t="s">
        <v>469</v>
      </c>
      <c r="D60" s="132" t="s">
        <v>424</v>
      </c>
      <c r="E60" s="136">
        <v>641.58000000000004</v>
      </c>
      <c r="F60" s="604" t="s">
        <v>89</v>
      </c>
      <c r="G60" s="29" t="s">
        <v>249</v>
      </c>
      <c r="H60" s="29"/>
      <c r="I60"/>
      <c r="J60" s="56"/>
      <c r="K60" s="194"/>
      <c r="L60" s="208"/>
      <c r="P60"/>
    </row>
    <row r="61" spans="1:16" s="308" customFormat="1" ht="12.75" customHeight="1" x14ac:dyDescent="0.2">
      <c r="A61"/>
      <c r="B61" s="129">
        <v>43570</v>
      </c>
      <c r="C61" s="190" t="s">
        <v>301</v>
      </c>
      <c r="D61" s="132" t="s">
        <v>931</v>
      </c>
      <c r="E61" s="136">
        <v>430.7</v>
      </c>
      <c r="F61" s="604" t="s">
        <v>89</v>
      </c>
      <c r="G61" s="29" t="s">
        <v>249</v>
      </c>
      <c r="H61" s="29"/>
      <c r="I61"/>
      <c r="J61" s="56"/>
      <c r="K61" s="194"/>
      <c r="L61" s="208"/>
      <c r="P61"/>
    </row>
    <row r="62" spans="1:16" s="308" customFormat="1" ht="12.75" customHeight="1" x14ac:dyDescent="0.2">
      <c r="A62"/>
      <c r="B62" s="129">
        <v>43572</v>
      </c>
      <c r="C62" s="190" t="s">
        <v>1939</v>
      </c>
      <c r="D62" s="132" t="s">
        <v>1977</v>
      </c>
      <c r="E62" s="136">
        <v>1030</v>
      </c>
      <c r="F62" s="582" t="s">
        <v>405</v>
      </c>
      <c r="G62" s="29" t="s">
        <v>249</v>
      </c>
      <c r="H62" s="29"/>
      <c r="I62"/>
      <c r="J62" s="56"/>
      <c r="K62" s="194"/>
      <c r="L62" s="208"/>
      <c r="P62"/>
    </row>
    <row r="63" spans="1:16" s="308" customFormat="1" ht="12.75" customHeight="1" x14ac:dyDescent="0.2">
      <c r="A63"/>
      <c r="B63" s="129">
        <v>43572</v>
      </c>
      <c r="C63" s="190" t="s">
        <v>301</v>
      </c>
      <c r="D63" s="132" t="s">
        <v>946</v>
      </c>
      <c r="E63" s="136">
        <v>72.900000000000006</v>
      </c>
      <c r="F63" s="582" t="s">
        <v>89</v>
      </c>
      <c r="G63" s="29" t="s">
        <v>249</v>
      </c>
      <c r="H63" s="29"/>
      <c r="I63"/>
      <c r="J63" s="56"/>
      <c r="K63" s="586"/>
      <c r="L63" s="208"/>
      <c r="P63"/>
    </row>
    <row r="64" spans="1:16" s="308" customFormat="1" ht="12.75" customHeight="1" x14ac:dyDescent="0.2">
      <c r="A64"/>
      <c r="B64" s="129">
        <v>43572</v>
      </c>
      <c r="C64" s="190" t="s">
        <v>2262</v>
      </c>
      <c r="D64" s="132" t="s">
        <v>2261</v>
      </c>
      <c r="E64" s="136">
        <v>652.46</v>
      </c>
      <c r="F64" s="582" t="s">
        <v>405</v>
      </c>
      <c r="G64" s="29" t="s">
        <v>249</v>
      </c>
      <c r="H64" s="29"/>
      <c r="I64"/>
      <c r="J64" s="56"/>
      <c r="K64" s="194"/>
      <c r="L64" s="208"/>
      <c r="P64"/>
    </row>
    <row r="65" spans="1:16" s="308" customFormat="1" ht="12.75" customHeight="1" x14ac:dyDescent="0.2">
      <c r="A65"/>
      <c r="B65" s="129">
        <v>43572</v>
      </c>
      <c r="C65" s="190" t="s">
        <v>647</v>
      </c>
      <c r="D65" s="132" t="s">
        <v>2264</v>
      </c>
      <c r="E65" s="136">
        <v>1500</v>
      </c>
      <c r="F65" s="583" t="s">
        <v>89</v>
      </c>
      <c r="G65" s="29" t="s">
        <v>249</v>
      </c>
      <c r="H65" s="29"/>
      <c r="I65"/>
      <c r="J65" s="56"/>
      <c r="K65" s="194"/>
      <c r="L65" s="208"/>
      <c r="P65"/>
    </row>
    <row r="66" spans="1:16" s="308" customFormat="1" ht="12.75" customHeight="1" x14ac:dyDescent="0.2">
      <c r="A66"/>
      <c r="B66" s="129">
        <v>43572</v>
      </c>
      <c r="C66" s="190" t="s">
        <v>301</v>
      </c>
      <c r="D66" s="132" t="s">
        <v>2263</v>
      </c>
      <c r="E66" s="136">
        <v>1314.58</v>
      </c>
      <c r="F66" s="583" t="s">
        <v>89</v>
      </c>
      <c r="G66" s="29" t="s">
        <v>249</v>
      </c>
      <c r="H66" s="29"/>
      <c r="I66"/>
      <c r="J66" s="56"/>
      <c r="K66" s="194"/>
      <c r="L66" s="208"/>
      <c r="P66"/>
    </row>
    <row r="67" spans="1:16" s="308" customFormat="1" ht="12.75" customHeight="1" x14ac:dyDescent="0.2">
      <c r="A67"/>
      <c r="B67" s="129">
        <v>43573</v>
      </c>
      <c r="C67" s="190" t="s">
        <v>674</v>
      </c>
      <c r="D67" s="132" t="s">
        <v>2215</v>
      </c>
      <c r="E67" s="136">
        <v>224.25</v>
      </c>
      <c r="F67" s="583" t="s">
        <v>89</v>
      </c>
      <c r="G67" s="29" t="s">
        <v>249</v>
      </c>
      <c r="H67" s="29"/>
      <c r="I67"/>
      <c r="J67" s="56"/>
      <c r="K67" s="194"/>
      <c r="L67" s="208"/>
      <c r="P67"/>
    </row>
    <row r="68" spans="1:16" s="308" customFormat="1" ht="12.75" customHeight="1" x14ac:dyDescent="0.2">
      <c r="A68"/>
      <c r="B68" s="129">
        <v>43573</v>
      </c>
      <c r="C68" s="190" t="s">
        <v>719</v>
      </c>
      <c r="D68" s="132" t="s">
        <v>1051</v>
      </c>
      <c r="E68" s="136">
        <v>724.31</v>
      </c>
      <c r="F68" s="583" t="s">
        <v>89</v>
      </c>
      <c r="G68" s="29" t="s">
        <v>249</v>
      </c>
      <c r="H68" s="29"/>
      <c r="I68"/>
      <c r="J68" s="56"/>
      <c r="K68" s="194"/>
      <c r="L68" s="208"/>
      <c r="P68"/>
    </row>
    <row r="69" spans="1:16" s="308" customFormat="1" ht="12.75" customHeight="1" x14ac:dyDescent="0.2">
      <c r="A69"/>
      <c r="B69" s="129">
        <v>43579</v>
      </c>
      <c r="C69" s="190" t="s">
        <v>647</v>
      </c>
      <c r="D69" s="132" t="s">
        <v>597</v>
      </c>
      <c r="E69" s="136">
        <v>1021.9</v>
      </c>
      <c r="F69" s="583" t="s">
        <v>89</v>
      </c>
      <c r="G69" s="29" t="s">
        <v>249</v>
      </c>
      <c r="H69" s="29"/>
      <c r="I69"/>
      <c r="J69" s="56"/>
      <c r="K69" s="194"/>
      <c r="L69" s="208"/>
      <c r="P69"/>
    </row>
    <row r="70" spans="1:16" s="308" customFormat="1" ht="12.75" customHeight="1" x14ac:dyDescent="0.2">
      <c r="A70"/>
      <c r="B70" s="129">
        <v>43579</v>
      </c>
      <c r="C70" s="190" t="s">
        <v>301</v>
      </c>
      <c r="D70" s="132" t="s">
        <v>1350</v>
      </c>
      <c r="E70" s="136">
        <v>6727.5</v>
      </c>
      <c r="F70" s="573" t="s">
        <v>89</v>
      </c>
      <c r="G70" s="29" t="s">
        <v>249</v>
      </c>
      <c r="H70" s="29"/>
      <c r="I70"/>
      <c r="J70" s="56"/>
      <c r="K70" s="194"/>
      <c r="L70" s="208"/>
      <c r="P70"/>
    </row>
    <row r="71" spans="1:16" s="308" customFormat="1" ht="12.75" customHeight="1" x14ac:dyDescent="0.2">
      <c r="A71"/>
      <c r="B71" s="129">
        <v>43580</v>
      </c>
      <c r="C71" s="190" t="s">
        <v>1136</v>
      </c>
      <c r="D71" s="132" t="s">
        <v>861</v>
      </c>
      <c r="E71" s="272">
        <v>18486.080000000002</v>
      </c>
      <c r="F71" s="584" t="s">
        <v>89</v>
      </c>
      <c r="G71" s="29" t="s">
        <v>249</v>
      </c>
      <c r="H71" s="29"/>
      <c r="I71"/>
      <c r="J71" s="56"/>
      <c r="K71" s="194"/>
      <c r="L71" s="208"/>
      <c r="P71"/>
    </row>
    <row r="72" spans="1:16" s="308" customFormat="1" ht="12.75" customHeight="1" x14ac:dyDescent="0.2">
      <c r="A72"/>
      <c r="B72" s="129">
        <v>43580</v>
      </c>
      <c r="C72" s="190" t="s">
        <v>301</v>
      </c>
      <c r="D72" s="132" t="s">
        <v>946</v>
      </c>
      <c r="E72" s="136">
        <v>1579.5</v>
      </c>
      <c r="F72" s="584" t="s">
        <v>89</v>
      </c>
      <c r="G72" s="29" t="s">
        <v>249</v>
      </c>
      <c r="H72" s="29"/>
      <c r="I72"/>
      <c r="J72" s="56"/>
      <c r="K72" s="194"/>
      <c r="L72" s="208"/>
      <c r="P72"/>
    </row>
    <row r="73" spans="1:16" s="308" customFormat="1" ht="12.75" customHeight="1" x14ac:dyDescent="0.2">
      <c r="A73"/>
      <c r="B73" s="129">
        <v>43580</v>
      </c>
      <c r="C73" s="190" t="s">
        <v>647</v>
      </c>
      <c r="D73" s="132" t="s">
        <v>2243</v>
      </c>
      <c r="E73" s="136">
        <v>1613.5</v>
      </c>
      <c r="F73" s="584" t="s">
        <v>89</v>
      </c>
      <c r="G73" s="29" t="s">
        <v>249</v>
      </c>
      <c r="H73" s="29"/>
      <c r="I73"/>
      <c r="J73" s="56"/>
      <c r="K73" s="194"/>
      <c r="L73" s="208"/>
      <c r="P73"/>
    </row>
    <row r="74" spans="1:16" s="308" customFormat="1" ht="12.75" customHeight="1" x14ac:dyDescent="0.2">
      <c r="A74"/>
      <c r="B74" s="129">
        <v>43580</v>
      </c>
      <c r="C74" s="190" t="s">
        <v>469</v>
      </c>
      <c r="D74" s="132" t="s">
        <v>1023</v>
      </c>
      <c r="E74" s="136">
        <v>135.30000000000001</v>
      </c>
      <c r="F74" s="604" t="s">
        <v>89</v>
      </c>
      <c r="G74" s="29" t="s">
        <v>249</v>
      </c>
      <c r="H74" s="29"/>
      <c r="I74"/>
      <c r="J74" s="56"/>
      <c r="K74" s="194"/>
      <c r="L74" s="208"/>
      <c r="P74"/>
    </row>
    <row r="75" spans="1:16" s="308" customFormat="1" ht="12.75" customHeight="1" x14ac:dyDescent="0.2">
      <c r="A75"/>
      <c r="B75" s="129">
        <v>43580</v>
      </c>
      <c r="C75" s="190" t="s">
        <v>301</v>
      </c>
      <c r="D75" s="132" t="s">
        <v>9</v>
      </c>
      <c r="E75" s="136">
        <v>115.8</v>
      </c>
      <c r="F75" s="604" t="s">
        <v>89</v>
      </c>
      <c r="G75" s="29" t="s">
        <v>249</v>
      </c>
      <c r="H75" s="29"/>
      <c r="I75"/>
      <c r="J75"/>
      <c r="K75"/>
      <c r="L75"/>
      <c r="P75"/>
    </row>
    <row r="76" spans="1:16" s="308" customFormat="1" ht="12.75" customHeight="1" x14ac:dyDescent="0.2">
      <c r="A76"/>
      <c r="B76" s="129">
        <v>43581</v>
      </c>
      <c r="C76" s="190" t="s">
        <v>301</v>
      </c>
      <c r="D76" s="132" t="s">
        <v>931</v>
      </c>
      <c r="E76" s="136">
        <v>900.7</v>
      </c>
      <c r="F76" s="584" t="s">
        <v>89</v>
      </c>
      <c r="G76" s="29" t="s">
        <v>249</v>
      </c>
      <c r="H76" s="29"/>
      <c r="I76"/>
      <c r="J76"/>
      <c r="K76"/>
      <c r="L76"/>
      <c r="P76"/>
    </row>
    <row r="77" spans="1:16" s="308" customFormat="1" ht="12.75" customHeight="1" x14ac:dyDescent="0.2">
      <c r="A77"/>
      <c r="B77" s="129">
        <v>43581</v>
      </c>
      <c r="C77" s="190" t="s">
        <v>301</v>
      </c>
      <c r="D77" s="132" t="s">
        <v>2053</v>
      </c>
      <c r="E77" s="136">
        <v>287.5</v>
      </c>
      <c r="F77" s="604" t="s">
        <v>89</v>
      </c>
      <c r="G77" s="29" t="s">
        <v>249</v>
      </c>
      <c r="H77" s="29"/>
      <c r="I77"/>
      <c r="J77"/>
      <c r="K77"/>
      <c r="L77"/>
      <c r="P77"/>
    </row>
    <row r="78" spans="1:16" s="308" customFormat="1" ht="12.75" customHeight="1" x14ac:dyDescent="0.2">
      <c r="A78"/>
      <c r="B78" s="129">
        <v>43584</v>
      </c>
      <c r="C78" s="190" t="s">
        <v>647</v>
      </c>
      <c r="D78" s="132" t="s">
        <v>2276</v>
      </c>
      <c r="E78" s="136">
        <v>1956.2</v>
      </c>
      <c r="F78" s="584" t="s">
        <v>89</v>
      </c>
      <c r="G78" s="29" t="s">
        <v>249</v>
      </c>
      <c r="H78" s="29"/>
      <c r="I78"/>
      <c r="J78"/>
      <c r="K78"/>
      <c r="L78"/>
      <c r="P78"/>
    </row>
    <row r="79" spans="1:16" s="308" customFormat="1" ht="12.75" customHeight="1" x14ac:dyDescent="0.2">
      <c r="A79"/>
      <c r="B79" s="129">
        <v>43584</v>
      </c>
      <c r="C79" s="190" t="s">
        <v>647</v>
      </c>
      <c r="D79" s="132" t="s">
        <v>2277</v>
      </c>
      <c r="E79" s="136">
        <v>1290</v>
      </c>
      <c r="F79" s="584" t="s">
        <v>89</v>
      </c>
      <c r="G79" s="29" t="s">
        <v>249</v>
      </c>
      <c r="H79" s="29"/>
      <c r="I79"/>
      <c r="J79"/>
      <c r="K79"/>
      <c r="L79"/>
      <c r="P79"/>
    </row>
    <row r="80" spans="1:16" s="308" customFormat="1" ht="12.75" customHeight="1" x14ac:dyDescent="0.2">
      <c r="A80"/>
      <c r="B80" s="129">
        <v>43584</v>
      </c>
      <c r="C80" s="190" t="s">
        <v>469</v>
      </c>
      <c r="D80" s="132" t="s">
        <v>901</v>
      </c>
      <c r="E80" s="136">
        <v>527.16999999999996</v>
      </c>
      <c r="F80" s="584" t="s">
        <v>89</v>
      </c>
      <c r="G80" s="29" t="s">
        <v>249</v>
      </c>
      <c r="H80" s="29"/>
      <c r="I80"/>
      <c r="J80"/>
      <c r="K80"/>
      <c r="L80"/>
      <c r="P80"/>
    </row>
    <row r="81" spans="1:16" s="308" customFormat="1" ht="12.75" customHeight="1" x14ac:dyDescent="0.2">
      <c r="A81"/>
      <c r="B81" s="129">
        <v>43584</v>
      </c>
      <c r="C81" s="190" t="s">
        <v>469</v>
      </c>
      <c r="D81" s="132" t="s">
        <v>901</v>
      </c>
      <c r="E81" s="136">
        <v>329</v>
      </c>
      <c r="F81" s="604" t="s">
        <v>89</v>
      </c>
      <c r="G81" s="29" t="s">
        <v>249</v>
      </c>
      <c r="H81" s="29"/>
      <c r="I81"/>
      <c r="J81"/>
      <c r="K81"/>
      <c r="L81"/>
      <c r="P81"/>
    </row>
    <row r="82" spans="1:16" s="308" customFormat="1" ht="12.75" customHeight="1" x14ac:dyDescent="0.2">
      <c r="A82"/>
      <c r="B82" s="129">
        <v>43584</v>
      </c>
      <c r="C82" s="190" t="s">
        <v>647</v>
      </c>
      <c r="D82" s="132" t="s">
        <v>1146</v>
      </c>
      <c r="E82" s="136">
        <v>685.35</v>
      </c>
      <c r="F82" s="604"/>
      <c r="G82" s="29" t="s">
        <v>249</v>
      </c>
      <c r="H82" s="29"/>
      <c r="I82"/>
      <c r="J82"/>
      <c r="K82"/>
      <c r="L82"/>
      <c r="P82"/>
    </row>
    <row r="83" spans="1:16" s="308" customFormat="1" ht="12.75" customHeight="1" x14ac:dyDescent="0.2">
      <c r="A83"/>
      <c r="B83" s="129">
        <v>43584</v>
      </c>
      <c r="C83" s="190" t="s">
        <v>469</v>
      </c>
      <c r="D83" s="132" t="s">
        <v>1746</v>
      </c>
      <c r="E83" s="136">
        <v>139.9</v>
      </c>
      <c r="F83" s="604" t="s">
        <v>89</v>
      </c>
      <c r="G83" s="29" t="s">
        <v>249</v>
      </c>
      <c r="H83" s="29"/>
      <c r="I83"/>
      <c r="J83"/>
      <c r="K83"/>
      <c r="L83"/>
      <c r="P83"/>
    </row>
    <row r="84" spans="1:16" s="308" customFormat="1" ht="12.75" customHeight="1" x14ac:dyDescent="0.2">
      <c r="A84"/>
      <c r="B84" s="129">
        <v>43585</v>
      </c>
      <c r="C84" s="190" t="s">
        <v>1939</v>
      </c>
      <c r="D84" s="132" t="s">
        <v>1977</v>
      </c>
      <c r="E84" s="136">
        <v>1060</v>
      </c>
      <c r="F84" s="604" t="s">
        <v>405</v>
      </c>
      <c r="G84" s="29" t="s">
        <v>249</v>
      </c>
      <c r="H84" s="29"/>
      <c r="I84"/>
      <c r="J84"/>
      <c r="K84"/>
      <c r="L84"/>
      <c r="P84"/>
    </row>
    <row r="85" spans="1:16" s="308" customFormat="1" ht="12.75" customHeight="1" x14ac:dyDescent="0.2">
      <c r="A85"/>
      <c r="B85" s="129">
        <v>43585</v>
      </c>
      <c r="C85" s="190" t="s">
        <v>301</v>
      </c>
      <c r="D85" s="132" t="s">
        <v>347</v>
      </c>
      <c r="E85" s="136">
        <v>8270.7999999999993</v>
      </c>
      <c r="F85" s="584" t="s">
        <v>89</v>
      </c>
      <c r="G85" s="29" t="s">
        <v>249</v>
      </c>
      <c r="H85" s="29"/>
      <c r="I85"/>
      <c r="J85"/>
      <c r="K85"/>
      <c r="L85"/>
      <c r="P85"/>
    </row>
    <row r="86" spans="1:16" s="308" customFormat="1" ht="12.75" customHeight="1" x14ac:dyDescent="0.2">
      <c r="A86"/>
      <c r="B86" s="129">
        <v>43585</v>
      </c>
      <c r="C86" s="190" t="s">
        <v>301</v>
      </c>
      <c r="D86" s="132" t="s">
        <v>2053</v>
      </c>
      <c r="E86" s="136">
        <v>218.5</v>
      </c>
      <c r="F86" s="584" t="s">
        <v>89</v>
      </c>
      <c r="G86" s="29" t="s">
        <v>249</v>
      </c>
      <c r="H86" s="29"/>
      <c r="I86"/>
      <c r="J86"/>
      <c r="K86"/>
      <c r="L86"/>
      <c r="P86"/>
    </row>
    <row r="87" spans="1:16" s="308" customFormat="1" ht="12.75" customHeight="1" x14ac:dyDescent="0.2">
      <c r="A87"/>
      <c r="B87" s="129">
        <v>43585</v>
      </c>
      <c r="C87" s="190" t="s">
        <v>647</v>
      </c>
      <c r="D87" s="132" t="s">
        <v>597</v>
      </c>
      <c r="E87" s="136">
        <v>915.43</v>
      </c>
      <c r="F87" s="585" t="s">
        <v>89</v>
      </c>
      <c r="G87" s="29" t="s">
        <v>249</v>
      </c>
      <c r="H87" s="29"/>
      <c r="I87"/>
      <c r="J87"/>
      <c r="K87"/>
      <c r="L87"/>
      <c r="P87"/>
    </row>
    <row r="88" spans="1:16" s="308" customFormat="1" ht="12.75" customHeight="1" x14ac:dyDescent="0.2">
      <c r="A88"/>
      <c r="B88" s="109">
        <v>43585</v>
      </c>
      <c r="C88" s="190" t="s">
        <v>1136</v>
      </c>
      <c r="D88" s="132" t="s">
        <v>2032</v>
      </c>
      <c r="E88" s="136">
        <v>20000</v>
      </c>
      <c r="F88" s="585" t="s">
        <v>89</v>
      </c>
      <c r="G88" s="29" t="s">
        <v>249</v>
      </c>
      <c r="H88" s="29"/>
      <c r="I88"/>
      <c r="J88"/>
      <c r="K88"/>
      <c r="L88"/>
      <c r="P88"/>
    </row>
    <row r="89" spans="1:16" s="308" customFormat="1" ht="12.75" customHeight="1" x14ac:dyDescent="0.2">
      <c r="A89"/>
      <c r="B89" s="109">
        <v>43585</v>
      </c>
      <c r="C89" s="190" t="s">
        <v>301</v>
      </c>
      <c r="D89" s="132" t="s">
        <v>459</v>
      </c>
      <c r="E89" s="136">
        <v>159</v>
      </c>
      <c r="F89" s="604" t="s">
        <v>89</v>
      </c>
      <c r="G89" s="29" t="s">
        <v>249</v>
      </c>
      <c r="H89" s="29"/>
      <c r="I89"/>
      <c r="J89"/>
      <c r="K89"/>
      <c r="L89"/>
      <c r="P89"/>
    </row>
    <row r="90" spans="1:16" s="308" customFormat="1" ht="12.75" customHeight="1" x14ac:dyDescent="0.2">
      <c r="A90"/>
      <c r="B90" s="109">
        <v>43585</v>
      </c>
      <c r="C90" s="190" t="s">
        <v>719</v>
      </c>
      <c r="D90" s="132" t="s">
        <v>1051</v>
      </c>
      <c r="E90" s="136">
        <v>965.14</v>
      </c>
      <c r="F90" s="604" t="s">
        <v>89</v>
      </c>
      <c r="G90" s="29" t="s">
        <v>249</v>
      </c>
      <c r="H90" s="29"/>
      <c r="I90"/>
      <c r="J90"/>
      <c r="K90"/>
      <c r="L90"/>
      <c r="P90"/>
    </row>
    <row r="91" spans="1:16" s="308" customFormat="1" ht="12.75" customHeight="1" thickBot="1" x14ac:dyDescent="0.25">
      <c r="A91"/>
      <c r="B91" s="161">
        <v>43585</v>
      </c>
      <c r="C91" s="187" t="s">
        <v>469</v>
      </c>
      <c r="D91" s="133" t="s">
        <v>424</v>
      </c>
      <c r="E91" s="137">
        <v>104.61</v>
      </c>
      <c r="F91" s="573" t="s">
        <v>89</v>
      </c>
      <c r="G91" s="29" t="s">
        <v>249</v>
      </c>
      <c r="H91" s="29"/>
      <c r="I91"/>
      <c r="J91"/>
      <c r="K91"/>
      <c r="L91"/>
      <c r="P91"/>
    </row>
    <row r="92" spans="1:16" s="308" customFormat="1" ht="12.75" customHeight="1" thickBot="1" x14ac:dyDescent="0.25">
      <c r="A92"/>
      <c r="B92" s="56"/>
      <c r="C92" s="56"/>
      <c r="D92" s="194"/>
      <c r="E92" s="87">
        <f>SUM(E12:E91)</f>
        <v>315111.74999999994</v>
      </c>
      <c r="F92" s="573"/>
      <c r="G92" s="29"/>
      <c r="H92" s="29"/>
      <c r="I92"/>
      <c r="J92"/>
      <c r="K92"/>
      <c r="L92"/>
      <c r="P92"/>
    </row>
    <row r="93" spans="1:16" s="308" customFormat="1" ht="12.75" customHeight="1" x14ac:dyDescent="0.2">
      <c r="A93"/>
      <c r="B93"/>
      <c r="C93"/>
      <c r="D93" s="195"/>
      <c r="E93" s="723"/>
      <c r="F93" s="573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723"/>
      <c r="F94" s="573"/>
      <c r="G94" s="29"/>
      <c r="H94" s="29"/>
      <c r="I94"/>
      <c r="J94"/>
      <c r="K94"/>
      <c r="L94"/>
      <c r="P94"/>
    </row>
    <row r="95" spans="1:16" s="308" customFormat="1" x14ac:dyDescent="0.2">
      <c r="A95"/>
      <c r="B95"/>
      <c r="C95"/>
      <c r="D95" s="195"/>
      <c r="E95" s="723"/>
      <c r="F95" s="573"/>
      <c r="G95" s="29"/>
      <c r="H95" s="29"/>
      <c r="I95"/>
      <c r="J95"/>
      <c r="K95"/>
      <c r="L95"/>
      <c r="P95"/>
    </row>
    <row r="96" spans="1:16" s="308" customFormat="1" x14ac:dyDescent="0.2">
      <c r="A96"/>
      <c r="B96"/>
      <c r="C96"/>
      <c r="D96" s="195"/>
      <c r="E96" s="723"/>
      <c r="F96" s="573"/>
      <c r="G96" s="29"/>
      <c r="H96" s="29"/>
      <c r="I96"/>
      <c r="J96"/>
      <c r="K96"/>
      <c r="L96"/>
      <c r="P96"/>
    </row>
    <row r="97" spans="1:16" s="308" customFormat="1" x14ac:dyDescent="0.2">
      <c r="A97"/>
      <c r="B97"/>
      <c r="C97"/>
      <c r="D97" s="195"/>
      <c r="E97" s="723"/>
      <c r="F97" s="573"/>
      <c r="G97" s="29"/>
      <c r="H97" s="29"/>
      <c r="I97"/>
      <c r="J97"/>
      <c r="K97"/>
      <c r="L97"/>
      <c r="P97"/>
    </row>
    <row r="98" spans="1:16" s="308" customFormat="1" x14ac:dyDescent="0.2">
      <c r="A98"/>
      <c r="B98"/>
      <c r="C98"/>
      <c r="D98" s="195"/>
      <c r="E98" s="723"/>
      <c r="F98" s="573"/>
      <c r="G98" s="29"/>
      <c r="H98" s="29"/>
      <c r="I98"/>
      <c r="J98"/>
      <c r="K98"/>
      <c r="L98"/>
      <c r="P98"/>
    </row>
    <row r="99" spans="1:16" s="308" customFormat="1" x14ac:dyDescent="0.2">
      <c r="A99"/>
      <c r="B99"/>
      <c r="C99"/>
      <c r="D99" s="195"/>
      <c r="E99" s="723"/>
      <c r="F99" s="573"/>
      <c r="G99" s="29"/>
      <c r="H99" s="29"/>
      <c r="I99"/>
      <c r="J99"/>
      <c r="K99"/>
      <c r="L99"/>
      <c r="P99"/>
    </row>
    <row r="100" spans="1:16" s="308" customFormat="1" x14ac:dyDescent="0.2">
      <c r="A100"/>
      <c r="B100"/>
      <c r="C100"/>
      <c r="D100" s="195"/>
      <c r="E100" s="723"/>
      <c r="F100" s="573"/>
      <c r="G100" s="29"/>
      <c r="H100" s="29"/>
      <c r="I100"/>
      <c r="J100"/>
      <c r="K100"/>
      <c r="L100"/>
      <c r="P100"/>
    </row>
    <row r="101" spans="1:16" s="308" customFormat="1" x14ac:dyDescent="0.2">
      <c r="A101"/>
      <c r="B101"/>
      <c r="C101"/>
      <c r="D101" s="195"/>
      <c r="E101" s="723"/>
      <c r="F101" s="573"/>
      <c r="G101" s="29"/>
      <c r="H101" s="29"/>
      <c r="I101"/>
      <c r="J101"/>
      <c r="K101"/>
      <c r="L101"/>
      <c r="P101"/>
    </row>
    <row r="102" spans="1:16" s="308" customFormat="1" x14ac:dyDescent="0.2">
      <c r="A102"/>
      <c r="B102"/>
      <c r="C102"/>
      <c r="D102" s="195"/>
      <c r="E102" s="723"/>
      <c r="F102" s="573"/>
      <c r="G102" s="29"/>
      <c r="H102" s="29"/>
      <c r="I102"/>
      <c r="J102"/>
      <c r="K102"/>
      <c r="L102"/>
      <c r="P102"/>
    </row>
    <row r="103" spans="1:16" s="308" customFormat="1" x14ac:dyDescent="0.2">
      <c r="A103"/>
      <c r="B103"/>
      <c r="C103"/>
      <c r="D103" s="195"/>
      <c r="E103" s="723"/>
      <c r="F103" s="573"/>
      <c r="G103" s="29"/>
      <c r="H103" s="29"/>
      <c r="I103"/>
      <c r="J103"/>
      <c r="K103"/>
      <c r="L103"/>
      <c r="P103"/>
    </row>
    <row r="104" spans="1:16" s="308" customFormat="1" x14ac:dyDescent="0.2">
      <c r="A104"/>
      <c r="B104"/>
      <c r="C104"/>
      <c r="D104" s="195"/>
      <c r="E104" s="723"/>
      <c r="F104" s="573"/>
      <c r="G104" s="29"/>
      <c r="H104" s="29"/>
      <c r="I104"/>
      <c r="J104"/>
      <c r="K104"/>
      <c r="L104"/>
      <c r="P104"/>
    </row>
    <row r="105" spans="1:16" s="308" customFormat="1" x14ac:dyDescent="0.2">
      <c r="A105"/>
      <c r="B105"/>
      <c r="C105"/>
      <c r="D105" s="195"/>
      <c r="E105" s="723"/>
      <c r="F105" s="573"/>
      <c r="G105" s="29"/>
      <c r="H105" s="29"/>
      <c r="I105"/>
      <c r="J105"/>
      <c r="K105"/>
      <c r="L105"/>
      <c r="P105"/>
    </row>
    <row r="106" spans="1:16" s="308" customFormat="1" x14ac:dyDescent="0.2">
      <c r="A106"/>
      <c r="B106"/>
      <c r="C106"/>
      <c r="D106" s="195"/>
      <c r="E106" s="723"/>
      <c r="F106" s="573"/>
      <c r="G106" s="29"/>
      <c r="H106" s="29"/>
      <c r="I106"/>
      <c r="J106"/>
      <c r="K106"/>
      <c r="L106"/>
      <c r="P106"/>
    </row>
    <row r="107" spans="1:16" s="308" customFormat="1" x14ac:dyDescent="0.2">
      <c r="A107"/>
      <c r="B107"/>
      <c r="C107"/>
      <c r="D107" s="195"/>
      <c r="E107" s="723"/>
      <c r="F107" s="573"/>
      <c r="G107" s="29"/>
      <c r="H107" s="29"/>
      <c r="I107"/>
      <c r="J107"/>
      <c r="K107"/>
      <c r="L107"/>
      <c r="P107"/>
    </row>
    <row r="108" spans="1:16" s="308" customFormat="1" x14ac:dyDescent="0.2">
      <c r="A108"/>
      <c r="B108"/>
      <c r="C108"/>
      <c r="D108" s="195"/>
      <c r="E108" s="723"/>
      <c r="F108" s="573"/>
      <c r="G108" s="29"/>
      <c r="H108" s="29"/>
      <c r="I108"/>
      <c r="J108"/>
      <c r="K108"/>
      <c r="L108"/>
      <c r="P108"/>
    </row>
    <row r="109" spans="1:16" s="308" customFormat="1" x14ac:dyDescent="0.2">
      <c r="A109"/>
      <c r="B109"/>
      <c r="C109"/>
      <c r="D109" s="195"/>
      <c r="E109" s="723"/>
      <c r="F109" s="573"/>
      <c r="G109" s="29"/>
      <c r="H109" s="29"/>
      <c r="I109"/>
      <c r="J109"/>
      <c r="K109"/>
      <c r="L109"/>
      <c r="P109"/>
    </row>
    <row r="110" spans="1:16" s="308" customFormat="1" x14ac:dyDescent="0.2">
      <c r="A110"/>
      <c r="B110"/>
      <c r="C110"/>
      <c r="D110" s="195"/>
      <c r="E110" s="723"/>
      <c r="F110" s="573"/>
      <c r="G110" s="29"/>
      <c r="H110" s="29"/>
      <c r="I110"/>
      <c r="J110"/>
      <c r="K110"/>
      <c r="L110"/>
      <c r="P110"/>
    </row>
    <row r="111" spans="1:16" s="308" customFormat="1" x14ac:dyDescent="0.2">
      <c r="A111"/>
      <c r="B111"/>
      <c r="C111"/>
      <c r="D111" s="195"/>
      <c r="E111" s="723"/>
      <c r="F111" s="573"/>
      <c r="G111" s="29"/>
      <c r="H111" s="29"/>
      <c r="I111"/>
      <c r="J111"/>
      <c r="K111"/>
      <c r="L111"/>
      <c r="P111"/>
    </row>
    <row r="112" spans="1:16" s="308" customFormat="1" x14ac:dyDescent="0.2">
      <c r="A112"/>
      <c r="B112"/>
      <c r="C112"/>
      <c r="D112" s="195"/>
      <c r="E112" s="723"/>
      <c r="F112" s="573"/>
      <c r="G112" s="29"/>
      <c r="H112" s="29"/>
      <c r="I112"/>
      <c r="J112"/>
      <c r="K112"/>
      <c r="L112"/>
      <c r="P112"/>
    </row>
    <row r="113" spans="1:16" s="308" customFormat="1" x14ac:dyDescent="0.2">
      <c r="A113"/>
      <c r="B113"/>
      <c r="C113"/>
      <c r="D113" s="195"/>
      <c r="E113" s="723"/>
      <c r="F113" s="573"/>
      <c r="G113" s="29"/>
      <c r="H113" s="29"/>
      <c r="I113"/>
      <c r="J113"/>
      <c r="K113"/>
      <c r="L113"/>
      <c r="P113"/>
    </row>
  </sheetData>
  <mergeCells count="5">
    <mergeCell ref="A1:L1"/>
    <mergeCell ref="A3:D3"/>
    <mergeCell ref="A10:D10"/>
    <mergeCell ref="K14:K15"/>
    <mergeCell ref="L14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41"/>
  <sheetViews>
    <sheetView workbookViewId="0">
      <selection activeCell="B8" sqref="B8"/>
    </sheetView>
  </sheetViews>
  <sheetFormatPr defaultRowHeight="12.75" x14ac:dyDescent="0.2"/>
  <cols>
    <col min="1" max="1" width="10.140625" bestFit="1" customWidth="1"/>
    <col min="2" max="2" width="20.42578125" customWidth="1"/>
    <col min="3" max="3" width="11.7109375" customWidth="1"/>
    <col min="4" max="4" width="2.7109375" style="29" customWidth="1"/>
    <col min="5" max="5" width="2.28515625" customWidth="1"/>
    <col min="6" max="6" width="10.140625" bestFit="1" customWidth="1"/>
    <col min="7" max="7" width="17.28515625" customWidth="1"/>
    <col min="8" max="8" width="11" bestFit="1" customWidth="1"/>
    <col min="9" max="9" width="2.7109375" style="29" customWidth="1"/>
  </cols>
  <sheetData>
    <row r="1" spans="1:9" s="1" customFormat="1" ht="17.45" customHeight="1" x14ac:dyDescent="0.2">
      <c r="A1" s="2" t="s">
        <v>233</v>
      </c>
      <c r="D1" s="28"/>
      <c r="I1" s="28"/>
    </row>
    <row r="2" spans="1:9" s="1" customFormat="1" x14ac:dyDescent="0.2">
      <c r="D2" s="28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I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2" t="s">
        <v>3</v>
      </c>
      <c r="I5" s="27"/>
    </row>
    <row r="6" spans="1:9" s="56" customFormat="1" ht="12" x14ac:dyDescent="0.2">
      <c r="A6" s="129">
        <v>38839</v>
      </c>
      <c r="B6" s="105" t="s">
        <v>5</v>
      </c>
      <c r="C6" s="130">
        <v>205.95</v>
      </c>
      <c r="D6" s="27" t="s">
        <v>250</v>
      </c>
      <c r="F6" s="129">
        <v>38859</v>
      </c>
      <c r="G6" s="132" t="s">
        <v>236</v>
      </c>
      <c r="H6" s="136">
        <v>327.84</v>
      </c>
      <c r="I6" s="27"/>
    </row>
    <row r="7" spans="1:9" s="56" customFormat="1" ht="12" x14ac:dyDescent="0.2">
      <c r="A7" s="129">
        <v>38839</v>
      </c>
      <c r="B7" s="105" t="s">
        <v>248</v>
      </c>
      <c r="C7" s="130">
        <v>1236.32</v>
      </c>
      <c r="D7" s="27" t="s">
        <v>247</v>
      </c>
      <c r="F7" s="129"/>
      <c r="G7" s="132"/>
      <c r="H7" s="136"/>
      <c r="I7" s="27"/>
    </row>
    <row r="8" spans="1:9" s="56" customFormat="1" ht="12" x14ac:dyDescent="0.2">
      <c r="A8" s="129">
        <v>38839</v>
      </c>
      <c r="B8" s="105" t="s">
        <v>162</v>
      </c>
      <c r="C8" s="130">
        <v>175.33</v>
      </c>
      <c r="D8" s="27" t="s">
        <v>89</v>
      </c>
      <c r="F8" s="129"/>
      <c r="G8" s="132"/>
      <c r="H8" s="136"/>
      <c r="I8" s="27"/>
    </row>
    <row r="9" spans="1:9" s="56" customFormat="1" ht="12" x14ac:dyDescent="0.2">
      <c r="A9" s="129">
        <v>38840</v>
      </c>
      <c r="B9" s="105" t="s">
        <v>222</v>
      </c>
      <c r="C9" s="130">
        <v>881.22</v>
      </c>
      <c r="D9" s="27" t="s">
        <v>247</v>
      </c>
      <c r="F9" s="138"/>
      <c r="G9" s="132"/>
      <c r="H9" s="136"/>
      <c r="I9" s="27"/>
    </row>
    <row r="10" spans="1:9" s="56" customFormat="1" ht="12" x14ac:dyDescent="0.2">
      <c r="A10" s="129">
        <v>38840</v>
      </c>
      <c r="B10" s="105" t="s">
        <v>150</v>
      </c>
      <c r="C10" s="130">
        <v>436.05</v>
      </c>
      <c r="D10" s="27" t="s">
        <v>247</v>
      </c>
      <c r="F10" s="138"/>
      <c r="G10" s="132"/>
      <c r="H10" s="136"/>
      <c r="I10" s="27"/>
    </row>
    <row r="11" spans="1:9" s="56" customFormat="1" ht="12" x14ac:dyDescent="0.2">
      <c r="A11" s="129">
        <v>38841</v>
      </c>
      <c r="B11" s="105" t="s">
        <v>238</v>
      </c>
      <c r="C11" s="130">
        <v>205.2</v>
      </c>
      <c r="D11" s="27"/>
      <c r="F11" s="138"/>
      <c r="G11" s="132"/>
      <c r="H11" s="136"/>
      <c r="I11" s="27"/>
    </row>
    <row r="12" spans="1:9" s="56" customFormat="1" ht="12" x14ac:dyDescent="0.2">
      <c r="A12" s="129">
        <v>38841</v>
      </c>
      <c r="B12" s="105" t="s">
        <v>252</v>
      </c>
      <c r="C12" s="130">
        <v>168.8</v>
      </c>
      <c r="D12" s="27"/>
      <c r="F12" s="138"/>
      <c r="G12" s="132"/>
      <c r="H12" s="136"/>
      <c r="I12" s="27"/>
    </row>
    <row r="13" spans="1:9" s="56" customFormat="1" ht="12" x14ac:dyDescent="0.2">
      <c r="A13" s="129">
        <v>38842</v>
      </c>
      <c r="B13" s="105" t="s">
        <v>240</v>
      </c>
      <c r="C13" s="130">
        <v>2371.1999999999998</v>
      </c>
      <c r="D13" s="27"/>
      <c r="F13" s="138"/>
      <c r="G13" s="132"/>
      <c r="H13" s="136"/>
      <c r="I13" s="27"/>
    </row>
    <row r="14" spans="1:9" s="56" customFormat="1" ht="12" x14ac:dyDescent="0.2">
      <c r="A14" s="129">
        <v>38846</v>
      </c>
      <c r="B14" s="105" t="s">
        <v>115</v>
      </c>
      <c r="C14" s="130">
        <v>220.05</v>
      </c>
      <c r="D14" s="27" t="s">
        <v>250</v>
      </c>
      <c r="F14" s="138"/>
      <c r="G14" s="132"/>
      <c r="H14" s="136"/>
      <c r="I14" s="27"/>
    </row>
    <row r="15" spans="1:9" s="56" customFormat="1" ht="12" x14ac:dyDescent="0.2">
      <c r="A15" s="129">
        <v>38846</v>
      </c>
      <c r="B15" s="105" t="s">
        <v>50</v>
      </c>
      <c r="C15" s="130">
        <v>82.08</v>
      </c>
      <c r="D15" s="27"/>
      <c r="F15" s="138"/>
      <c r="G15" s="132"/>
      <c r="H15" s="136"/>
      <c r="I15" s="27"/>
    </row>
    <row r="16" spans="1:9" s="56" customFormat="1" ht="12" x14ac:dyDescent="0.2">
      <c r="A16" s="129">
        <v>38846</v>
      </c>
      <c r="B16" s="105" t="s">
        <v>227</v>
      </c>
      <c r="C16" s="130">
        <v>239.4</v>
      </c>
      <c r="D16" s="27" t="s">
        <v>247</v>
      </c>
      <c r="F16" s="138"/>
      <c r="G16" s="132"/>
      <c r="H16" s="136"/>
      <c r="I16" s="27"/>
    </row>
    <row r="17" spans="1:9" s="56" customFormat="1" ht="12" x14ac:dyDescent="0.2">
      <c r="A17" s="129">
        <v>38846</v>
      </c>
      <c r="B17" s="105" t="s">
        <v>13</v>
      </c>
      <c r="C17" s="130">
        <v>427.5</v>
      </c>
      <c r="D17" s="27"/>
      <c r="F17" s="138"/>
      <c r="G17" s="132"/>
      <c r="H17" s="136"/>
      <c r="I17" s="27"/>
    </row>
    <row r="18" spans="1:9" s="56" customFormat="1" ht="12" x14ac:dyDescent="0.2">
      <c r="A18" s="129">
        <v>38846</v>
      </c>
      <c r="B18" s="105" t="s">
        <v>116</v>
      </c>
      <c r="C18" s="130">
        <v>666.35</v>
      </c>
      <c r="D18" s="27"/>
      <c r="F18" s="138"/>
      <c r="G18" s="132"/>
      <c r="H18" s="136"/>
      <c r="I18" s="27"/>
    </row>
    <row r="19" spans="1:9" s="56" customFormat="1" ht="12" x14ac:dyDescent="0.2">
      <c r="A19" s="129">
        <v>38846</v>
      </c>
      <c r="B19" s="105" t="s">
        <v>251</v>
      </c>
      <c r="C19" s="130">
        <v>971.9</v>
      </c>
      <c r="D19" s="27" t="s">
        <v>249</v>
      </c>
      <c r="F19" s="138"/>
      <c r="G19" s="132"/>
      <c r="H19" s="136"/>
      <c r="I19" s="27"/>
    </row>
    <row r="20" spans="1:9" s="56" customFormat="1" ht="12" x14ac:dyDescent="0.2">
      <c r="A20" s="129">
        <v>38847</v>
      </c>
      <c r="B20" s="105" t="s">
        <v>237</v>
      </c>
      <c r="C20" s="130">
        <v>3519.47</v>
      </c>
      <c r="D20" s="27" t="s">
        <v>247</v>
      </c>
      <c r="F20" s="104"/>
      <c r="G20" s="132"/>
      <c r="H20" s="136"/>
      <c r="I20" s="27"/>
    </row>
    <row r="21" spans="1:9" s="56" customFormat="1" ht="12" x14ac:dyDescent="0.2">
      <c r="A21" s="129">
        <v>38848</v>
      </c>
      <c r="B21" s="132" t="s">
        <v>235</v>
      </c>
      <c r="C21" s="136">
        <v>775.2</v>
      </c>
      <c r="D21" s="27" t="s">
        <v>247</v>
      </c>
      <c r="F21" s="104"/>
      <c r="G21" s="132"/>
      <c r="H21" s="136"/>
      <c r="I21" s="27"/>
    </row>
    <row r="22" spans="1:9" s="70" customFormat="1" thickBot="1" x14ac:dyDescent="0.25">
      <c r="A22" s="129">
        <v>38859</v>
      </c>
      <c r="B22" s="105" t="s">
        <v>239</v>
      </c>
      <c r="C22" s="130">
        <v>188</v>
      </c>
      <c r="D22" s="71"/>
      <c r="F22" s="56"/>
      <c r="G22" s="56"/>
      <c r="H22" s="69">
        <f>SUM(H6:H21)</f>
        <v>327.84</v>
      </c>
      <c r="I22" s="71"/>
    </row>
    <row r="23" spans="1:9" s="70" customFormat="1" x14ac:dyDescent="0.2">
      <c r="A23" s="129">
        <v>38867</v>
      </c>
      <c r="B23" s="105" t="s">
        <v>227</v>
      </c>
      <c r="C23" s="130">
        <v>697.68</v>
      </c>
      <c r="D23" s="71" t="s">
        <v>247</v>
      </c>
      <c r="F23" s="56"/>
      <c r="G23" s="56"/>
      <c r="H23"/>
      <c r="I23" s="71"/>
    </row>
    <row r="24" spans="1:9" x14ac:dyDescent="0.2">
      <c r="A24" s="129">
        <v>38867</v>
      </c>
      <c r="B24" s="105" t="s">
        <v>116</v>
      </c>
      <c r="C24" s="130">
        <v>712.22</v>
      </c>
      <c r="D24" s="71" t="s">
        <v>247</v>
      </c>
      <c r="E24" s="70"/>
      <c r="F24" s="56"/>
      <c r="G24" s="56"/>
    </row>
    <row r="25" spans="1:9" x14ac:dyDescent="0.2">
      <c r="A25" s="129">
        <v>38867</v>
      </c>
      <c r="B25" s="105" t="s">
        <v>9</v>
      </c>
      <c r="C25" s="130">
        <v>1110</v>
      </c>
      <c r="D25" s="71" t="s">
        <v>249</v>
      </c>
      <c r="E25" s="70"/>
    </row>
    <row r="26" spans="1:9" x14ac:dyDescent="0.2">
      <c r="A26" s="129">
        <v>38867</v>
      </c>
      <c r="B26" s="105" t="s">
        <v>9</v>
      </c>
      <c r="C26" s="130">
        <v>555</v>
      </c>
      <c r="D26" s="71" t="s">
        <v>249</v>
      </c>
      <c r="E26" s="70"/>
    </row>
    <row r="27" spans="1:9" x14ac:dyDescent="0.2">
      <c r="A27" s="129"/>
      <c r="B27" s="105"/>
      <c r="C27" s="130"/>
      <c r="D27" s="152"/>
      <c r="E27" s="70"/>
      <c r="F27" s="28"/>
    </row>
    <row r="28" spans="1:9" x14ac:dyDescent="0.2">
      <c r="A28" s="129"/>
      <c r="B28" s="105" t="s">
        <v>241</v>
      </c>
      <c r="C28" s="130">
        <v>3000</v>
      </c>
      <c r="D28" s="153"/>
      <c r="E28" s="28"/>
      <c r="F28" s="869">
        <f>SUM(C28:C30)</f>
        <v>6000</v>
      </c>
      <c r="G28" s="869"/>
    </row>
    <row r="29" spans="1:9" x14ac:dyDescent="0.2">
      <c r="A29" s="129"/>
      <c r="B29" s="105" t="s">
        <v>242</v>
      </c>
      <c r="C29" s="130">
        <v>2050</v>
      </c>
      <c r="D29" s="153" t="s">
        <v>247</v>
      </c>
      <c r="E29" s="28"/>
      <c r="F29" s="869"/>
      <c r="G29" s="869"/>
    </row>
    <row r="30" spans="1:9" x14ac:dyDescent="0.2">
      <c r="A30" s="129"/>
      <c r="B30" s="105" t="s">
        <v>243</v>
      </c>
      <c r="C30" s="92">
        <v>950</v>
      </c>
      <c r="E30" s="28"/>
      <c r="F30" s="869"/>
      <c r="G30" s="869"/>
    </row>
    <row r="31" spans="1:9" x14ac:dyDescent="0.2">
      <c r="A31" s="129"/>
      <c r="B31" s="105"/>
      <c r="C31" s="151"/>
    </row>
    <row r="32" spans="1:9" x14ac:dyDescent="0.2">
      <c r="A32" s="129"/>
      <c r="B32" s="105"/>
      <c r="C32" s="130"/>
    </row>
    <row r="33" spans="1:3" x14ac:dyDescent="0.2">
      <c r="A33" s="129"/>
      <c r="B33" s="105"/>
      <c r="C33" s="130"/>
    </row>
    <row r="34" spans="1:3" x14ac:dyDescent="0.2">
      <c r="A34" s="129"/>
      <c r="B34" s="105"/>
      <c r="C34" s="130"/>
    </row>
    <row r="35" spans="1:3" x14ac:dyDescent="0.2">
      <c r="A35" s="129"/>
      <c r="B35" s="105"/>
      <c r="C35" s="130"/>
    </row>
    <row r="36" spans="1:3" x14ac:dyDescent="0.2">
      <c r="A36" s="129"/>
      <c r="B36" s="105"/>
      <c r="C36" s="130"/>
    </row>
    <row r="37" spans="1:3" x14ac:dyDescent="0.2">
      <c r="A37" s="129"/>
      <c r="B37" s="105"/>
      <c r="C37" s="130"/>
    </row>
    <row r="38" spans="1:3" x14ac:dyDescent="0.2">
      <c r="A38" s="129"/>
      <c r="B38" s="105"/>
      <c r="C38" s="130"/>
    </row>
    <row r="39" spans="1:3" ht="13.5" thickBot="1" x14ac:dyDescent="0.25">
      <c r="A39" s="96"/>
      <c r="B39" s="67"/>
      <c r="C39" s="72"/>
    </row>
    <row r="40" spans="1:3" ht="13.5" thickBot="1" x14ac:dyDescent="0.25">
      <c r="A40" s="56"/>
      <c r="B40" s="56"/>
      <c r="C40" s="69">
        <f>SUM(C6:C39)</f>
        <v>21844.92</v>
      </c>
    </row>
    <row r="41" spans="1:3" x14ac:dyDescent="0.2">
      <c r="A41" s="70"/>
      <c r="B41" s="70"/>
      <c r="C41" s="70"/>
    </row>
  </sheetData>
  <mergeCells count="3">
    <mergeCell ref="A3:C3"/>
    <mergeCell ref="F3:H3"/>
    <mergeCell ref="F28:G30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0"/>
  <dimension ref="A1:P92"/>
  <sheetViews>
    <sheetView topLeftCell="A37" zoomScaleNormal="100" workbookViewId="0">
      <selection activeCell="D70" sqref="D7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85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2279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85"/>
      <c r="G2" s="585"/>
      <c r="H2" s="585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721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x14ac:dyDescent="0.2">
      <c r="B5" s="101">
        <v>43616</v>
      </c>
      <c r="C5" s="204" t="s">
        <v>691</v>
      </c>
      <c r="D5" s="205" t="s">
        <v>2285</v>
      </c>
      <c r="E5" s="470">
        <v>4028</v>
      </c>
      <c r="F5" s="27" t="s">
        <v>89</v>
      </c>
      <c r="G5" s="27" t="s">
        <v>249</v>
      </c>
      <c r="H5" s="27"/>
      <c r="I5" s="56"/>
      <c r="J5" s="101">
        <v>43595</v>
      </c>
      <c r="K5" s="123" t="s">
        <v>2278</v>
      </c>
      <c r="L5" s="136">
        <v>5277.73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280">
        <v>43599</v>
      </c>
      <c r="C6" s="281" t="s">
        <v>691</v>
      </c>
      <c r="D6" s="423" t="s">
        <v>1853</v>
      </c>
      <c r="E6" s="432">
        <v>4019.85</v>
      </c>
      <c r="F6" s="27" t="s">
        <v>89</v>
      </c>
      <c r="G6" s="29" t="s">
        <v>249</v>
      </c>
      <c r="H6" s="29"/>
      <c r="J6" s="110">
        <v>43599</v>
      </c>
      <c r="K6" s="123" t="s">
        <v>6</v>
      </c>
      <c r="L6" s="136">
        <f>19747.8+16704.9-730.25</f>
        <v>35722.449999999997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SUM(E5:E6)</f>
        <v>8047.85</v>
      </c>
      <c r="F7" s="585"/>
      <c r="G7" s="29"/>
      <c r="H7" s="29"/>
      <c r="J7" s="110">
        <v>43616</v>
      </c>
      <c r="K7" s="119" t="s">
        <v>927</v>
      </c>
      <c r="L7" s="136">
        <v>5982.58</v>
      </c>
      <c r="M7" s="308" t="s">
        <v>89</v>
      </c>
      <c r="N7" s="307" t="s">
        <v>249</v>
      </c>
      <c r="O7" s="307"/>
    </row>
    <row r="8" spans="1:16" s="56" customFormat="1" ht="12.6" customHeight="1" thickBot="1" x14ac:dyDescent="0.25">
      <c r="A8"/>
      <c r="D8" s="194"/>
      <c r="E8" s="208"/>
      <c r="F8" s="585"/>
      <c r="G8" s="29"/>
      <c r="H8" s="29"/>
      <c r="J8" s="280">
        <v>43616</v>
      </c>
      <c r="K8" s="423" t="s">
        <v>932</v>
      </c>
      <c r="L8" s="137">
        <v>6649.3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 s="875" t="s">
        <v>1058</v>
      </c>
      <c r="B9" s="875"/>
      <c r="C9" s="875"/>
      <c r="D9" s="875"/>
      <c r="E9" s="722" t="s">
        <v>1500</v>
      </c>
      <c r="F9" s="116"/>
      <c r="G9" s="29"/>
      <c r="H9" s="29"/>
      <c r="K9" s="194"/>
      <c r="L9" s="87">
        <f>SUM(L5:L8)</f>
        <v>53632.06</v>
      </c>
      <c r="M9" s="307"/>
      <c r="N9" s="307"/>
      <c r="O9" s="307"/>
      <c r="P9" s="316"/>
    </row>
    <row r="10" spans="1:16" s="56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G10" s="29"/>
      <c r="H10" s="29"/>
      <c r="I10"/>
      <c r="J10" s="299"/>
      <c r="K10" s="155"/>
      <c r="L10" s="301"/>
      <c r="M10" s="307"/>
      <c r="N10" s="307"/>
      <c r="O10" s="307"/>
      <c r="P10" s="316"/>
    </row>
    <row r="11" spans="1:16" s="56" customFormat="1" ht="12.6" customHeight="1" x14ac:dyDescent="0.2">
      <c r="B11" s="109">
        <v>43587</v>
      </c>
      <c r="C11" s="188" t="s">
        <v>301</v>
      </c>
      <c r="D11" s="123" t="s">
        <v>1320</v>
      </c>
      <c r="E11" s="124">
        <v>12274.74</v>
      </c>
      <c r="F11" s="585" t="s">
        <v>89</v>
      </c>
      <c r="G11" s="29" t="s">
        <v>249</v>
      </c>
      <c r="H11" s="29"/>
      <c r="I11"/>
      <c r="J11" s="158"/>
      <c r="K11" s="885" t="s">
        <v>1087</v>
      </c>
      <c r="L11" s="881">
        <f>E7+L9+E83+L20</f>
        <v>232671.87000000005</v>
      </c>
      <c r="M11" s="307"/>
      <c r="N11" s="307"/>
      <c r="O11" s="308"/>
      <c r="P11" s="29"/>
    </row>
    <row r="12" spans="1:16" s="56" customFormat="1" ht="12.6" customHeight="1" thickBot="1" x14ac:dyDescent="0.25">
      <c r="B12" s="109">
        <v>43587</v>
      </c>
      <c r="C12" s="188" t="s">
        <v>469</v>
      </c>
      <c r="D12" s="123" t="s">
        <v>1447</v>
      </c>
      <c r="E12" s="124">
        <v>103.8</v>
      </c>
      <c r="F12" s="605" t="s">
        <v>89</v>
      </c>
      <c r="G12" s="29" t="s">
        <v>249</v>
      </c>
      <c r="H12" s="29"/>
      <c r="I12" s="294"/>
      <c r="J12" s="393"/>
      <c r="K12" s="885"/>
      <c r="L12" s="882"/>
      <c r="M12" s="307"/>
      <c r="N12" s="307"/>
      <c r="O12" s="308"/>
      <c r="P12" s="327"/>
    </row>
    <row r="13" spans="1:16" s="29" customFormat="1" ht="12.6" customHeight="1" x14ac:dyDescent="0.2">
      <c r="A13" s="56"/>
      <c r="B13" s="109">
        <v>43588</v>
      </c>
      <c r="C13" s="188" t="s">
        <v>301</v>
      </c>
      <c r="D13" s="123" t="s">
        <v>227</v>
      </c>
      <c r="E13" s="124">
        <v>147.19999999999999</v>
      </c>
      <c r="F13" s="585" t="s">
        <v>89</v>
      </c>
      <c r="G13" s="29" t="s">
        <v>249</v>
      </c>
      <c r="I13" s="3"/>
      <c r="J13" s="393"/>
      <c r="K13" s="398"/>
      <c r="L13" s="336"/>
      <c r="M13" s="307"/>
      <c r="N13" s="307"/>
      <c r="O13" s="308"/>
      <c r="P13" s="327"/>
    </row>
    <row r="14" spans="1:16" s="29" customFormat="1" ht="12.6" customHeight="1" thickBot="1" x14ac:dyDescent="0.25">
      <c r="A14" s="56"/>
      <c r="B14" s="109">
        <v>43588</v>
      </c>
      <c r="C14" s="188" t="s">
        <v>469</v>
      </c>
      <c r="D14" s="123" t="s">
        <v>1023</v>
      </c>
      <c r="E14" s="124">
        <v>139.19999999999999</v>
      </c>
      <c r="F14" s="585" t="s">
        <v>89</v>
      </c>
      <c r="G14" s="29" t="s">
        <v>249</v>
      </c>
      <c r="I14" s="294" t="s">
        <v>1570</v>
      </c>
      <c r="J14" s="294"/>
      <c r="K14" s="294"/>
      <c r="L14" s="288"/>
      <c r="M14" s="492" t="s">
        <v>2269</v>
      </c>
      <c r="N14" s="307"/>
      <c r="O14" s="308"/>
      <c r="P14" s="327"/>
    </row>
    <row r="15" spans="1:16" s="29" customFormat="1" ht="12.6" customHeight="1" thickBot="1" x14ac:dyDescent="0.25">
      <c r="A15" s="56"/>
      <c r="B15" s="109">
        <v>43588</v>
      </c>
      <c r="C15" s="188" t="s">
        <v>1939</v>
      </c>
      <c r="D15" s="123" t="s">
        <v>1977</v>
      </c>
      <c r="E15" s="124">
        <v>1030</v>
      </c>
      <c r="F15" s="605" t="s">
        <v>405</v>
      </c>
      <c r="G15" s="29" t="s">
        <v>249</v>
      </c>
      <c r="I15"/>
      <c r="J15" s="10" t="s">
        <v>297</v>
      </c>
      <c r="K15" s="11" t="s">
        <v>298</v>
      </c>
      <c r="L15" s="176" t="s">
        <v>299</v>
      </c>
      <c r="M15" s="308"/>
      <c r="N15" s="307"/>
      <c r="O15" s="306"/>
    </row>
    <row r="16" spans="1:16" s="29" customFormat="1" ht="12.6" customHeight="1" x14ac:dyDescent="0.2">
      <c r="A16" s="56"/>
      <c r="B16" s="109">
        <v>43588</v>
      </c>
      <c r="C16" s="188" t="s">
        <v>469</v>
      </c>
      <c r="D16" s="123" t="s">
        <v>424</v>
      </c>
      <c r="E16" s="135">
        <v>343.53</v>
      </c>
      <c r="F16" s="605" t="s">
        <v>89</v>
      </c>
      <c r="G16" s="29" t="s">
        <v>249</v>
      </c>
      <c r="I16"/>
      <c r="J16" s="110">
        <v>43594</v>
      </c>
      <c r="K16" s="119" t="s">
        <v>2281</v>
      </c>
      <c r="L16" s="172">
        <v>511.15</v>
      </c>
      <c r="M16" s="308" t="s">
        <v>89</v>
      </c>
      <c r="N16" s="308" t="s">
        <v>249</v>
      </c>
      <c r="O16" s="306"/>
    </row>
    <row r="17" spans="1:16" s="29" customFormat="1" ht="12.6" customHeight="1" x14ac:dyDescent="0.2">
      <c r="A17" s="56"/>
      <c r="B17" s="109">
        <v>43588</v>
      </c>
      <c r="C17" s="188" t="s">
        <v>301</v>
      </c>
      <c r="D17" s="123" t="s">
        <v>931</v>
      </c>
      <c r="E17" s="124">
        <v>223.7</v>
      </c>
      <c r="F17" s="605" t="s">
        <v>89</v>
      </c>
      <c r="G17" s="29" t="s">
        <v>249</v>
      </c>
      <c r="I17"/>
      <c r="J17" s="110">
        <v>43599</v>
      </c>
      <c r="K17" s="119" t="s">
        <v>901</v>
      </c>
      <c r="L17" s="172">
        <v>604</v>
      </c>
      <c r="M17" s="308" t="s">
        <v>89</v>
      </c>
      <c r="N17" s="308" t="s">
        <v>249</v>
      </c>
      <c r="O17" s="306"/>
    </row>
    <row r="18" spans="1:16" s="29" customFormat="1" ht="12.6" customHeight="1" x14ac:dyDescent="0.2">
      <c r="A18" s="56"/>
      <c r="B18" s="109">
        <v>43588</v>
      </c>
      <c r="C18" s="188" t="s">
        <v>301</v>
      </c>
      <c r="D18" s="123" t="s">
        <v>459</v>
      </c>
      <c r="E18" s="124">
        <v>270</v>
      </c>
      <c r="F18" s="605" t="s">
        <v>89</v>
      </c>
      <c r="G18" s="29" t="s">
        <v>249</v>
      </c>
      <c r="I18"/>
      <c r="J18" s="109">
        <v>43605</v>
      </c>
      <c r="K18" s="119" t="s">
        <v>901</v>
      </c>
      <c r="L18" s="134">
        <v>422.98</v>
      </c>
      <c r="M18" s="308" t="s">
        <v>89</v>
      </c>
      <c r="N18" s="308" t="s">
        <v>249</v>
      </c>
      <c r="O18" s="306"/>
      <c r="P18" s="487"/>
    </row>
    <row r="19" spans="1:16" s="29" customFormat="1" ht="12.6" customHeight="1" thickBot="1" x14ac:dyDescent="0.25">
      <c r="A19" s="56"/>
      <c r="B19" s="109">
        <v>43589</v>
      </c>
      <c r="C19" s="188" t="s">
        <v>647</v>
      </c>
      <c r="D19" s="123" t="s">
        <v>597</v>
      </c>
      <c r="E19" s="135">
        <v>797.09</v>
      </c>
      <c r="F19" s="605" t="s">
        <v>89</v>
      </c>
      <c r="G19" s="29" t="s">
        <v>249</v>
      </c>
      <c r="I19"/>
      <c r="J19" s="161">
        <v>43605</v>
      </c>
      <c r="K19" s="133" t="s">
        <v>1746</v>
      </c>
      <c r="L19" s="200">
        <v>200</v>
      </c>
      <c r="M19" s="308" t="s">
        <v>89</v>
      </c>
      <c r="N19" s="308" t="s">
        <v>249</v>
      </c>
      <c r="O19" s="306"/>
      <c r="P19" s="488"/>
    </row>
    <row r="20" spans="1:16" s="29" customFormat="1" ht="12.6" customHeight="1" thickBot="1" x14ac:dyDescent="0.25">
      <c r="A20" s="56"/>
      <c r="B20" s="109">
        <v>43589</v>
      </c>
      <c r="C20" s="188" t="s">
        <v>469</v>
      </c>
      <c r="D20" s="123" t="s">
        <v>2240</v>
      </c>
      <c r="E20" s="124">
        <v>139.9</v>
      </c>
      <c r="F20" s="605" t="s">
        <v>89</v>
      </c>
      <c r="G20" s="29" t="s">
        <v>249</v>
      </c>
      <c r="I20" s="294"/>
      <c r="J20" s="56"/>
      <c r="K20" s="194"/>
      <c r="L20" s="87">
        <f>SUM(L16:L19)</f>
        <v>1738.13</v>
      </c>
      <c r="M20" s="308"/>
      <c r="N20" s="308"/>
      <c r="O20" s="306"/>
      <c r="P20" s="111"/>
    </row>
    <row r="21" spans="1:16" s="29" customFormat="1" ht="12.6" customHeight="1" x14ac:dyDescent="0.2">
      <c r="A21" s="56"/>
      <c r="B21" s="109">
        <v>43589</v>
      </c>
      <c r="C21" s="188" t="s">
        <v>647</v>
      </c>
      <c r="D21" s="123" t="s">
        <v>1146</v>
      </c>
      <c r="E21" s="135">
        <v>49.99</v>
      </c>
      <c r="F21" s="605"/>
      <c r="G21" s="29" t="s">
        <v>249</v>
      </c>
      <c r="I21" s="3"/>
      <c r="J21" s="56"/>
      <c r="K21" s="194"/>
      <c r="L21" s="208"/>
      <c r="M21" s="308"/>
      <c r="N21" s="308"/>
      <c r="O21" s="307"/>
      <c r="P21" s="111"/>
    </row>
    <row r="22" spans="1:16" s="29" customFormat="1" ht="12.6" customHeight="1" thickBot="1" x14ac:dyDescent="0.25">
      <c r="A22" s="56"/>
      <c r="B22" s="109">
        <v>43591</v>
      </c>
      <c r="C22" s="188" t="s">
        <v>719</v>
      </c>
      <c r="D22" s="123" t="s">
        <v>1051</v>
      </c>
      <c r="E22" s="124">
        <v>1111.08</v>
      </c>
      <c r="F22" s="605" t="s">
        <v>89</v>
      </c>
      <c r="G22" s="29" t="s">
        <v>249</v>
      </c>
      <c r="I22" s="294" t="s">
        <v>2039</v>
      </c>
      <c r="J22" s="294"/>
      <c r="K22" s="294"/>
      <c r="L22" s="288"/>
      <c r="M22" s="492"/>
      <c r="N22" s="308"/>
      <c r="O22" s="307"/>
      <c r="P22" s="111"/>
    </row>
    <row r="23" spans="1:16" s="29" customFormat="1" ht="12.6" customHeight="1" thickBot="1" x14ac:dyDescent="0.25">
      <c r="A23" s="56"/>
      <c r="B23" s="109">
        <v>43591</v>
      </c>
      <c r="C23" s="188" t="s">
        <v>301</v>
      </c>
      <c r="D23" s="123" t="s">
        <v>2320</v>
      </c>
      <c r="E23" s="135">
        <v>1800</v>
      </c>
      <c r="F23" s="605" t="s">
        <v>89</v>
      </c>
      <c r="G23" s="29" t="s">
        <v>249</v>
      </c>
      <c r="I23"/>
      <c r="J23" s="10" t="s">
        <v>297</v>
      </c>
      <c r="K23" s="11" t="s">
        <v>298</v>
      </c>
      <c r="L23" s="176" t="s">
        <v>299</v>
      </c>
      <c r="M23" s="308"/>
      <c r="N23"/>
      <c r="O23" s="307"/>
      <c r="P23" s="111"/>
    </row>
    <row r="24" spans="1:16" s="29" customFormat="1" ht="12.6" customHeight="1" x14ac:dyDescent="0.2">
      <c r="A24" s="56"/>
      <c r="B24" s="109">
        <v>43591</v>
      </c>
      <c r="C24" s="188" t="s">
        <v>301</v>
      </c>
      <c r="D24" s="123" t="s">
        <v>459</v>
      </c>
      <c r="E24" s="124">
        <v>422</v>
      </c>
      <c r="F24" s="605" t="s">
        <v>89</v>
      </c>
      <c r="G24" s="29" t="s">
        <v>249</v>
      </c>
      <c r="I24"/>
      <c r="J24" s="101">
        <v>43599</v>
      </c>
      <c r="K24" s="205" t="s">
        <v>2314</v>
      </c>
      <c r="L24" s="717">
        <v>720.91</v>
      </c>
      <c r="M24" s="308"/>
      <c r="N24" s="308" t="s">
        <v>249</v>
      </c>
      <c r="O24" s="308"/>
      <c r="P24" s="3"/>
    </row>
    <row r="25" spans="1:16" s="29" customFormat="1" ht="12.6" customHeight="1" x14ac:dyDescent="0.2">
      <c r="A25" s="56"/>
      <c r="B25" s="109">
        <v>43592</v>
      </c>
      <c r="C25" s="188" t="s">
        <v>301</v>
      </c>
      <c r="D25" s="123" t="s">
        <v>1472</v>
      </c>
      <c r="E25" s="124">
        <v>377</v>
      </c>
      <c r="F25" s="605" t="s">
        <v>89</v>
      </c>
      <c r="G25" s="29" t="s">
        <v>249</v>
      </c>
      <c r="I25"/>
      <c r="J25" s="110">
        <v>43600</v>
      </c>
      <c r="K25" s="119" t="s">
        <v>2315</v>
      </c>
      <c r="L25" s="718">
        <v>2119</v>
      </c>
      <c r="M25" s="308"/>
      <c r="N25" s="308" t="s">
        <v>249</v>
      </c>
      <c r="O25" s="308"/>
      <c r="P25" s="3"/>
    </row>
    <row r="26" spans="1:16" s="29" customFormat="1" ht="12.6" customHeight="1" x14ac:dyDescent="0.2">
      <c r="A26" s="56"/>
      <c r="B26" s="109">
        <v>43592</v>
      </c>
      <c r="C26" s="188" t="s">
        <v>301</v>
      </c>
      <c r="D26" s="123" t="s">
        <v>869</v>
      </c>
      <c r="E26" s="135">
        <v>170</v>
      </c>
      <c r="F26" s="605" t="s">
        <v>89</v>
      </c>
      <c r="G26" s="29" t="s">
        <v>249</v>
      </c>
      <c r="I26"/>
      <c r="J26" s="110">
        <v>43605</v>
      </c>
      <c r="K26" s="119" t="s">
        <v>2315</v>
      </c>
      <c r="L26" s="718">
        <v>1516.89</v>
      </c>
      <c r="M26" s="308"/>
      <c r="N26" s="308" t="s">
        <v>249</v>
      </c>
      <c r="O26" s="308"/>
      <c r="P26" s="3"/>
    </row>
    <row r="27" spans="1:16" s="29" customFormat="1" ht="12.6" customHeight="1" x14ac:dyDescent="0.2">
      <c r="A27" s="56"/>
      <c r="B27" s="109">
        <v>43594</v>
      </c>
      <c r="C27" s="188" t="s">
        <v>469</v>
      </c>
      <c r="D27" s="123" t="s">
        <v>1433</v>
      </c>
      <c r="E27" s="124">
        <v>191.7</v>
      </c>
      <c r="F27" s="605" t="s">
        <v>89</v>
      </c>
      <c r="G27" s="29" t="s">
        <v>249</v>
      </c>
      <c r="I27"/>
      <c r="J27" s="110">
        <v>43609</v>
      </c>
      <c r="K27" s="119" t="s">
        <v>1027</v>
      </c>
      <c r="L27" s="743">
        <v>499.3</v>
      </c>
      <c r="M27" s="308" t="s">
        <v>89</v>
      </c>
      <c r="N27" s="308" t="s">
        <v>249</v>
      </c>
      <c r="O27" s="308"/>
      <c r="P27"/>
    </row>
    <row r="28" spans="1:16" s="29" customFormat="1" ht="12.6" customHeight="1" x14ac:dyDescent="0.2">
      <c r="A28" s="56"/>
      <c r="B28" s="109">
        <v>43594</v>
      </c>
      <c r="C28" s="188" t="s">
        <v>301</v>
      </c>
      <c r="D28" s="123" t="s">
        <v>66</v>
      </c>
      <c r="E28" s="135">
        <v>1766.4</v>
      </c>
      <c r="F28" s="585" t="s">
        <v>89</v>
      </c>
      <c r="G28" s="29" t="s">
        <v>249</v>
      </c>
      <c r="I28"/>
      <c r="J28" s="109">
        <v>43613</v>
      </c>
      <c r="K28" s="123" t="s">
        <v>2316</v>
      </c>
      <c r="L28" s="744">
        <v>6596.58</v>
      </c>
      <c r="M28" s="308"/>
      <c r="N28" s="308" t="s">
        <v>249</v>
      </c>
      <c r="O28" s="308"/>
      <c r="P28" s="247" t="s">
        <v>2274</v>
      </c>
    </row>
    <row r="29" spans="1:16" s="308" customFormat="1" ht="12.75" customHeight="1" x14ac:dyDescent="0.2">
      <c r="A29" s="56"/>
      <c r="B29" s="109">
        <v>43594</v>
      </c>
      <c r="C29" s="188" t="s">
        <v>301</v>
      </c>
      <c r="D29" s="123" t="s">
        <v>25</v>
      </c>
      <c r="E29" s="136">
        <v>4291.8</v>
      </c>
      <c r="F29" s="585" t="s">
        <v>89</v>
      </c>
      <c r="G29" s="29" t="s">
        <v>249</v>
      </c>
      <c r="H29" s="29"/>
      <c r="I29"/>
      <c r="J29" s="109">
        <v>43617</v>
      </c>
      <c r="K29" s="123" t="s">
        <v>2312</v>
      </c>
      <c r="L29" s="744">
        <v>1321.51</v>
      </c>
      <c r="N29" s="308" t="s">
        <v>249</v>
      </c>
      <c r="P29"/>
    </row>
    <row r="30" spans="1:16" s="308" customFormat="1" ht="12.75" customHeight="1" thickBot="1" x14ac:dyDescent="0.25">
      <c r="A30" s="56"/>
      <c r="B30" s="109">
        <v>43594</v>
      </c>
      <c r="C30" s="188" t="s">
        <v>301</v>
      </c>
      <c r="D30" s="123" t="s">
        <v>227</v>
      </c>
      <c r="E30" s="136">
        <f>80.5+80.5+708.4</f>
        <v>869.4</v>
      </c>
      <c r="F30" s="585" t="s">
        <v>89</v>
      </c>
      <c r="G30" s="29" t="s">
        <v>249</v>
      </c>
      <c r="H30" s="29"/>
      <c r="I30"/>
      <c r="J30" s="161">
        <v>43618</v>
      </c>
      <c r="K30" s="133" t="s">
        <v>2313</v>
      </c>
      <c r="L30" s="745">
        <v>3071.4</v>
      </c>
      <c r="N30" s="308" t="s">
        <v>249</v>
      </c>
      <c r="P30"/>
    </row>
    <row r="31" spans="1:16" s="308" customFormat="1" ht="12.75" customHeight="1" thickBot="1" x14ac:dyDescent="0.25">
      <c r="A31" s="56"/>
      <c r="B31" s="109">
        <v>43594</v>
      </c>
      <c r="C31" s="188" t="s">
        <v>301</v>
      </c>
      <c r="D31" s="123" t="s">
        <v>946</v>
      </c>
      <c r="E31" s="136">
        <v>1085.4000000000001</v>
      </c>
      <c r="F31" s="585" t="s">
        <v>89</v>
      </c>
      <c r="G31" s="29" t="s">
        <v>249</v>
      </c>
      <c r="H31" s="29"/>
      <c r="I31" s="294"/>
      <c r="J31" s="56"/>
      <c r="K31" s="194"/>
      <c r="L31" s="87">
        <f>SUM(L24:L30)</f>
        <v>15845.59</v>
      </c>
      <c r="P31" s="339"/>
    </row>
    <row r="32" spans="1:16" s="308" customFormat="1" ht="12.75" customHeight="1" x14ac:dyDescent="0.2">
      <c r="A32" s="56"/>
      <c r="B32" s="109">
        <v>43594</v>
      </c>
      <c r="C32" s="188" t="s">
        <v>2280</v>
      </c>
      <c r="D32" s="132" t="s">
        <v>604</v>
      </c>
      <c r="E32" s="136">
        <v>1726</v>
      </c>
      <c r="F32" s="585" t="s">
        <v>89</v>
      </c>
      <c r="G32" s="29" t="s">
        <v>249</v>
      </c>
      <c r="H32" s="29"/>
      <c r="I32" s="294"/>
      <c r="J32" s="56"/>
      <c r="K32" s="194"/>
      <c r="L32" s="208"/>
    </row>
    <row r="33" spans="1:12" s="308" customFormat="1" ht="12.75" customHeight="1" x14ac:dyDescent="0.2">
      <c r="A33" s="56"/>
      <c r="B33" s="109">
        <v>43594</v>
      </c>
      <c r="C33" s="188" t="s">
        <v>301</v>
      </c>
      <c r="D33" s="132" t="s">
        <v>1818</v>
      </c>
      <c r="E33" s="136">
        <v>1194.6500000000001</v>
      </c>
      <c r="F33" s="605" t="s">
        <v>89</v>
      </c>
      <c r="G33" s="29" t="s">
        <v>249</v>
      </c>
      <c r="H33" s="29"/>
      <c r="I33" s="294"/>
      <c r="J33" s="56"/>
      <c r="K33" s="194"/>
      <c r="L33" s="208"/>
    </row>
    <row r="34" spans="1:12" s="308" customFormat="1" ht="12.75" customHeight="1" x14ac:dyDescent="0.2">
      <c r="A34" s="56"/>
      <c r="B34" s="109">
        <v>43594</v>
      </c>
      <c r="C34" s="188" t="s">
        <v>469</v>
      </c>
      <c r="D34" s="132" t="s">
        <v>1525</v>
      </c>
      <c r="E34" s="136">
        <v>318.44</v>
      </c>
      <c r="F34" s="605" t="s">
        <v>89</v>
      </c>
      <c r="G34" s="29" t="s">
        <v>249</v>
      </c>
      <c r="H34" s="29"/>
      <c r="I34" s="294"/>
      <c r="J34" s="56"/>
      <c r="K34" s="194"/>
      <c r="L34" s="208"/>
    </row>
    <row r="35" spans="1:12" s="308" customFormat="1" ht="12.75" customHeight="1" x14ac:dyDescent="0.2">
      <c r="A35" s="56"/>
      <c r="B35" s="109">
        <v>43594</v>
      </c>
      <c r="C35" s="188" t="s">
        <v>719</v>
      </c>
      <c r="D35" s="132" t="s">
        <v>1051</v>
      </c>
      <c r="E35" s="136">
        <v>1101.97</v>
      </c>
      <c r="F35" s="605" t="s">
        <v>89</v>
      </c>
      <c r="G35" s="29" t="s">
        <v>249</v>
      </c>
      <c r="H35" s="29"/>
      <c r="I35" s="294"/>
      <c r="J35" s="56"/>
      <c r="K35" s="194"/>
      <c r="L35" s="208"/>
    </row>
    <row r="36" spans="1:12" s="308" customFormat="1" ht="12.75" customHeight="1" x14ac:dyDescent="0.2">
      <c r="A36" s="56"/>
      <c r="B36" s="109">
        <v>43594</v>
      </c>
      <c r="C36" s="188" t="s">
        <v>469</v>
      </c>
      <c r="D36" s="132" t="s">
        <v>901</v>
      </c>
      <c r="E36" s="136">
        <v>456.96</v>
      </c>
      <c r="F36" s="605"/>
      <c r="G36" s="29" t="s">
        <v>249</v>
      </c>
      <c r="H36" s="29"/>
      <c r="I36" s="294"/>
      <c r="J36" s="56"/>
      <c r="K36" s="194"/>
      <c r="L36" s="208"/>
    </row>
    <row r="37" spans="1:12" s="308" customFormat="1" ht="12.75" customHeight="1" x14ac:dyDescent="0.2">
      <c r="A37" s="56"/>
      <c r="B37" s="109">
        <v>43594</v>
      </c>
      <c r="C37" s="188" t="s">
        <v>469</v>
      </c>
      <c r="D37" s="132" t="s">
        <v>1447</v>
      </c>
      <c r="E37" s="136">
        <v>239.6</v>
      </c>
      <c r="F37" s="605"/>
      <c r="G37" s="29" t="s">
        <v>249</v>
      </c>
      <c r="H37" s="29"/>
      <c r="I37" s="294"/>
      <c r="J37" s="56"/>
      <c r="K37" s="194"/>
      <c r="L37" s="208"/>
    </row>
    <row r="38" spans="1:12" s="308" customFormat="1" ht="12.75" customHeight="1" x14ac:dyDescent="0.2">
      <c r="A38" s="56"/>
      <c r="B38" s="109">
        <v>43595</v>
      </c>
      <c r="C38" s="188" t="s">
        <v>301</v>
      </c>
      <c r="D38" s="132" t="s">
        <v>1810</v>
      </c>
      <c r="E38" s="136">
        <v>640.54999999999995</v>
      </c>
      <c r="F38" s="605" t="s">
        <v>89</v>
      </c>
      <c r="G38" s="29" t="s">
        <v>249</v>
      </c>
      <c r="H38" s="29"/>
      <c r="I38" s="294"/>
      <c r="J38" s="56"/>
      <c r="K38" s="194"/>
      <c r="L38" s="208"/>
    </row>
    <row r="39" spans="1:12" s="308" customFormat="1" ht="12.75" customHeight="1" x14ac:dyDescent="0.2">
      <c r="A39" s="56"/>
      <c r="B39" s="109">
        <v>43595</v>
      </c>
      <c r="C39" s="188" t="s">
        <v>469</v>
      </c>
      <c r="D39" s="132" t="s">
        <v>424</v>
      </c>
      <c r="E39" s="136">
        <v>507.65</v>
      </c>
      <c r="F39" s="605"/>
      <c r="G39" s="29" t="s">
        <v>249</v>
      </c>
      <c r="H39" s="29"/>
      <c r="I39" s="294"/>
      <c r="J39" s="56"/>
      <c r="K39" s="194"/>
      <c r="L39" s="208"/>
    </row>
    <row r="40" spans="1:12" s="308" customFormat="1" ht="12.75" customHeight="1" x14ac:dyDescent="0.2">
      <c r="A40" s="56"/>
      <c r="B40" s="109">
        <v>43595</v>
      </c>
      <c r="C40" s="188" t="s">
        <v>301</v>
      </c>
      <c r="D40" s="132" t="s">
        <v>1810</v>
      </c>
      <c r="E40" s="136">
        <v>169.9</v>
      </c>
      <c r="F40" s="605" t="s">
        <v>89</v>
      </c>
      <c r="G40" s="29" t="s">
        <v>249</v>
      </c>
      <c r="H40" s="29"/>
      <c r="I40" s="294"/>
      <c r="J40" s="56"/>
      <c r="K40" s="194"/>
      <c r="L40" s="208"/>
    </row>
    <row r="41" spans="1:12" s="308" customFormat="1" ht="12.75" customHeight="1" x14ac:dyDescent="0.2">
      <c r="A41" s="56"/>
      <c r="B41" s="109">
        <v>43598</v>
      </c>
      <c r="C41" s="188" t="s">
        <v>647</v>
      </c>
      <c r="D41" s="132" t="s">
        <v>597</v>
      </c>
      <c r="E41" s="136">
        <v>287.49</v>
      </c>
      <c r="F41" s="605"/>
      <c r="G41" s="29" t="s">
        <v>249</v>
      </c>
      <c r="H41" s="29"/>
      <c r="I41" s="294"/>
      <c r="J41" s="56"/>
      <c r="K41" s="194"/>
      <c r="L41" s="208"/>
    </row>
    <row r="42" spans="1:12" s="308" customFormat="1" ht="12.75" customHeight="1" x14ac:dyDescent="0.2">
      <c r="A42" s="56"/>
      <c r="B42" s="109">
        <v>43598</v>
      </c>
      <c r="C42" s="188" t="s">
        <v>719</v>
      </c>
      <c r="D42" s="132" t="s">
        <v>2321</v>
      </c>
      <c r="E42" s="136">
        <v>1091.8499999999999</v>
      </c>
      <c r="F42" s="605" t="s">
        <v>89</v>
      </c>
      <c r="G42" s="29" t="s">
        <v>249</v>
      </c>
      <c r="H42" s="29"/>
      <c r="I42" s="294"/>
      <c r="J42" s="56"/>
      <c r="K42" s="194"/>
      <c r="L42" s="208"/>
    </row>
    <row r="43" spans="1:12" s="308" customFormat="1" ht="12.75" customHeight="1" x14ac:dyDescent="0.2">
      <c r="A43" s="56"/>
      <c r="B43" s="109">
        <v>43598</v>
      </c>
      <c r="C43" s="188" t="s">
        <v>469</v>
      </c>
      <c r="D43" s="132" t="s">
        <v>2178</v>
      </c>
      <c r="E43" s="136">
        <v>133.24</v>
      </c>
      <c r="F43" s="605"/>
      <c r="G43" s="29" t="s">
        <v>249</v>
      </c>
      <c r="H43" s="29"/>
      <c r="I43" s="294"/>
      <c r="J43" s="56"/>
      <c r="K43" s="194"/>
      <c r="L43" s="208"/>
    </row>
    <row r="44" spans="1:12" s="308" customFormat="1" ht="12.75" customHeight="1" x14ac:dyDescent="0.2">
      <c r="A44" s="56"/>
      <c r="B44" s="109">
        <v>43598</v>
      </c>
      <c r="C44" s="188" t="s">
        <v>719</v>
      </c>
      <c r="D44" s="132" t="s">
        <v>1051</v>
      </c>
      <c r="E44" s="136">
        <v>593.86</v>
      </c>
      <c r="F44" s="605" t="s">
        <v>89</v>
      </c>
      <c r="G44" s="29" t="s">
        <v>249</v>
      </c>
      <c r="H44" s="29"/>
      <c r="I44" s="294"/>
      <c r="J44" s="56"/>
      <c r="K44" s="194"/>
      <c r="L44" s="208"/>
    </row>
    <row r="45" spans="1:12" s="308" customFormat="1" ht="12.75" customHeight="1" x14ac:dyDescent="0.2">
      <c r="A45" s="56"/>
      <c r="B45" s="109">
        <v>43598</v>
      </c>
      <c r="C45" s="188" t="s">
        <v>469</v>
      </c>
      <c r="D45" s="132" t="s">
        <v>901</v>
      </c>
      <c r="E45" s="136">
        <v>656.5</v>
      </c>
      <c r="F45" s="605"/>
      <c r="G45" s="29" t="s">
        <v>249</v>
      </c>
      <c r="H45" s="29"/>
      <c r="I45" s="294"/>
      <c r="J45" s="56"/>
      <c r="K45" s="194"/>
      <c r="L45" s="208"/>
    </row>
    <row r="46" spans="1:12" s="308" customFormat="1" ht="12.75" customHeight="1" x14ac:dyDescent="0.2">
      <c r="A46" s="56"/>
      <c r="B46" s="109">
        <v>43599</v>
      </c>
      <c r="C46" s="188" t="s">
        <v>647</v>
      </c>
      <c r="D46" s="132" t="s">
        <v>1446</v>
      </c>
      <c r="E46" s="136">
        <v>813</v>
      </c>
      <c r="F46" s="585" t="s">
        <v>89</v>
      </c>
      <c r="G46" s="29" t="s">
        <v>249</v>
      </c>
      <c r="H46" s="29"/>
      <c r="I46" s="294"/>
      <c r="J46" s="56"/>
      <c r="K46" s="194"/>
      <c r="L46" s="208"/>
    </row>
    <row r="47" spans="1:12" s="308" customFormat="1" ht="12.75" customHeight="1" x14ac:dyDescent="0.2">
      <c r="A47" s="56"/>
      <c r="B47" s="109">
        <v>43599</v>
      </c>
      <c r="C47" s="188" t="s">
        <v>647</v>
      </c>
      <c r="D47" s="132" t="s">
        <v>2322</v>
      </c>
      <c r="E47" s="136">
        <v>138</v>
      </c>
      <c r="F47" s="605"/>
      <c r="G47" s="29" t="s">
        <v>249</v>
      </c>
      <c r="H47" s="29"/>
      <c r="I47" s="294"/>
      <c r="J47" s="56"/>
      <c r="K47" s="194"/>
      <c r="L47" s="208"/>
    </row>
    <row r="48" spans="1:12" s="308" customFormat="1" ht="12.75" customHeight="1" x14ac:dyDescent="0.2">
      <c r="A48" s="56"/>
      <c r="B48" s="109">
        <v>43599</v>
      </c>
      <c r="C48" s="188" t="s">
        <v>469</v>
      </c>
      <c r="D48" s="132" t="s">
        <v>2178</v>
      </c>
      <c r="E48" s="136">
        <v>36.39</v>
      </c>
      <c r="F48" s="605"/>
      <c r="G48" s="29" t="s">
        <v>249</v>
      </c>
      <c r="H48" s="29"/>
      <c r="I48" s="294"/>
      <c r="J48" s="56"/>
      <c r="K48" s="194"/>
      <c r="L48" s="208"/>
    </row>
    <row r="49" spans="1:16" s="308" customFormat="1" ht="12.75" customHeight="1" x14ac:dyDescent="0.2">
      <c r="A49" s="56"/>
      <c r="B49" s="109">
        <v>43599</v>
      </c>
      <c r="C49" s="188" t="s">
        <v>719</v>
      </c>
      <c r="D49" s="132" t="s">
        <v>2027</v>
      </c>
      <c r="E49" s="136">
        <v>815</v>
      </c>
      <c r="F49" s="605"/>
      <c r="G49" s="29" t="s">
        <v>249</v>
      </c>
      <c r="H49" s="29"/>
      <c r="I49" s="294"/>
      <c r="J49" s="56"/>
      <c r="K49" s="194"/>
      <c r="L49" s="208"/>
    </row>
    <row r="50" spans="1:16" s="308" customFormat="1" ht="12.75" customHeight="1" x14ac:dyDescent="0.2">
      <c r="A50" s="56"/>
      <c r="B50" s="109">
        <v>43600</v>
      </c>
      <c r="C50" s="188" t="s">
        <v>301</v>
      </c>
      <c r="D50" s="132" t="s">
        <v>2323</v>
      </c>
      <c r="E50" s="136">
        <v>570</v>
      </c>
      <c r="F50" s="585"/>
      <c r="G50" s="29" t="s">
        <v>249</v>
      </c>
      <c r="H50" s="29"/>
      <c r="I50" s="294"/>
      <c r="J50" s="56"/>
      <c r="K50" s="194"/>
      <c r="L50" s="208"/>
    </row>
    <row r="51" spans="1:16" s="308" customFormat="1" ht="12.75" customHeight="1" x14ac:dyDescent="0.2">
      <c r="A51" s="56"/>
      <c r="B51" s="109">
        <v>43602</v>
      </c>
      <c r="C51" s="188" t="s">
        <v>469</v>
      </c>
      <c r="D51" s="132" t="s">
        <v>2324</v>
      </c>
      <c r="E51" s="136">
        <v>240</v>
      </c>
      <c r="F51" s="605"/>
      <c r="G51" s="29" t="s">
        <v>249</v>
      </c>
      <c r="H51" s="29"/>
      <c r="I51" s="294"/>
      <c r="J51" s="56"/>
      <c r="K51" s="194"/>
      <c r="L51" s="208"/>
    </row>
    <row r="52" spans="1:16" s="308" customFormat="1" ht="12.75" customHeight="1" x14ac:dyDescent="0.2">
      <c r="A52" s="56"/>
      <c r="B52" s="109">
        <v>43603</v>
      </c>
      <c r="C52" s="188" t="s">
        <v>719</v>
      </c>
      <c r="D52" s="132" t="s">
        <v>1051</v>
      </c>
      <c r="E52" s="136">
        <v>839.06</v>
      </c>
      <c r="F52" s="605" t="s">
        <v>89</v>
      </c>
      <c r="G52" s="29" t="s">
        <v>249</v>
      </c>
      <c r="H52" s="29"/>
      <c r="I52" s="294"/>
      <c r="J52" s="56"/>
      <c r="K52" s="194"/>
      <c r="L52" s="208"/>
    </row>
    <row r="53" spans="1:16" s="308" customFormat="1" ht="12.75" customHeight="1" x14ac:dyDescent="0.2">
      <c r="A53" s="56"/>
      <c r="B53" s="109">
        <v>43605</v>
      </c>
      <c r="C53" s="188" t="s">
        <v>647</v>
      </c>
      <c r="D53" s="132" t="s">
        <v>597</v>
      </c>
      <c r="E53" s="136">
        <v>694.33</v>
      </c>
      <c r="F53" s="585" t="s">
        <v>89</v>
      </c>
      <c r="G53" s="27" t="s">
        <v>249</v>
      </c>
      <c r="H53" s="29"/>
      <c r="I53" s="294"/>
      <c r="J53" s="56"/>
      <c r="K53" s="194"/>
      <c r="L53" s="208"/>
      <c r="P53"/>
    </row>
    <row r="54" spans="1:16" s="308" customFormat="1" ht="12.75" customHeight="1" x14ac:dyDescent="0.2">
      <c r="A54" s="56"/>
      <c r="B54" s="109">
        <v>43605</v>
      </c>
      <c r="C54" s="188" t="s">
        <v>719</v>
      </c>
      <c r="D54" s="132" t="s">
        <v>1051</v>
      </c>
      <c r="E54" s="136">
        <v>500</v>
      </c>
      <c r="F54" s="585" t="s">
        <v>89</v>
      </c>
      <c r="G54" s="29" t="s">
        <v>249</v>
      </c>
      <c r="H54" s="29"/>
      <c r="I54" s="294"/>
      <c r="J54" s="56"/>
      <c r="K54" s="194"/>
      <c r="L54" s="208"/>
      <c r="P54"/>
    </row>
    <row r="55" spans="1:16" s="308" customFormat="1" ht="12.75" customHeight="1" x14ac:dyDescent="0.2">
      <c r="A55" s="56"/>
      <c r="B55" s="109">
        <v>43605</v>
      </c>
      <c r="C55" s="190" t="s">
        <v>469</v>
      </c>
      <c r="D55" s="132" t="s">
        <v>1446</v>
      </c>
      <c r="E55" s="136">
        <v>772</v>
      </c>
      <c r="F55" s="585" t="s">
        <v>89</v>
      </c>
      <c r="G55" s="29" t="s">
        <v>249</v>
      </c>
      <c r="H55" s="29"/>
      <c r="I55" s="294"/>
      <c r="J55" s="56"/>
      <c r="K55" s="194"/>
      <c r="L55" s="208"/>
      <c r="P55"/>
    </row>
    <row r="56" spans="1:16" s="308" customFormat="1" ht="12.75" customHeight="1" x14ac:dyDescent="0.2">
      <c r="A56" s="56"/>
      <c r="B56" s="109">
        <v>43605</v>
      </c>
      <c r="C56" s="190" t="s">
        <v>301</v>
      </c>
      <c r="D56" s="132" t="s">
        <v>2114</v>
      </c>
      <c r="E56" s="136">
        <v>26129.23</v>
      </c>
      <c r="F56" s="585" t="s">
        <v>89</v>
      </c>
      <c r="G56" s="29" t="s">
        <v>249</v>
      </c>
      <c r="H56" s="29"/>
      <c r="I56" s="294"/>
      <c r="J56" s="56"/>
      <c r="K56" s="194"/>
      <c r="L56" s="208"/>
      <c r="P56"/>
    </row>
    <row r="57" spans="1:16" s="308" customFormat="1" ht="12.75" customHeight="1" x14ac:dyDescent="0.2">
      <c r="A57" s="56"/>
      <c r="B57" s="109">
        <v>43605</v>
      </c>
      <c r="C57" s="188" t="s">
        <v>674</v>
      </c>
      <c r="D57" s="123" t="s">
        <v>673</v>
      </c>
      <c r="E57" s="124">
        <v>812.85</v>
      </c>
      <c r="F57" s="585" t="s">
        <v>89</v>
      </c>
      <c r="G57" s="29" t="s">
        <v>249</v>
      </c>
      <c r="H57" s="29"/>
      <c r="I57"/>
      <c r="J57" s="56"/>
      <c r="K57" s="194"/>
      <c r="L57" s="208"/>
      <c r="P57"/>
    </row>
    <row r="58" spans="1:16" s="308" customFormat="1" ht="12.75" customHeight="1" x14ac:dyDescent="0.2">
      <c r="A58"/>
      <c r="B58" s="109">
        <v>43605</v>
      </c>
      <c r="C58" s="190" t="s">
        <v>647</v>
      </c>
      <c r="D58" s="132" t="s">
        <v>597</v>
      </c>
      <c r="E58" s="136">
        <v>26.75</v>
      </c>
      <c r="F58" s="585" t="s">
        <v>89</v>
      </c>
      <c r="G58" s="29" t="s">
        <v>249</v>
      </c>
      <c r="H58" s="29"/>
      <c r="I58"/>
      <c r="J58" s="56"/>
      <c r="K58" s="194"/>
      <c r="L58" s="208"/>
      <c r="P58"/>
    </row>
    <row r="59" spans="1:16" s="308" customFormat="1" ht="12.75" customHeight="1" x14ac:dyDescent="0.2">
      <c r="A59"/>
      <c r="B59" s="109">
        <v>43605</v>
      </c>
      <c r="C59" s="190" t="s">
        <v>1939</v>
      </c>
      <c r="D59" s="132" t="s">
        <v>1977</v>
      </c>
      <c r="E59" s="136">
        <v>1030</v>
      </c>
      <c r="F59" s="585" t="s">
        <v>405</v>
      </c>
      <c r="G59" s="29" t="s">
        <v>249</v>
      </c>
      <c r="H59" s="29"/>
      <c r="I59"/>
      <c r="J59" s="56"/>
      <c r="K59" s="194"/>
      <c r="L59" s="208"/>
      <c r="P59"/>
    </row>
    <row r="60" spans="1:16" s="308" customFormat="1" ht="12.75" customHeight="1" x14ac:dyDescent="0.2">
      <c r="A60"/>
      <c r="B60" s="129">
        <v>43607</v>
      </c>
      <c r="C60" s="190" t="s">
        <v>719</v>
      </c>
      <c r="D60" s="132" t="s">
        <v>1051</v>
      </c>
      <c r="E60" s="136">
        <v>1100.8599999999999</v>
      </c>
      <c r="F60" s="585" t="s">
        <v>89</v>
      </c>
      <c r="G60" s="29" t="s">
        <v>249</v>
      </c>
      <c r="H60" s="29"/>
      <c r="I60"/>
      <c r="J60" s="56"/>
      <c r="K60" s="194"/>
      <c r="L60" s="208"/>
      <c r="P60"/>
    </row>
    <row r="61" spans="1:16" s="308" customFormat="1" ht="12.75" customHeight="1" x14ac:dyDescent="0.2">
      <c r="A61"/>
      <c r="B61" s="129">
        <v>43608</v>
      </c>
      <c r="C61" s="190" t="s">
        <v>301</v>
      </c>
      <c r="D61" s="132" t="s">
        <v>1810</v>
      </c>
      <c r="E61" s="136">
        <v>609.5</v>
      </c>
      <c r="F61" s="605" t="s">
        <v>89</v>
      </c>
      <c r="G61" s="29" t="s">
        <v>249</v>
      </c>
      <c r="H61" s="29"/>
      <c r="I61"/>
      <c r="J61" s="56"/>
      <c r="K61" s="194"/>
      <c r="L61" s="208"/>
      <c r="P61"/>
    </row>
    <row r="62" spans="1:16" s="308" customFormat="1" ht="12.75" customHeight="1" x14ac:dyDescent="0.2">
      <c r="A62"/>
      <c r="B62" s="129">
        <v>43608</v>
      </c>
      <c r="C62" s="190" t="s">
        <v>469</v>
      </c>
      <c r="D62" s="132" t="s">
        <v>1023</v>
      </c>
      <c r="E62" s="136">
        <v>109.4</v>
      </c>
      <c r="F62" s="605"/>
      <c r="G62" s="29" t="s">
        <v>249</v>
      </c>
      <c r="H62" s="29"/>
      <c r="I62"/>
      <c r="J62" s="56"/>
      <c r="K62" s="194"/>
      <c r="L62" s="208"/>
      <c r="P62"/>
    </row>
    <row r="63" spans="1:16" s="308" customFormat="1" ht="12.75" customHeight="1" x14ac:dyDescent="0.2">
      <c r="A63"/>
      <c r="B63" s="129">
        <v>43608</v>
      </c>
      <c r="C63" s="190" t="s">
        <v>469</v>
      </c>
      <c r="D63" s="132" t="s">
        <v>424</v>
      </c>
      <c r="E63" s="136">
        <v>427.18</v>
      </c>
      <c r="F63" s="605"/>
      <c r="G63" s="29" t="s">
        <v>249</v>
      </c>
      <c r="H63" s="29"/>
      <c r="I63"/>
      <c r="J63" s="56"/>
      <c r="K63" s="194"/>
      <c r="L63" s="208"/>
      <c r="P63"/>
    </row>
    <row r="64" spans="1:16" s="308" customFormat="1" ht="12.75" customHeight="1" x14ac:dyDescent="0.2">
      <c r="A64"/>
      <c r="B64" s="129">
        <v>43609</v>
      </c>
      <c r="C64" s="190" t="s">
        <v>301</v>
      </c>
      <c r="D64" s="132" t="s">
        <v>2282</v>
      </c>
      <c r="E64" s="136">
        <v>30756.75</v>
      </c>
      <c r="F64" s="585" t="s">
        <v>89</v>
      </c>
      <c r="G64" s="29" t="s">
        <v>249</v>
      </c>
      <c r="H64" s="29"/>
      <c r="I64"/>
      <c r="J64"/>
      <c r="K64"/>
      <c r="L64"/>
      <c r="P64"/>
    </row>
    <row r="65" spans="1:16" s="308" customFormat="1" ht="12.75" customHeight="1" x14ac:dyDescent="0.2">
      <c r="A65"/>
      <c r="B65" s="129">
        <v>43609</v>
      </c>
      <c r="C65" s="190" t="s">
        <v>301</v>
      </c>
      <c r="D65" s="132" t="s">
        <v>1810</v>
      </c>
      <c r="E65" s="136">
        <v>90.47</v>
      </c>
      <c r="F65" s="585" t="s">
        <v>89</v>
      </c>
      <c r="G65" s="29" t="s">
        <v>249</v>
      </c>
      <c r="H65" s="29"/>
      <c r="I65"/>
      <c r="J65"/>
      <c r="K65"/>
      <c r="L65"/>
      <c r="P65"/>
    </row>
    <row r="66" spans="1:16" s="308" customFormat="1" ht="12.75" customHeight="1" x14ac:dyDescent="0.2">
      <c r="A66"/>
      <c r="B66" s="129">
        <v>43612</v>
      </c>
      <c r="C66" s="190" t="s">
        <v>1939</v>
      </c>
      <c r="D66" s="132" t="s">
        <v>1977</v>
      </c>
      <c r="E66" s="136">
        <v>2060</v>
      </c>
      <c r="F66" s="585" t="s">
        <v>405</v>
      </c>
      <c r="G66" s="29" t="s">
        <v>249</v>
      </c>
      <c r="H66" s="29"/>
      <c r="I66"/>
      <c r="J66"/>
      <c r="K66"/>
      <c r="L66"/>
      <c r="P66"/>
    </row>
    <row r="67" spans="1:16" s="308" customFormat="1" ht="12.75" customHeight="1" x14ac:dyDescent="0.2">
      <c r="A67"/>
      <c r="B67" s="129">
        <v>43612</v>
      </c>
      <c r="C67" s="190" t="s">
        <v>301</v>
      </c>
      <c r="D67" s="132" t="s">
        <v>2325</v>
      </c>
      <c r="E67" s="136">
        <v>3469.32</v>
      </c>
      <c r="F67" s="585"/>
      <c r="G67" s="29" t="s">
        <v>249</v>
      </c>
      <c r="H67" s="29"/>
      <c r="I67"/>
      <c r="J67"/>
      <c r="K67"/>
      <c r="L67"/>
      <c r="P67"/>
    </row>
    <row r="68" spans="1:16" s="308" customFormat="1" ht="12.75" customHeight="1" x14ac:dyDescent="0.2">
      <c r="A68"/>
      <c r="B68" s="129">
        <v>43614</v>
      </c>
      <c r="C68" s="190" t="s">
        <v>301</v>
      </c>
      <c r="D68" s="132" t="s">
        <v>931</v>
      </c>
      <c r="E68" s="136">
        <v>45.5</v>
      </c>
      <c r="F68" s="605" t="s">
        <v>89</v>
      </c>
      <c r="G68" s="29" t="s">
        <v>249</v>
      </c>
      <c r="H68" s="29"/>
      <c r="I68"/>
      <c r="J68"/>
      <c r="K68"/>
      <c r="L68"/>
      <c r="P68"/>
    </row>
    <row r="69" spans="1:16" s="308" customFormat="1" ht="12.75" customHeight="1" x14ac:dyDescent="0.2">
      <c r="A69"/>
      <c r="B69" s="129">
        <v>43615</v>
      </c>
      <c r="C69" s="190" t="s">
        <v>647</v>
      </c>
      <c r="D69" s="132" t="s">
        <v>1146</v>
      </c>
      <c r="E69" s="136">
        <v>515.28</v>
      </c>
      <c r="F69" s="585" t="s">
        <v>89</v>
      </c>
      <c r="G69" s="29" t="s">
        <v>249</v>
      </c>
      <c r="H69" s="29"/>
      <c r="I69"/>
      <c r="J69"/>
      <c r="K69"/>
      <c r="L69"/>
      <c r="P69"/>
    </row>
    <row r="70" spans="1:16" s="308" customFormat="1" ht="12.75" customHeight="1" x14ac:dyDescent="0.2">
      <c r="A70"/>
      <c r="B70" s="129">
        <v>43615</v>
      </c>
      <c r="C70" s="190" t="s">
        <v>647</v>
      </c>
      <c r="D70" s="132" t="s">
        <v>2277</v>
      </c>
      <c r="E70" s="136">
        <v>690</v>
      </c>
      <c r="F70" s="585" t="s">
        <v>89</v>
      </c>
      <c r="G70" s="29" t="s">
        <v>249</v>
      </c>
      <c r="H70" s="29"/>
      <c r="I70"/>
      <c r="J70"/>
      <c r="K70"/>
      <c r="L70"/>
      <c r="P70"/>
    </row>
    <row r="71" spans="1:16" s="308" customFormat="1" ht="12.75" customHeight="1" x14ac:dyDescent="0.2">
      <c r="A71"/>
      <c r="B71" s="129">
        <v>43615</v>
      </c>
      <c r="C71" s="190" t="s">
        <v>647</v>
      </c>
      <c r="D71" s="132" t="s">
        <v>2283</v>
      </c>
      <c r="E71" s="136">
        <v>1956.2</v>
      </c>
      <c r="F71" s="585" t="s">
        <v>89</v>
      </c>
      <c r="G71" s="29" t="s">
        <v>249</v>
      </c>
      <c r="H71" s="29"/>
      <c r="I71"/>
      <c r="J71"/>
      <c r="K71"/>
      <c r="L71"/>
      <c r="P71"/>
    </row>
    <row r="72" spans="1:16" s="308" customFormat="1" ht="12.75" customHeight="1" x14ac:dyDescent="0.2">
      <c r="A72"/>
      <c r="B72" s="129">
        <v>43616</v>
      </c>
      <c r="C72" s="190" t="s">
        <v>1136</v>
      </c>
      <c r="D72" s="132" t="s">
        <v>861</v>
      </c>
      <c r="E72" s="272">
        <v>18486.080000000002</v>
      </c>
      <c r="F72" s="585" t="s">
        <v>89</v>
      </c>
      <c r="G72" s="29" t="s">
        <v>249</v>
      </c>
      <c r="H72" s="29"/>
      <c r="I72"/>
      <c r="J72"/>
      <c r="K72"/>
      <c r="L72"/>
      <c r="P72"/>
    </row>
    <row r="73" spans="1:16" s="308" customFormat="1" x14ac:dyDescent="0.2">
      <c r="A73"/>
      <c r="B73" s="129">
        <v>43616</v>
      </c>
      <c r="C73" s="190" t="s">
        <v>1136</v>
      </c>
      <c r="D73" s="132" t="s">
        <v>2032</v>
      </c>
      <c r="E73" s="136">
        <v>20000</v>
      </c>
      <c r="F73" s="585" t="s">
        <v>89</v>
      </c>
      <c r="G73" s="29" t="s">
        <v>249</v>
      </c>
      <c r="H73" s="29"/>
      <c r="I73"/>
      <c r="J73"/>
      <c r="K73"/>
      <c r="L73"/>
      <c r="P73"/>
    </row>
    <row r="74" spans="1:16" s="308" customFormat="1" x14ac:dyDescent="0.2">
      <c r="A74"/>
      <c r="B74" s="129">
        <v>43616</v>
      </c>
      <c r="C74" s="190" t="s">
        <v>674</v>
      </c>
      <c r="D74" s="132" t="s">
        <v>730</v>
      </c>
      <c r="E74" s="136">
        <v>434.95</v>
      </c>
      <c r="F74" s="585" t="s">
        <v>89</v>
      </c>
      <c r="G74" s="29" t="s">
        <v>249</v>
      </c>
      <c r="H74" s="29"/>
      <c r="I74"/>
      <c r="J74"/>
      <c r="K74"/>
      <c r="L74"/>
      <c r="P74"/>
    </row>
    <row r="75" spans="1:16" s="308" customFormat="1" x14ac:dyDescent="0.2">
      <c r="A75"/>
      <c r="B75" s="129">
        <v>43616</v>
      </c>
      <c r="C75" s="190" t="s">
        <v>301</v>
      </c>
      <c r="D75" s="132" t="s">
        <v>227</v>
      </c>
      <c r="E75" s="136">
        <v>57.42</v>
      </c>
      <c r="F75" s="585" t="s">
        <v>89</v>
      </c>
      <c r="G75" s="29" t="s">
        <v>249</v>
      </c>
      <c r="H75" s="29"/>
      <c r="I75"/>
      <c r="J75"/>
      <c r="K75"/>
      <c r="L75"/>
      <c r="P75"/>
    </row>
    <row r="76" spans="1:16" s="308" customFormat="1" x14ac:dyDescent="0.2">
      <c r="A76"/>
      <c r="B76" s="129">
        <v>43616</v>
      </c>
      <c r="C76" s="190" t="s">
        <v>647</v>
      </c>
      <c r="D76" s="132" t="s">
        <v>2286</v>
      </c>
      <c r="E76" s="136">
        <v>1345.94</v>
      </c>
      <c r="F76" s="585" t="s">
        <v>89</v>
      </c>
      <c r="G76" s="29" t="s">
        <v>249</v>
      </c>
      <c r="H76" s="29"/>
      <c r="I76"/>
      <c r="J76"/>
      <c r="K76"/>
      <c r="L76"/>
      <c r="P76"/>
    </row>
    <row r="77" spans="1:16" s="308" customFormat="1" x14ac:dyDescent="0.2">
      <c r="A77"/>
      <c r="B77" s="129">
        <v>43616</v>
      </c>
      <c r="C77" s="190" t="s">
        <v>647</v>
      </c>
      <c r="D77" s="132" t="s">
        <v>2286</v>
      </c>
      <c r="E77" s="136">
        <v>2758.98</v>
      </c>
      <c r="F77" s="594" t="s">
        <v>89</v>
      </c>
      <c r="G77" s="29" t="s">
        <v>249</v>
      </c>
      <c r="H77" s="29"/>
      <c r="I77"/>
      <c r="J77"/>
      <c r="K77"/>
      <c r="L77"/>
      <c r="P77"/>
    </row>
    <row r="78" spans="1:16" s="308" customFormat="1" x14ac:dyDescent="0.2">
      <c r="A78"/>
      <c r="B78" s="129">
        <v>43616</v>
      </c>
      <c r="C78" s="190" t="s">
        <v>674</v>
      </c>
      <c r="D78" s="132" t="s">
        <v>673</v>
      </c>
      <c r="E78" s="136">
        <v>388.35</v>
      </c>
      <c r="F78" s="594" t="s">
        <v>89</v>
      </c>
      <c r="G78" s="29" t="s">
        <v>249</v>
      </c>
      <c r="H78" s="29"/>
      <c r="I78"/>
      <c r="J78"/>
      <c r="K78"/>
      <c r="L78"/>
      <c r="P78"/>
    </row>
    <row r="79" spans="1:16" s="308" customFormat="1" x14ac:dyDescent="0.2">
      <c r="A79"/>
      <c r="B79" s="129">
        <v>43616</v>
      </c>
      <c r="C79" s="190" t="s">
        <v>301</v>
      </c>
      <c r="D79" s="132" t="s">
        <v>1197</v>
      </c>
      <c r="E79" s="136">
        <v>1016.63</v>
      </c>
      <c r="F79" s="594" t="s">
        <v>89</v>
      </c>
      <c r="G79" s="29" t="s">
        <v>249</v>
      </c>
      <c r="H79" s="29"/>
      <c r="I79"/>
      <c r="J79"/>
      <c r="K79"/>
      <c r="L79"/>
      <c r="P79"/>
    </row>
    <row r="80" spans="1:16" s="308" customFormat="1" x14ac:dyDescent="0.2">
      <c r="A80"/>
      <c r="B80" s="129">
        <v>43616</v>
      </c>
      <c r="C80" s="190" t="s">
        <v>301</v>
      </c>
      <c r="D80" s="132" t="s">
        <v>1487</v>
      </c>
      <c r="E80" s="136">
        <v>6829.85</v>
      </c>
      <c r="F80" s="594" t="s">
        <v>89</v>
      </c>
      <c r="G80" s="29" t="s">
        <v>249</v>
      </c>
      <c r="H80" s="29"/>
      <c r="I80"/>
      <c r="J80"/>
      <c r="K80"/>
      <c r="L80"/>
      <c r="P80"/>
    </row>
    <row r="81" spans="1:16" s="308" customFormat="1" x14ac:dyDescent="0.2">
      <c r="A81"/>
      <c r="B81" s="129">
        <v>43616</v>
      </c>
      <c r="C81" s="190" t="s">
        <v>301</v>
      </c>
      <c r="D81" s="132" t="s">
        <v>157</v>
      </c>
      <c r="E81" s="136">
        <v>266.57</v>
      </c>
      <c r="F81" s="594" t="s">
        <v>89</v>
      </c>
      <c r="G81" s="29" t="s">
        <v>249</v>
      </c>
      <c r="H81" s="29"/>
      <c r="I81"/>
      <c r="J81"/>
      <c r="K81"/>
      <c r="L81"/>
      <c r="P81"/>
    </row>
    <row r="82" spans="1:16" s="308" customFormat="1" ht="13.5" thickBot="1" x14ac:dyDescent="0.25">
      <c r="A82"/>
      <c r="B82" s="161">
        <v>43616</v>
      </c>
      <c r="C82" s="187" t="s">
        <v>301</v>
      </c>
      <c r="D82" s="133" t="s">
        <v>402</v>
      </c>
      <c r="E82" s="137">
        <v>5699.4</v>
      </c>
      <c r="F82" s="585" t="s">
        <v>89</v>
      </c>
      <c r="G82" s="29" t="s">
        <v>249</v>
      </c>
      <c r="H82" s="29"/>
      <c r="I82"/>
      <c r="J82"/>
      <c r="K82"/>
      <c r="L82"/>
      <c r="P82"/>
    </row>
    <row r="83" spans="1:16" s="308" customFormat="1" ht="13.5" thickBot="1" x14ac:dyDescent="0.25">
      <c r="A83"/>
      <c r="B83" s="56"/>
      <c r="C83" s="56"/>
      <c r="D83" s="194"/>
      <c r="E83" s="87">
        <f>SUM(E11:E82)</f>
        <v>169253.83000000005</v>
      </c>
      <c r="F83" s="585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723"/>
      <c r="F84" s="585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723"/>
      <c r="F85" s="585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723"/>
      <c r="F86" s="585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723"/>
      <c r="F87" s="585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723"/>
      <c r="F88" s="585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723"/>
      <c r="F89" s="585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723"/>
      <c r="F90" s="585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723"/>
      <c r="F91" s="585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723"/>
      <c r="F92" s="585"/>
      <c r="G92" s="29"/>
      <c r="H92" s="29"/>
      <c r="I92"/>
      <c r="J92"/>
      <c r="K92"/>
      <c r="L92"/>
      <c r="P92"/>
    </row>
  </sheetData>
  <mergeCells count="5">
    <mergeCell ref="A1:L1"/>
    <mergeCell ref="A3:D3"/>
    <mergeCell ref="A9:D9"/>
    <mergeCell ref="K11:K12"/>
    <mergeCell ref="L11:L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1"/>
  <dimension ref="A1:P78"/>
  <sheetViews>
    <sheetView topLeftCell="A28" zoomScaleNormal="100" workbookViewId="0">
      <selection activeCell="E60" sqref="E6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23" customWidth="1"/>
    <col min="6" max="6" width="2.7109375" style="592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2284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20"/>
      <c r="F2" s="592"/>
      <c r="G2" s="592"/>
      <c r="H2" s="592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721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thickBot="1" x14ac:dyDescent="0.25">
      <c r="A5"/>
      <c r="B5" s="161">
        <v>43630</v>
      </c>
      <c r="C5" s="281" t="s">
        <v>691</v>
      </c>
      <c r="D5" s="423" t="s">
        <v>1853</v>
      </c>
      <c r="E5" s="432">
        <v>3939.47</v>
      </c>
      <c r="F5" s="27" t="s">
        <v>89</v>
      </c>
      <c r="G5" s="29" t="s">
        <v>249</v>
      </c>
      <c r="H5" s="29"/>
      <c r="J5" s="101">
        <v>43620</v>
      </c>
      <c r="K5" s="123" t="s">
        <v>2260</v>
      </c>
      <c r="L5" s="136">
        <v>6454.44</v>
      </c>
      <c r="M5" s="308" t="s">
        <v>405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3939.47</v>
      </c>
      <c r="F6" s="592"/>
      <c r="G6" s="29"/>
      <c r="H6" s="29"/>
      <c r="J6" s="110">
        <v>43621</v>
      </c>
      <c r="K6" s="123" t="s">
        <v>2288</v>
      </c>
      <c r="L6" s="136">
        <v>7391.03</v>
      </c>
      <c r="M6" s="308" t="s">
        <v>405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592"/>
      <c r="G7" s="29"/>
      <c r="H7" s="29"/>
      <c r="J7" s="110">
        <v>43640</v>
      </c>
      <c r="K7" s="123" t="s">
        <v>2287</v>
      </c>
      <c r="L7" s="136">
        <v>547.44000000000005</v>
      </c>
      <c r="M7" s="308" t="s">
        <v>405</v>
      </c>
      <c r="N7" s="307" t="s">
        <v>249</v>
      </c>
      <c r="O7" s="307"/>
    </row>
    <row r="8" spans="1:16" s="56" customFormat="1" ht="12.6" customHeight="1" thickBot="1" x14ac:dyDescent="0.25">
      <c r="A8" s="875" t="s">
        <v>1058</v>
      </c>
      <c r="B8" s="875"/>
      <c r="C8" s="875"/>
      <c r="D8" s="875"/>
      <c r="E8" s="722" t="s">
        <v>1500</v>
      </c>
      <c r="F8" s="116"/>
      <c r="G8" s="29"/>
      <c r="H8" s="29"/>
      <c r="J8" s="110">
        <v>43644</v>
      </c>
      <c r="K8" s="123" t="s">
        <v>50</v>
      </c>
      <c r="L8" s="136">
        <v>523.37</v>
      </c>
      <c r="M8" s="308" t="s">
        <v>89</v>
      </c>
      <c r="N8" s="307" t="s">
        <v>249</v>
      </c>
      <c r="O8" s="307"/>
      <c r="P8" s="316"/>
    </row>
    <row r="9" spans="1:16" s="56" customFormat="1" ht="12.6" customHeight="1" thickBot="1" x14ac:dyDescent="0.25">
      <c r="A9" s="3"/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J9" s="110">
        <v>43644</v>
      </c>
      <c r="K9" s="123" t="s">
        <v>816</v>
      </c>
      <c r="L9" s="136">
        <v>506.4</v>
      </c>
      <c r="M9" s="308" t="s">
        <v>89</v>
      </c>
      <c r="N9" s="307" t="s">
        <v>249</v>
      </c>
      <c r="O9" s="307"/>
      <c r="P9" s="316"/>
    </row>
    <row r="10" spans="1:16" s="56" customFormat="1" ht="12.6" customHeight="1" x14ac:dyDescent="0.2">
      <c r="A10"/>
      <c r="B10" s="109">
        <v>43617</v>
      </c>
      <c r="C10" s="593" t="s">
        <v>469</v>
      </c>
      <c r="D10" s="123" t="s">
        <v>1447</v>
      </c>
      <c r="E10" s="169">
        <v>203.7</v>
      </c>
      <c r="F10" s="308"/>
      <c r="G10" s="29" t="s">
        <v>249</v>
      </c>
      <c r="H10" s="29"/>
      <c r="J10" s="110">
        <v>43644</v>
      </c>
      <c r="K10" s="123" t="s">
        <v>1258</v>
      </c>
      <c r="L10" s="136">
        <v>26821.94</v>
      </c>
      <c r="M10" s="308" t="s">
        <v>89</v>
      </c>
      <c r="N10" s="307" t="s">
        <v>249</v>
      </c>
      <c r="O10" s="308"/>
      <c r="P10" s="29"/>
    </row>
    <row r="11" spans="1:16" s="56" customFormat="1" ht="12.6" customHeight="1" thickBot="1" x14ac:dyDescent="0.25">
      <c r="B11" s="109">
        <v>43619</v>
      </c>
      <c r="C11" s="595" t="s">
        <v>301</v>
      </c>
      <c r="D11" s="123" t="s">
        <v>1350</v>
      </c>
      <c r="E11" s="124">
        <v>14127.75</v>
      </c>
      <c r="F11" s="592" t="s">
        <v>89</v>
      </c>
      <c r="G11" s="29" t="s">
        <v>249</v>
      </c>
      <c r="H11" s="29"/>
      <c r="J11" s="161">
        <v>43644</v>
      </c>
      <c r="K11" s="133" t="s">
        <v>2296</v>
      </c>
      <c r="L11" s="137">
        <v>5831.5</v>
      </c>
      <c r="M11" s="308" t="s">
        <v>405</v>
      </c>
      <c r="N11" s="307" t="s">
        <v>249</v>
      </c>
      <c r="O11" s="308"/>
      <c r="P11" s="327"/>
    </row>
    <row r="12" spans="1:16" s="29" customFormat="1" ht="12.6" customHeight="1" thickBot="1" x14ac:dyDescent="0.25">
      <c r="A12" s="56"/>
      <c r="B12" s="109">
        <v>43619</v>
      </c>
      <c r="C12" s="188" t="s">
        <v>647</v>
      </c>
      <c r="D12" s="123" t="s">
        <v>597</v>
      </c>
      <c r="E12" s="124">
        <v>790.63</v>
      </c>
      <c r="F12" s="592" t="s">
        <v>89</v>
      </c>
      <c r="G12" s="29" t="s">
        <v>249</v>
      </c>
      <c r="I12" s="56"/>
      <c r="J12" s="56"/>
      <c r="K12" s="194"/>
      <c r="L12" s="87">
        <f>SUM(L5:L11)</f>
        <v>48076.119999999995</v>
      </c>
      <c r="M12" s="307"/>
      <c r="N12" s="307"/>
      <c r="O12" s="306"/>
    </row>
    <row r="13" spans="1:16" s="29" customFormat="1" ht="12.6" customHeight="1" thickBot="1" x14ac:dyDescent="0.25">
      <c r="A13" s="56"/>
      <c r="B13" s="109">
        <v>43622</v>
      </c>
      <c r="C13" s="188" t="s">
        <v>301</v>
      </c>
      <c r="D13" s="123" t="s">
        <v>931</v>
      </c>
      <c r="E13" s="124">
        <v>2003.7</v>
      </c>
      <c r="F13" s="605" t="s">
        <v>89</v>
      </c>
      <c r="G13" s="29" t="s">
        <v>249</v>
      </c>
      <c r="I13"/>
      <c r="J13" s="299"/>
      <c r="K13" s="155"/>
      <c r="L13" s="301"/>
      <c r="M13" s="307"/>
      <c r="N13" s="307"/>
      <c r="O13" s="306"/>
    </row>
    <row r="14" spans="1:16" s="29" customFormat="1" ht="12.6" customHeight="1" x14ac:dyDescent="0.2">
      <c r="A14" s="56"/>
      <c r="B14" s="109">
        <v>43623</v>
      </c>
      <c r="C14" s="188" t="s">
        <v>719</v>
      </c>
      <c r="D14" s="123" t="s">
        <v>1051</v>
      </c>
      <c r="E14" s="124">
        <v>1102.9000000000001</v>
      </c>
      <c r="F14" s="605" t="s">
        <v>89</v>
      </c>
      <c r="G14" s="29" t="s">
        <v>249</v>
      </c>
      <c r="I14"/>
      <c r="J14" s="158"/>
      <c r="K14" s="885" t="s">
        <v>1087</v>
      </c>
      <c r="L14" s="881">
        <f>E6+L12+E69+L27</f>
        <v>190228.58000000002</v>
      </c>
      <c r="M14" s="307"/>
      <c r="N14" s="307"/>
      <c r="O14" s="306"/>
      <c r="P14" s="487"/>
    </row>
    <row r="15" spans="1:16" s="29" customFormat="1" ht="12.6" customHeight="1" thickBot="1" x14ac:dyDescent="0.25">
      <c r="A15" s="56"/>
      <c r="B15" s="109">
        <v>43623</v>
      </c>
      <c r="C15" s="188" t="s">
        <v>301</v>
      </c>
      <c r="D15" s="123" t="s">
        <v>380</v>
      </c>
      <c r="E15" s="124">
        <v>570.4</v>
      </c>
      <c r="F15" s="592" t="s">
        <v>89</v>
      </c>
      <c r="G15" s="29" t="s">
        <v>249</v>
      </c>
      <c r="I15" s="294"/>
      <c r="J15" s="393"/>
      <c r="K15" s="885"/>
      <c r="L15" s="882"/>
      <c r="M15" s="307"/>
      <c r="N15" s="307"/>
      <c r="O15" s="306"/>
      <c r="P15" s="488"/>
    </row>
    <row r="16" spans="1:16" s="29" customFormat="1" ht="12.6" customHeight="1" x14ac:dyDescent="0.2">
      <c r="A16" s="56"/>
      <c r="B16" s="109">
        <v>43624</v>
      </c>
      <c r="C16" s="188" t="s">
        <v>469</v>
      </c>
      <c r="D16" s="123" t="s">
        <v>1746</v>
      </c>
      <c r="E16" s="135">
        <v>203.7</v>
      </c>
      <c r="F16" s="605"/>
      <c r="G16" s="29" t="s">
        <v>249</v>
      </c>
      <c r="I16" s="3"/>
      <c r="J16" s="393"/>
      <c r="K16" s="398"/>
      <c r="L16" s="336"/>
      <c r="M16" s="307"/>
      <c r="N16" s="307"/>
      <c r="O16" s="306"/>
      <c r="P16" s="111"/>
    </row>
    <row r="17" spans="1:16" s="29" customFormat="1" ht="12.6" customHeight="1" thickBot="1" x14ac:dyDescent="0.25">
      <c r="A17" s="56"/>
      <c r="B17" s="109">
        <v>43626</v>
      </c>
      <c r="C17" s="188" t="s">
        <v>301</v>
      </c>
      <c r="D17" s="123" t="s">
        <v>2326</v>
      </c>
      <c r="E17" s="124">
        <v>808.7</v>
      </c>
      <c r="F17" s="605" t="s">
        <v>89</v>
      </c>
      <c r="G17" s="29" t="s">
        <v>249</v>
      </c>
      <c r="I17" s="294" t="s">
        <v>1570</v>
      </c>
      <c r="J17" s="294"/>
      <c r="K17" s="294"/>
      <c r="L17" s="288"/>
      <c r="M17" s="492" t="s">
        <v>2269</v>
      </c>
      <c r="N17" s="307"/>
      <c r="O17" s="307"/>
      <c r="P17" s="111"/>
    </row>
    <row r="18" spans="1:16" s="29" customFormat="1" ht="12.6" customHeight="1" thickBot="1" x14ac:dyDescent="0.25">
      <c r="A18" s="56"/>
      <c r="B18" s="109">
        <v>43626</v>
      </c>
      <c r="C18" s="188" t="s">
        <v>301</v>
      </c>
      <c r="D18" s="123" t="s">
        <v>2326</v>
      </c>
      <c r="E18" s="124">
        <v>1999</v>
      </c>
      <c r="F18" s="605"/>
      <c r="G18" s="29" t="s">
        <v>249</v>
      </c>
      <c r="I18"/>
      <c r="J18" s="10" t="s">
        <v>297</v>
      </c>
      <c r="K18" s="11" t="s">
        <v>298</v>
      </c>
      <c r="L18" s="176" t="s">
        <v>299</v>
      </c>
      <c r="M18" s="308"/>
      <c r="N18" s="307"/>
      <c r="O18" s="307"/>
      <c r="P18" s="111"/>
    </row>
    <row r="19" spans="1:16" s="29" customFormat="1" ht="12.6" customHeight="1" x14ac:dyDescent="0.2">
      <c r="A19" s="56"/>
      <c r="B19" s="109">
        <v>43626</v>
      </c>
      <c r="C19" s="188" t="s">
        <v>301</v>
      </c>
      <c r="D19" s="123" t="s">
        <v>227</v>
      </c>
      <c r="E19" s="135">
        <v>600.29999999999995</v>
      </c>
      <c r="F19" s="592" t="s">
        <v>89</v>
      </c>
      <c r="G19" s="29" t="s">
        <v>249</v>
      </c>
      <c r="I19"/>
      <c r="J19" s="109">
        <v>43612</v>
      </c>
      <c r="K19" s="123" t="s">
        <v>1146</v>
      </c>
      <c r="L19" s="169">
        <v>78.98</v>
      </c>
      <c r="M19" s="308" t="s">
        <v>89</v>
      </c>
      <c r="N19" s="308" t="s">
        <v>249</v>
      </c>
      <c r="O19" s="307"/>
      <c r="P19" s="111"/>
    </row>
    <row r="20" spans="1:16" s="29" customFormat="1" ht="12.6" customHeight="1" x14ac:dyDescent="0.2">
      <c r="A20" s="56"/>
      <c r="B20" s="109">
        <v>43626</v>
      </c>
      <c r="C20" s="188" t="s">
        <v>301</v>
      </c>
      <c r="D20" s="123" t="s">
        <v>293</v>
      </c>
      <c r="E20" s="136">
        <v>138</v>
      </c>
      <c r="F20" s="592" t="s">
        <v>89</v>
      </c>
      <c r="G20" s="29" t="s">
        <v>249</v>
      </c>
      <c r="I20"/>
      <c r="J20" s="109">
        <v>43612</v>
      </c>
      <c r="K20" s="123" t="s">
        <v>1706</v>
      </c>
      <c r="L20" s="169">
        <v>777.74</v>
      </c>
      <c r="M20" s="308" t="s">
        <v>89</v>
      </c>
      <c r="N20" s="308" t="s">
        <v>249</v>
      </c>
      <c r="O20" s="308"/>
      <c r="P20" s="3"/>
    </row>
    <row r="21" spans="1:16" s="29" customFormat="1" ht="12.6" customHeight="1" x14ac:dyDescent="0.2">
      <c r="A21" s="56"/>
      <c r="B21" s="109">
        <v>43626</v>
      </c>
      <c r="C21" s="188" t="s">
        <v>301</v>
      </c>
      <c r="D21" s="123" t="s">
        <v>1159</v>
      </c>
      <c r="E21" s="136">
        <v>1432.96</v>
      </c>
      <c r="F21" s="592" t="s">
        <v>89</v>
      </c>
      <c r="G21" s="29" t="s">
        <v>249</v>
      </c>
      <c r="I21"/>
      <c r="J21" s="110">
        <v>43615</v>
      </c>
      <c r="K21" s="119" t="s">
        <v>1051</v>
      </c>
      <c r="L21" s="172">
        <v>746.05</v>
      </c>
      <c r="M21" s="308" t="s">
        <v>89</v>
      </c>
      <c r="N21" s="308" t="s">
        <v>249</v>
      </c>
      <c r="O21" s="308"/>
      <c r="P21" s="3"/>
    </row>
    <row r="22" spans="1:16" s="29" customFormat="1" ht="12.6" customHeight="1" x14ac:dyDescent="0.2">
      <c r="A22" s="56"/>
      <c r="B22" s="109">
        <v>43627</v>
      </c>
      <c r="C22" s="188" t="s">
        <v>469</v>
      </c>
      <c r="D22" s="123" t="s">
        <v>1577</v>
      </c>
      <c r="E22" s="136">
        <v>68.900000000000006</v>
      </c>
      <c r="F22" s="605"/>
      <c r="G22" s="29" t="s">
        <v>249</v>
      </c>
      <c r="I22"/>
      <c r="J22" s="110">
        <v>43615</v>
      </c>
      <c r="K22" s="119" t="s">
        <v>1146</v>
      </c>
      <c r="L22" s="172">
        <v>1090.6500000000001</v>
      </c>
      <c r="M22" s="308" t="s">
        <v>89</v>
      </c>
      <c r="N22" s="308" t="s">
        <v>249</v>
      </c>
      <c r="O22" s="308"/>
      <c r="P22" s="3"/>
    </row>
    <row r="23" spans="1:16" s="29" customFormat="1" ht="12.6" customHeight="1" x14ac:dyDescent="0.2">
      <c r="A23" s="56"/>
      <c r="B23" s="109">
        <v>43627</v>
      </c>
      <c r="C23" s="188" t="s">
        <v>301</v>
      </c>
      <c r="D23" s="123" t="s">
        <v>293</v>
      </c>
      <c r="E23" s="136">
        <v>2962.4</v>
      </c>
      <c r="F23" s="592" t="s">
        <v>89</v>
      </c>
      <c r="G23" s="29" t="s">
        <v>249</v>
      </c>
      <c r="I23"/>
      <c r="J23" s="110">
        <v>43619</v>
      </c>
      <c r="K23" s="119" t="s">
        <v>424</v>
      </c>
      <c r="L23" s="172">
        <v>321.58</v>
      </c>
      <c r="M23" s="308" t="s">
        <v>89</v>
      </c>
      <c r="N23" s="308" t="s">
        <v>249</v>
      </c>
      <c r="O23" s="308"/>
      <c r="P23"/>
    </row>
    <row r="24" spans="1:16" s="29" customFormat="1" ht="12.6" customHeight="1" x14ac:dyDescent="0.2">
      <c r="A24" s="56"/>
      <c r="B24" s="109">
        <v>43627</v>
      </c>
      <c r="C24" s="188" t="s">
        <v>301</v>
      </c>
      <c r="D24" s="132" t="s">
        <v>420</v>
      </c>
      <c r="E24" s="136">
        <v>2055.86</v>
      </c>
      <c r="F24" s="592" t="s">
        <v>89</v>
      </c>
      <c r="G24" s="29" t="s">
        <v>249</v>
      </c>
      <c r="I24"/>
      <c r="J24" s="110">
        <v>43619</v>
      </c>
      <c r="K24" s="119" t="s">
        <v>1023</v>
      </c>
      <c r="L24" s="172">
        <v>274.45999999999998</v>
      </c>
      <c r="M24" s="308" t="s">
        <v>89</v>
      </c>
      <c r="N24" s="308" t="s">
        <v>249</v>
      </c>
      <c r="O24" s="308"/>
      <c r="P24"/>
    </row>
    <row r="25" spans="1:16" s="29" customFormat="1" ht="12.6" customHeight="1" x14ac:dyDescent="0.2">
      <c r="A25" s="56"/>
      <c r="B25" s="109">
        <v>43627</v>
      </c>
      <c r="C25" s="188" t="s">
        <v>301</v>
      </c>
      <c r="D25" s="132" t="s">
        <v>6</v>
      </c>
      <c r="E25" s="136">
        <v>16456.5</v>
      </c>
      <c r="F25" s="592" t="s">
        <v>89</v>
      </c>
      <c r="G25" s="29" t="s">
        <v>249</v>
      </c>
      <c r="I25"/>
      <c r="J25" s="110">
        <v>43621</v>
      </c>
      <c r="K25" s="119" t="s">
        <v>1856</v>
      </c>
      <c r="L25" s="172">
        <v>817.05</v>
      </c>
      <c r="M25" s="308" t="s">
        <v>89</v>
      </c>
      <c r="N25" s="308" t="s">
        <v>249</v>
      </c>
      <c r="O25" s="308"/>
      <c r="P25"/>
    </row>
    <row r="26" spans="1:16" s="29" customFormat="1" ht="12.6" customHeight="1" thickBot="1" x14ac:dyDescent="0.25">
      <c r="A26" s="56"/>
      <c r="B26" s="109">
        <v>43627</v>
      </c>
      <c r="C26" s="188" t="s">
        <v>301</v>
      </c>
      <c r="D26" s="132" t="s">
        <v>1810</v>
      </c>
      <c r="E26" s="136">
        <v>996.19</v>
      </c>
      <c r="F26" s="607" t="s">
        <v>89</v>
      </c>
      <c r="G26" s="29" t="s">
        <v>249</v>
      </c>
      <c r="H26"/>
      <c r="I26"/>
      <c r="J26" s="161">
        <v>43622</v>
      </c>
      <c r="K26" s="133" t="s">
        <v>1081</v>
      </c>
      <c r="L26" s="200">
        <v>958.86</v>
      </c>
      <c r="M26" s="308" t="s">
        <v>89</v>
      </c>
      <c r="N26" s="308" t="s">
        <v>249</v>
      </c>
      <c r="O26" s="308"/>
      <c r="P26"/>
    </row>
    <row r="27" spans="1:16" s="29" customFormat="1" ht="12.6" customHeight="1" thickBot="1" x14ac:dyDescent="0.25">
      <c r="A27" s="56"/>
      <c r="B27" s="109">
        <v>43627</v>
      </c>
      <c r="C27" s="188" t="s">
        <v>301</v>
      </c>
      <c r="D27" s="132" t="s">
        <v>459</v>
      </c>
      <c r="E27" s="136">
        <v>70</v>
      </c>
      <c r="F27" s="607"/>
      <c r="G27" s="29" t="s">
        <v>249</v>
      </c>
      <c r="H27"/>
      <c r="I27" s="294"/>
      <c r="J27" s="56"/>
      <c r="K27" s="194"/>
      <c r="L27" s="87">
        <f>SUM(L19:L26)</f>
        <v>5065.37</v>
      </c>
      <c r="M27" s="308"/>
      <c r="N27" s="308"/>
      <c r="O27" s="308"/>
      <c r="P27" s="339"/>
    </row>
    <row r="28" spans="1:16" s="308" customFormat="1" ht="12.75" customHeight="1" x14ac:dyDescent="0.2">
      <c r="A28" s="56"/>
      <c r="B28" s="109">
        <v>43627</v>
      </c>
      <c r="C28" s="188" t="s">
        <v>469</v>
      </c>
      <c r="D28" s="132" t="s">
        <v>424</v>
      </c>
      <c r="E28" s="136">
        <v>446.66</v>
      </c>
      <c r="F28" s="607"/>
      <c r="G28" s="29" t="s">
        <v>249</v>
      </c>
      <c r="H28" s="29"/>
      <c r="I28"/>
      <c r="J28" s="56"/>
      <c r="K28" s="194"/>
      <c r="L28" s="208"/>
      <c r="N28"/>
    </row>
    <row r="29" spans="1:16" s="308" customFormat="1" ht="12.75" customHeight="1" thickBot="1" x14ac:dyDescent="0.25">
      <c r="A29" s="56"/>
      <c r="B29" s="109">
        <v>43627</v>
      </c>
      <c r="C29" s="188" t="s">
        <v>301</v>
      </c>
      <c r="D29" s="132" t="s">
        <v>407</v>
      </c>
      <c r="E29" s="136">
        <v>770</v>
      </c>
      <c r="F29" s="607"/>
      <c r="G29" s="29" t="s">
        <v>249</v>
      </c>
      <c r="H29" s="29"/>
      <c r="I29" s="294" t="s">
        <v>2039</v>
      </c>
      <c r="J29" s="294"/>
      <c r="K29" s="294"/>
      <c r="L29" s="288"/>
      <c r="M29" s="492"/>
    </row>
    <row r="30" spans="1:16" s="308" customFormat="1" ht="12.75" customHeight="1" thickBot="1" x14ac:dyDescent="0.25">
      <c r="A30" s="56"/>
      <c r="B30" s="109">
        <v>43628</v>
      </c>
      <c r="C30" s="188" t="s">
        <v>719</v>
      </c>
      <c r="D30" s="132" t="s">
        <v>1051</v>
      </c>
      <c r="E30" s="136">
        <v>969.77</v>
      </c>
      <c r="F30" s="607"/>
      <c r="G30" s="29" t="s">
        <v>249</v>
      </c>
      <c r="H30" s="29"/>
      <c r="I30"/>
      <c r="J30" s="10" t="s">
        <v>297</v>
      </c>
      <c r="K30" s="11" t="s">
        <v>298</v>
      </c>
      <c r="L30" s="176" t="s">
        <v>299</v>
      </c>
    </row>
    <row r="31" spans="1:16" s="308" customFormat="1" ht="12.75" customHeight="1" x14ac:dyDescent="0.2">
      <c r="A31" s="56"/>
      <c r="B31" s="109">
        <v>43629</v>
      </c>
      <c r="C31" s="188" t="s">
        <v>301</v>
      </c>
      <c r="D31" s="132" t="s">
        <v>380</v>
      </c>
      <c r="E31" s="136">
        <v>437</v>
      </c>
      <c r="F31" s="592" t="s">
        <v>89</v>
      </c>
      <c r="G31" s="29" t="s">
        <v>249</v>
      </c>
      <c r="H31" s="29"/>
      <c r="I31"/>
      <c r="J31" s="101">
        <v>43619</v>
      </c>
      <c r="K31" s="205" t="s">
        <v>2315</v>
      </c>
      <c r="L31" s="206">
        <v>470.24</v>
      </c>
      <c r="N31" s="308" t="s">
        <v>249</v>
      </c>
      <c r="P31"/>
    </row>
    <row r="32" spans="1:16" s="308" customFormat="1" ht="12.75" customHeight="1" x14ac:dyDescent="0.2">
      <c r="A32" s="56"/>
      <c r="B32" s="109">
        <v>43629</v>
      </c>
      <c r="C32" s="188" t="s">
        <v>301</v>
      </c>
      <c r="D32" s="132" t="s">
        <v>1495</v>
      </c>
      <c r="E32" s="136">
        <v>252.72</v>
      </c>
      <c r="F32" s="592" t="s">
        <v>89</v>
      </c>
      <c r="G32" s="27" t="s">
        <v>249</v>
      </c>
      <c r="H32" s="29"/>
      <c r="I32"/>
      <c r="J32" s="110">
        <v>43635</v>
      </c>
      <c r="K32" s="119" t="s">
        <v>2315</v>
      </c>
      <c r="L32" s="172">
        <v>3505.5</v>
      </c>
      <c r="N32" s="308" t="s">
        <v>249</v>
      </c>
      <c r="P32"/>
    </row>
    <row r="33" spans="1:16" s="308" customFormat="1" ht="12.75" customHeight="1" x14ac:dyDescent="0.2">
      <c r="A33" s="56"/>
      <c r="B33" s="109">
        <v>43630</v>
      </c>
      <c r="C33" s="188" t="s">
        <v>674</v>
      </c>
      <c r="D33" s="132" t="s">
        <v>2117</v>
      </c>
      <c r="E33" s="136">
        <v>523.63</v>
      </c>
      <c r="F33" s="592" t="s">
        <v>89</v>
      </c>
      <c r="G33" s="29" t="s">
        <v>249</v>
      </c>
      <c r="H33" s="29"/>
      <c r="I33"/>
      <c r="J33" s="110">
        <v>43636</v>
      </c>
      <c r="K33" s="119" t="s">
        <v>2317</v>
      </c>
      <c r="L33" s="172">
        <v>1985.26</v>
      </c>
      <c r="N33" s="308" t="s">
        <v>249</v>
      </c>
      <c r="P33"/>
    </row>
    <row r="34" spans="1:16" s="308" customFormat="1" ht="12.75" customHeight="1" x14ac:dyDescent="0.2">
      <c r="A34" s="56"/>
      <c r="B34" s="109">
        <v>43630</v>
      </c>
      <c r="C34" s="190" t="s">
        <v>647</v>
      </c>
      <c r="D34" s="132" t="s">
        <v>1146</v>
      </c>
      <c r="E34" s="136">
        <v>592.46</v>
      </c>
      <c r="F34" s="592" t="s">
        <v>89</v>
      </c>
      <c r="G34" s="29" t="s">
        <v>249</v>
      </c>
      <c r="H34" s="29"/>
      <c r="I34"/>
      <c r="J34" s="110">
        <v>43636</v>
      </c>
      <c r="K34" s="119" t="s">
        <v>2315</v>
      </c>
      <c r="L34" s="172">
        <v>197.96</v>
      </c>
      <c r="N34" s="308" t="s">
        <v>249</v>
      </c>
      <c r="P34"/>
    </row>
    <row r="35" spans="1:16" s="308" customFormat="1" ht="12.75" customHeight="1" x14ac:dyDescent="0.2">
      <c r="A35" s="56"/>
      <c r="B35" s="109">
        <v>43630</v>
      </c>
      <c r="C35" s="190" t="s">
        <v>674</v>
      </c>
      <c r="D35" s="132" t="s">
        <v>673</v>
      </c>
      <c r="E35" s="136">
        <v>813.8</v>
      </c>
      <c r="F35" s="592" t="s">
        <v>89</v>
      </c>
      <c r="G35" s="29" t="s">
        <v>249</v>
      </c>
      <c r="H35" s="29"/>
      <c r="I35"/>
      <c r="J35" s="110">
        <v>43643</v>
      </c>
      <c r="K35" s="119" t="s">
        <v>2318</v>
      </c>
      <c r="L35" s="746">
        <v>1855.74</v>
      </c>
      <c r="N35" s="308" t="s">
        <v>249</v>
      </c>
      <c r="P35"/>
    </row>
    <row r="36" spans="1:16" s="308" customFormat="1" ht="12.75" customHeight="1" thickBot="1" x14ac:dyDescent="0.25">
      <c r="A36" s="56"/>
      <c r="B36" s="109">
        <v>43630</v>
      </c>
      <c r="C36" s="188" t="s">
        <v>301</v>
      </c>
      <c r="D36" s="132" t="s">
        <v>380</v>
      </c>
      <c r="E36" s="136">
        <v>437</v>
      </c>
      <c r="F36" s="592" t="s">
        <v>89</v>
      </c>
      <c r="G36" s="29" t="s">
        <v>249</v>
      </c>
      <c r="H36" s="29"/>
      <c r="I36" s="294"/>
      <c r="J36" s="161">
        <v>43647</v>
      </c>
      <c r="K36" s="133" t="s">
        <v>2319</v>
      </c>
      <c r="L36" s="742">
        <v>10118.280000000001</v>
      </c>
      <c r="N36" s="308" t="s">
        <v>249</v>
      </c>
      <c r="P36"/>
    </row>
    <row r="37" spans="1:16" s="308" customFormat="1" ht="12.75" customHeight="1" thickBot="1" x14ac:dyDescent="0.25">
      <c r="A37" s="56"/>
      <c r="B37" s="109">
        <v>43631</v>
      </c>
      <c r="C37" s="190" t="s">
        <v>469</v>
      </c>
      <c r="D37" s="132" t="s">
        <v>1447</v>
      </c>
      <c r="E37" s="136">
        <v>227.5</v>
      </c>
      <c r="F37" s="607" t="s">
        <v>89</v>
      </c>
      <c r="G37" s="29" t="s">
        <v>249</v>
      </c>
      <c r="H37" s="29"/>
      <c r="I37" s="294"/>
      <c r="J37" s="56"/>
      <c r="K37" s="194"/>
      <c r="L37" s="87">
        <f>SUM(L31:L36)</f>
        <v>18132.98</v>
      </c>
      <c r="P37"/>
    </row>
    <row r="38" spans="1:16" s="308" customFormat="1" ht="12.75" customHeight="1" x14ac:dyDescent="0.2">
      <c r="A38" s="56"/>
      <c r="B38" s="109">
        <v>43634</v>
      </c>
      <c r="C38" s="190" t="s">
        <v>301</v>
      </c>
      <c r="D38" s="132" t="s">
        <v>2329</v>
      </c>
      <c r="E38" s="136">
        <v>155</v>
      </c>
      <c r="F38" s="607"/>
      <c r="G38" s="29" t="s">
        <v>249</v>
      </c>
      <c r="H38" s="29"/>
      <c r="I38" s="294"/>
      <c r="J38" s="56"/>
      <c r="K38" s="194"/>
      <c r="L38" s="208"/>
      <c r="P38"/>
    </row>
    <row r="39" spans="1:16" s="308" customFormat="1" ht="12.75" customHeight="1" x14ac:dyDescent="0.2">
      <c r="A39" s="56"/>
      <c r="B39" s="109">
        <v>43634</v>
      </c>
      <c r="C39" s="190" t="s">
        <v>301</v>
      </c>
      <c r="D39" s="132" t="s">
        <v>2329</v>
      </c>
      <c r="E39" s="136">
        <v>808.41</v>
      </c>
      <c r="F39" s="607" t="s">
        <v>89</v>
      </c>
      <c r="G39" s="29" t="s">
        <v>249</v>
      </c>
      <c r="H39" s="29"/>
      <c r="I39" s="294"/>
      <c r="J39" s="56"/>
      <c r="K39" s="194"/>
      <c r="L39" s="208"/>
      <c r="P39"/>
    </row>
    <row r="40" spans="1:16" s="308" customFormat="1" ht="12.75" customHeight="1" x14ac:dyDescent="0.2">
      <c r="A40" s="56"/>
      <c r="B40" s="109">
        <v>43634</v>
      </c>
      <c r="C40" s="190" t="s">
        <v>469</v>
      </c>
      <c r="D40" s="132" t="s">
        <v>424</v>
      </c>
      <c r="E40" s="136">
        <v>923.66</v>
      </c>
      <c r="F40" s="607"/>
      <c r="G40" s="29" t="s">
        <v>249</v>
      </c>
      <c r="H40" s="29"/>
      <c r="I40"/>
      <c r="J40" s="56"/>
      <c r="K40" s="194"/>
      <c r="L40" s="208"/>
      <c r="P40"/>
    </row>
    <row r="41" spans="1:16" s="308" customFormat="1" ht="12.75" customHeight="1" x14ac:dyDescent="0.2">
      <c r="A41"/>
      <c r="B41" s="109">
        <v>43635</v>
      </c>
      <c r="C41" s="190" t="s">
        <v>1540</v>
      </c>
      <c r="D41" s="132" t="s">
        <v>2289</v>
      </c>
      <c r="E41" s="136">
        <v>5440.7</v>
      </c>
      <c r="F41" s="592"/>
      <c r="G41" s="29" t="s">
        <v>249</v>
      </c>
      <c r="H41" s="29"/>
      <c r="I41"/>
      <c r="J41" s="56"/>
      <c r="K41" s="194"/>
      <c r="L41" s="208"/>
      <c r="P41"/>
    </row>
    <row r="42" spans="1:16" s="308" customFormat="1" ht="12.75" customHeight="1" x14ac:dyDescent="0.2">
      <c r="A42"/>
      <c r="B42" s="109">
        <v>43635</v>
      </c>
      <c r="C42" s="190" t="s">
        <v>647</v>
      </c>
      <c r="D42" s="132" t="s">
        <v>2290</v>
      </c>
      <c r="E42" s="136">
        <v>423.6</v>
      </c>
      <c r="F42" s="592" t="s">
        <v>89</v>
      </c>
      <c r="G42" s="29" t="s">
        <v>249</v>
      </c>
      <c r="H42" s="29"/>
      <c r="I42"/>
      <c r="J42" s="56"/>
      <c r="K42" s="194"/>
      <c r="L42" s="208"/>
      <c r="P42"/>
    </row>
    <row r="43" spans="1:16" s="308" customFormat="1" ht="12.75" customHeight="1" x14ac:dyDescent="0.2">
      <c r="A43"/>
      <c r="B43" s="109">
        <v>43635</v>
      </c>
      <c r="C43" s="190" t="s">
        <v>647</v>
      </c>
      <c r="D43" s="132" t="s">
        <v>2291</v>
      </c>
      <c r="E43" s="136">
        <v>3199</v>
      </c>
      <c r="F43" s="592" t="s">
        <v>89</v>
      </c>
      <c r="G43" s="29" t="s">
        <v>249</v>
      </c>
      <c r="H43" s="29"/>
      <c r="I43"/>
      <c r="J43" s="56"/>
      <c r="K43" s="194"/>
      <c r="L43" s="208"/>
      <c r="P43"/>
    </row>
    <row r="44" spans="1:16" s="308" customFormat="1" ht="12.75" customHeight="1" x14ac:dyDescent="0.2">
      <c r="A44"/>
      <c r="B44" s="109">
        <v>43635</v>
      </c>
      <c r="C44" s="190" t="s">
        <v>301</v>
      </c>
      <c r="D44" s="132" t="s">
        <v>459</v>
      </c>
      <c r="E44" s="136">
        <v>246</v>
      </c>
      <c r="F44" s="607" t="s">
        <v>89</v>
      </c>
      <c r="G44" s="29" t="s">
        <v>249</v>
      </c>
      <c r="H44" s="29"/>
      <c r="I44"/>
      <c r="J44" s="56"/>
      <c r="K44" s="194"/>
      <c r="L44" s="208"/>
      <c r="P44"/>
    </row>
    <row r="45" spans="1:16" s="308" customFormat="1" ht="12.75" customHeight="1" x14ac:dyDescent="0.2">
      <c r="A45"/>
      <c r="B45" s="109">
        <v>43635</v>
      </c>
      <c r="C45" s="190" t="s">
        <v>301</v>
      </c>
      <c r="D45" s="132" t="s">
        <v>931</v>
      </c>
      <c r="E45" s="136">
        <v>356.5</v>
      </c>
      <c r="F45" s="607" t="s">
        <v>89</v>
      </c>
      <c r="G45" s="29" t="s">
        <v>249</v>
      </c>
      <c r="H45" s="29"/>
      <c r="I45"/>
      <c r="J45" s="56"/>
      <c r="K45" s="194"/>
      <c r="L45" s="208"/>
      <c r="P45"/>
    </row>
    <row r="46" spans="1:16" s="308" customFormat="1" ht="12.75" customHeight="1" x14ac:dyDescent="0.2">
      <c r="A46"/>
      <c r="B46" s="129">
        <v>43636</v>
      </c>
      <c r="C46" s="190" t="s">
        <v>301</v>
      </c>
      <c r="D46" s="132" t="s">
        <v>227</v>
      </c>
      <c r="E46" s="136">
        <v>349.6</v>
      </c>
      <c r="F46" s="592" t="s">
        <v>89</v>
      </c>
      <c r="G46" s="29" t="s">
        <v>249</v>
      </c>
      <c r="H46" s="29"/>
      <c r="I46"/>
      <c r="J46" s="56"/>
      <c r="K46" s="194"/>
      <c r="L46" s="208"/>
      <c r="P46"/>
    </row>
    <row r="47" spans="1:16" s="308" customFormat="1" ht="12.75" customHeight="1" x14ac:dyDescent="0.2">
      <c r="A47"/>
      <c r="B47" s="129">
        <v>43636</v>
      </c>
      <c r="C47" s="190" t="s">
        <v>1939</v>
      </c>
      <c r="D47" s="132" t="s">
        <v>1977</v>
      </c>
      <c r="E47" s="136">
        <v>2060</v>
      </c>
      <c r="F47" s="607" t="s">
        <v>405</v>
      </c>
      <c r="G47" s="29" t="s">
        <v>249</v>
      </c>
      <c r="H47" s="29"/>
      <c r="I47"/>
      <c r="J47" s="56"/>
      <c r="K47" s="194"/>
      <c r="L47" s="208"/>
      <c r="P47"/>
    </row>
    <row r="48" spans="1:16" s="308" customFormat="1" ht="12.75" customHeight="1" x14ac:dyDescent="0.2">
      <c r="A48"/>
      <c r="B48" s="129">
        <v>43636</v>
      </c>
      <c r="C48" s="190" t="s">
        <v>719</v>
      </c>
      <c r="D48" s="132" t="s">
        <v>1051</v>
      </c>
      <c r="E48" s="136">
        <v>1007.12</v>
      </c>
      <c r="F48" s="607" t="s">
        <v>89</v>
      </c>
      <c r="G48" s="29" t="s">
        <v>249</v>
      </c>
      <c r="H48" s="29"/>
      <c r="I48"/>
      <c r="J48" s="56"/>
      <c r="K48" s="194"/>
      <c r="L48" s="208"/>
      <c r="P48"/>
    </row>
    <row r="49" spans="1:16" s="308" customFormat="1" ht="12.75" customHeight="1" x14ac:dyDescent="0.2">
      <c r="A49"/>
      <c r="B49" s="129">
        <v>43636</v>
      </c>
      <c r="C49" s="190" t="s">
        <v>301</v>
      </c>
      <c r="D49" s="132" t="s">
        <v>597</v>
      </c>
      <c r="E49" s="136">
        <v>337.35</v>
      </c>
      <c r="F49" s="607"/>
      <c r="G49" s="29" t="s">
        <v>249</v>
      </c>
      <c r="H49" s="29"/>
      <c r="I49"/>
      <c r="J49" s="56"/>
      <c r="K49" s="194"/>
      <c r="L49" s="208"/>
      <c r="P49"/>
    </row>
    <row r="50" spans="1:16" s="308" customFormat="1" ht="12.75" customHeight="1" x14ac:dyDescent="0.2">
      <c r="A50"/>
      <c r="B50" s="129">
        <v>43636</v>
      </c>
      <c r="C50" s="190" t="s">
        <v>719</v>
      </c>
      <c r="D50" s="132" t="s">
        <v>1051</v>
      </c>
      <c r="E50" s="136">
        <v>1071.3599999999999</v>
      </c>
      <c r="F50" s="607"/>
      <c r="G50" s="29" t="s">
        <v>249</v>
      </c>
      <c r="H50" s="29"/>
      <c r="I50"/>
      <c r="J50" s="56"/>
      <c r="K50" s="194"/>
      <c r="L50" s="208"/>
      <c r="P50"/>
    </row>
    <row r="51" spans="1:16" s="308" customFormat="1" ht="12.75" customHeight="1" x14ac:dyDescent="0.2">
      <c r="A51"/>
      <c r="B51" s="129">
        <v>43637</v>
      </c>
      <c r="C51" s="190" t="s">
        <v>301</v>
      </c>
      <c r="D51" s="132" t="s">
        <v>931</v>
      </c>
      <c r="E51" s="136">
        <v>322</v>
      </c>
      <c r="F51" s="607" t="s">
        <v>89</v>
      </c>
      <c r="G51" s="29" t="s">
        <v>249</v>
      </c>
      <c r="H51" s="29"/>
      <c r="I51"/>
      <c r="J51" s="56"/>
      <c r="K51" s="194"/>
      <c r="L51" s="208"/>
      <c r="P51"/>
    </row>
    <row r="52" spans="1:16" s="308" customFormat="1" ht="12.75" customHeight="1" x14ac:dyDescent="0.2">
      <c r="A52"/>
      <c r="B52" s="129">
        <v>43637</v>
      </c>
      <c r="C52" s="190" t="s">
        <v>469</v>
      </c>
      <c r="D52" s="132" t="s">
        <v>1023</v>
      </c>
      <c r="E52" s="136">
        <v>156.76</v>
      </c>
      <c r="F52" s="607"/>
      <c r="G52" s="29" t="s">
        <v>249</v>
      </c>
      <c r="H52" s="29"/>
      <c r="I52"/>
      <c r="J52" s="56"/>
      <c r="K52" s="194"/>
      <c r="L52" s="208"/>
      <c r="P52"/>
    </row>
    <row r="53" spans="1:16" s="308" customFormat="1" ht="12.75" customHeight="1" x14ac:dyDescent="0.2">
      <c r="A53"/>
      <c r="B53" s="129">
        <v>43637</v>
      </c>
      <c r="C53" s="190" t="s">
        <v>301</v>
      </c>
      <c r="D53" s="132" t="s">
        <v>1810</v>
      </c>
      <c r="E53" s="136">
        <v>497</v>
      </c>
      <c r="F53" s="607"/>
      <c r="G53" s="29" t="s">
        <v>249</v>
      </c>
      <c r="H53" s="29"/>
      <c r="I53"/>
      <c r="J53" s="56"/>
      <c r="K53" s="194"/>
      <c r="L53" s="208"/>
      <c r="P53"/>
    </row>
    <row r="54" spans="1:16" s="308" customFormat="1" ht="12.75" customHeight="1" x14ac:dyDescent="0.2">
      <c r="A54"/>
      <c r="B54" s="129">
        <v>43640</v>
      </c>
      <c r="C54" s="190" t="s">
        <v>301</v>
      </c>
      <c r="D54" s="132" t="s">
        <v>103</v>
      </c>
      <c r="E54" s="136">
        <v>5318.75</v>
      </c>
      <c r="F54" s="592"/>
      <c r="G54" s="29" t="s">
        <v>249</v>
      </c>
      <c r="H54" s="29"/>
      <c r="I54"/>
      <c r="J54" s="56"/>
      <c r="K54" s="194"/>
      <c r="L54" s="208"/>
      <c r="P54"/>
    </row>
    <row r="55" spans="1:16" s="308" customFormat="1" ht="12.75" customHeight="1" x14ac:dyDescent="0.2">
      <c r="A55"/>
      <c r="B55" s="129">
        <v>43640</v>
      </c>
      <c r="C55" s="190" t="s">
        <v>301</v>
      </c>
      <c r="D55" s="132" t="s">
        <v>2292</v>
      </c>
      <c r="E55" s="136">
        <v>483</v>
      </c>
      <c r="F55" s="592" t="s">
        <v>89</v>
      </c>
      <c r="G55" s="29" t="s">
        <v>249</v>
      </c>
      <c r="H55" s="29"/>
      <c r="I55"/>
      <c r="J55" s="56"/>
      <c r="K55" s="194"/>
      <c r="L55" s="208"/>
      <c r="P55"/>
    </row>
    <row r="56" spans="1:16" s="308" customFormat="1" ht="12.75" customHeight="1" x14ac:dyDescent="0.2">
      <c r="A56"/>
      <c r="B56" s="129">
        <v>43640</v>
      </c>
      <c r="C56" s="190" t="s">
        <v>469</v>
      </c>
      <c r="D56" s="132" t="s">
        <v>901</v>
      </c>
      <c r="E56" s="136">
        <v>708.4</v>
      </c>
      <c r="F56" s="607"/>
      <c r="G56" s="29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29">
        <v>43643</v>
      </c>
      <c r="C57" s="190" t="s">
        <v>301</v>
      </c>
      <c r="D57" s="132" t="s">
        <v>227</v>
      </c>
      <c r="E57" s="136">
        <v>128.80000000000001</v>
      </c>
      <c r="F57" s="592" t="s">
        <v>89</v>
      </c>
      <c r="G57" s="29" t="s">
        <v>249</v>
      </c>
      <c r="H57" s="29"/>
      <c r="I57"/>
      <c r="J57"/>
      <c r="K57"/>
      <c r="L57"/>
      <c r="P57"/>
    </row>
    <row r="58" spans="1:16" s="308" customFormat="1" ht="12.75" customHeight="1" x14ac:dyDescent="0.2">
      <c r="A58"/>
      <c r="B58" s="129">
        <v>43643</v>
      </c>
      <c r="C58" s="190" t="s">
        <v>301</v>
      </c>
      <c r="D58" s="132" t="s">
        <v>932</v>
      </c>
      <c r="E58" s="136">
        <v>2387.63</v>
      </c>
      <c r="F58" s="592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x14ac:dyDescent="0.2">
      <c r="A59"/>
      <c r="B59" s="129">
        <v>43643</v>
      </c>
      <c r="C59" s="190" t="s">
        <v>647</v>
      </c>
      <c r="D59" s="132" t="s">
        <v>2293</v>
      </c>
      <c r="E59" s="136">
        <v>481.18</v>
      </c>
      <c r="F59" s="592" t="s">
        <v>89</v>
      </c>
      <c r="G59" s="29" t="s">
        <v>249</v>
      </c>
      <c r="H59" s="29"/>
      <c r="I59"/>
      <c r="J59"/>
      <c r="K59"/>
      <c r="L59"/>
      <c r="P59"/>
    </row>
    <row r="60" spans="1:16" s="308" customFormat="1" ht="12.75" customHeight="1" x14ac:dyDescent="0.2">
      <c r="A60"/>
      <c r="B60" s="129">
        <v>43643</v>
      </c>
      <c r="C60" s="190" t="s">
        <v>1136</v>
      </c>
      <c r="D60" s="132" t="s">
        <v>861</v>
      </c>
      <c r="E60" s="272">
        <v>17977.38</v>
      </c>
      <c r="F60" s="592" t="s">
        <v>89</v>
      </c>
      <c r="G60" s="29" t="s">
        <v>249</v>
      </c>
      <c r="H60" s="29"/>
      <c r="I60"/>
      <c r="J60"/>
      <c r="K60"/>
      <c r="L60"/>
      <c r="P60"/>
    </row>
    <row r="61" spans="1:16" s="308" customFormat="1" ht="12.75" customHeight="1" x14ac:dyDescent="0.2">
      <c r="A61"/>
      <c r="B61" s="129">
        <v>43643</v>
      </c>
      <c r="C61" s="190" t="s">
        <v>1136</v>
      </c>
      <c r="D61" s="132" t="s">
        <v>2032</v>
      </c>
      <c r="E61" s="136">
        <v>20000</v>
      </c>
      <c r="F61" s="592" t="s">
        <v>89</v>
      </c>
      <c r="G61" s="29" t="s">
        <v>249</v>
      </c>
      <c r="H61" s="29"/>
      <c r="I61"/>
      <c r="J61"/>
      <c r="K61"/>
      <c r="L61"/>
      <c r="P61"/>
    </row>
    <row r="62" spans="1:16" s="308" customFormat="1" ht="12.75" customHeight="1" x14ac:dyDescent="0.2">
      <c r="A62"/>
      <c r="B62" s="129">
        <v>43643</v>
      </c>
      <c r="C62" s="190" t="s">
        <v>301</v>
      </c>
      <c r="D62" s="132" t="s">
        <v>1350</v>
      </c>
      <c r="E62" s="136">
        <v>6727.5</v>
      </c>
      <c r="F62" s="592" t="s">
        <v>89</v>
      </c>
      <c r="G62" s="29" t="s">
        <v>249</v>
      </c>
      <c r="H62" s="29"/>
      <c r="I62"/>
      <c r="J62"/>
      <c r="K62"/>
      <c r="L62"/>
      <c r="P62"/>
    </row>
    <row r="63" spans="1:16" s="308" customFormat="1" ht="12.75" customHeight="1" x14ac:dyDescent="0.2">
      <c r="A63"/>
      <c r="B63" s="129">
        <v>43643</v>
      </c>
      <c r="C63" s="190" t="s">
        <v>469</v>
      </c>
      <c r="D63" s="132" t="s">
        <v>424</v>
      </c>
      <c r="E63" s="136">
        <v>205.78</v>
      </c>
      <c r="F63" s="607"/>
      <c r="G63" s="29" t="s">
        <v>249</v>
      </c>
      <c r="H63" s="29"/>
      <c r="I63"/>
      <c r="J63"/>
      <c r="K63"/>
      <c r="L63"/>
      <c r="P63"/>
    </row>
    <row r="64" spans="1:16" s="308" customFormat="1" x14ac:dyDescent="0.2">
      <c r="A64"/>
      <c r="B64" s="129">
        <v>43644</v>
      </c>
      <c r="C64" s="190" t="s">
        <v>301</v>
      </c>
      <c r="D64" s="132" t="s">
        <v>1487</v>
      </c>
      <c r="E64" s="136">
        <v>6790.75</v>
      </c>
      <c r="F64" s="592" t="s">
        <v>89</v>
      </c>
      <c r="G64" s="29" t="s">
        <v>249</v>
      </c>
      <c r="H64" s="29"/>
      <c r="I64"/>
      <c r="J64"/>
      <c r="K64"/>
      <c r="L64"/>
      <c r="P64"/>
    </row>
    <row r="65" spans="1:16" s="308" customFormat="1" x14ac:dyDescent="0.2">
      <c r="A65"/>
      <c r="B65" s="129">
        <v>43644</v>
      </c>
      <c r="C65" s="190" t="s">
        <v>301</v>
      </c>
      <c r="D65" s="132" t="s">
        <v>928</v>
      </c>
      <c r="E65" s="136">
        <v>316.25</v>
      </c>
      <c r="F65" s="592" t="s">
        <v>89</v>
      </c>
      <c r="G65" s="29" t="s">
        <v>249</v>
      </c>
      <c r="H65" s="29"/>
      <c r="I65"/>
      <c r="J65"/>
      <c r="K65"/>
      <c r="L65"/>
      <c r="P65"/>
    </row>
    <row r="66" spans="1:16" s="308" customFormat="1" x14ac:dyDescent="0.2">
      <c r="A66"/>
      <c r="B66" s="129">
        <v>43644</v>
      </c>
      <c r="C66" s="190" t="s">
        <v>301</v>
      </c>
      <c r="D66" s="132" t="s">
        <v>1247</v>
      </c>
      <c r="E66" s="358">
        <v>979.62</v>
      </c>
      <c r="F66" s="592" t="s">
        <v>89</v>
      </c>
      <c r="G66" s="29" t="s">
        <v>249</v>
      </c>
      <c r="H66" s="29"/>
      <c r="I66"/>
      <c r="J66"/>
      <c r="K66"/>
      <c r="L66"/>
      <c r="P66"/>
    </row>
    <row r="67" spans="1:16" s="308" customFormat="1" x14ac:dyDescent="0.2">
      <c r="A67"/>
      <c r="B67" s="129">
        <v>43644</v>
      </c>
      <c r="C67" s="190" t="s">
        <v>301</v>
      </c>
      <c r="D67" s="132" t="s">
        <v>1197</v>
      </c>
      <c r="E67" s="136">
        <v>726.39</v>
      </c>
      <c r="F67" s="592" t="s">
        <v>89</v>
      </c>
      <c r="G67" s="29" t="s">
        <v>249</v>
      </c>
      <c r="H67" s="29"/>
      <c r="I67"/>
      <c r="J67"/>
      <c r="K67"/>
      <c r="L67"/>
      <c r="P67"/>
    </row>
    <row r="68" spans="1:16" s="308" customFormat="1" ht="13.5" thickBot="1" x14ac:dyDescent="0.25">
      <c r="A68"/>
      <c r="B68" s="161">
        <v>43644</v>
      </c>
      <c r="C68" s="187" t="s">
        <v>361</v>
      </c>
      <c r="D68" s="133" t="s">
        <v>2294</v>
      </c>
      <c r="E68" s="137">
        <v>500</v>
      </c>
      <c r="F68" s="596" t="s">
        <v>89</v>
      </c>
      <c r="G68" s="29" t="s">
        <v>249</v>
      </c>
      <c r="H68" s="29"/>
      <c r="I68"/>
      <c r="J68"/>
      <c r="K68"/>
      <c r="L68"/>
      <c r="P68"/>
    </row>
    <row r="69" spans="1:16" s="308" customFormat="1" ht="13.5" thickBot="1" x14ac:dyDescent="0.25">
      <c r="A69"/>
      <c r="B69" s="56"/>
      <c r="C69" s="56"/>
      <c r="D69" s="194"/>
      <c r="E69" s="87">
        <f>SUM(E10:E68)</f>
        <v>133147.62000000002</v>
      </c>
      <c r="F69" s="592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723"/>
      <c r="F70" s="592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723"/>
      <c r="F71" s="592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723"/>
      <c r="F72" s="592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723"/>
      <c r="F73" s="592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723"/>
      <c r="F74" s="592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723"/>
      <c r="F75" s="592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723"/>
      <c r="F76" s="592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723"/>
      <c r="F77" s="592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723"/>
      <c r="F78" s="592"/>
      <c r="G78" s="29"/>
      <c r="H78" s="29"/>
      <c r="I78"/>
      <c r="J78"/>
      <c r="K78"/>
      <c r="L78"/>
      <c r="P78"/>
    </row>
  </sheetData>
  <mergeCells count="5">
    <mergeCell ref="A1:L1"/>
    <mergeCell ref="A3:D3"/>
    <mergeCell ref="A8:D8"/>
    <mergeCell ref="K14:K15"/>
    <mergeCell ref="L14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2"/>
  <dimension ref="A1:P96"/>
  <sheetViews>
    <sheetView zoomScaleNormal="100" workbookViewId="0">
      <selection activeCell="D15" sqref="D1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32" customWidth="1"/>
    <col min="6" max="6" width="2.7109375" style="597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2297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30"/>
      <c r="F2" s="597"/>
      <c r="G2" s="597"/>
      <c r="H2" s="597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731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728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43647</v>
      </c>
      <c r="C5" s="598" t="s">
        <v>719</v>
      </c>
      <c r="D5" s="123" t="s">
        <v>1051</v>
      </c>
      <c r="E5" s="719">
        <v>1107.5</v>
      </c>
      <c r="F5" s="308" t="s">
        <v>89</v>
      </c>
      <c r="G5" s="29" t="s">
        <v>249</v>
      </c>
      <c r="H5" s="29"/>
      <c r="J5" s="101">
        <v>43658</v>
      </c>
      <c r="K5" s="123" t="s">
        <v>6</v>
      </c>
      <c r="L5" s="136">
        <v>533.6</v>
      </c>
      <c r="M5" s="308" t="s">
        <v>249</v>
      </c>
      <c r="N5" s="307"/>
      <c r="O5" s="307"/>
    </row>
    <row r="6" spans="1:16" s="56" customFormat="1" ht="12.6" customHeight="1" x14ac:dyDescent="0.2">
      <c r="B6" s="109">
        <v>43647</v>
      </c>
      <c r="C6" s="598" t="s">
        <v>301</v>
      </c>
      <c r="D6" s="123" t="s">
        <v>928</v>
      </c>
      <c r="E6" s="735">
        <v>21822.63</v>
      </c>
      <c r="F6" s="597" t="s">
        <v>89</v>
      </c>
      <c r="G6" s="29" t="s">
        <v>249</v>
      </c>
      <c r="H6" s="29"/>
      <c r="J6" s="110">
        <v>43665</v>
      </c>
      <c r="K6" s="123" t="s">
        <v>6</v>
      </c>
      <c r="L6" s="136">
        <v>24032.7</v>
      </c>
      <c r="M6" s="308" t="s">
        <v>249</v>
      </c>
      <c r="N6" s="307"/>
      <c r="O6" s="307"/>
    </row>
    <row r="7" spans="1:16" s="56" customFormat="1" ht="12.6" customHeight="1" x14ac:dyDescent="0.2">
      <c r="B7" s="109">
        <v>43648</v>
      </c>
      <c r="C7" s="188" t="s">
        <v>647</v>
      </c>
      <c r="D7" s="123" t="s">
        <v>1414</v>
      </c>
      <c r="E7" s="524">
        <v>1076.8</v>
      </c>
      <c r="F7" s="597" t="s">
        <v>89</v>
      </c>
      <c r="G7" s="29" t="s">
        <v>249</v>
      </c>
      <c r="H7" s="29"/>
      <c r="J7" s="110">
        <v>43671</v>
      </c>
      <c r="K7" s="123" t="s">
        <v>6</v>
      </c>
      <c r="L7" s="136">
        <v>28955.85</v>
      </c>
      <c r="M7" s="308" t="s">
        <v>249</v>
      </c>
      <c r="N7" s="307"/>
      <c r="O7" s="307"/>
    </row>
    <row r="8" spans="1:16" s="56" customFormat="1" ht="12.6" customHeight="1" x14ac:dyDescent="0.2">
      <c r="B8" s="109">
        <v>43648</v>
      </c>
      <c r="C8" s="188" t="s">
        <v>647</v>
      </c>
      <c r="D8" s="123" t="s">
        <v>2276</v>
      </c>
      <c r="E8" s="524">
        <v>1538.3</v>
      </c>
      <c r="F8" s="597" t="s">
        <v>89</v>
      </c>
      <c r="G8" s="29" t="s">
        <v>249</v>
      </c>
      <c r="H8" s="29"/>
      <c r="J8" s="110">
        <v>43677</v>
      </c>
      <c r="K8" s="123" t="s">
        <v>50</v>
      </c>
      <c r="L8" s="136">
        <v>828</v>
      </c>
      <c r="M8" s="308" t="s">
        <v>249</v>
      </c>
      <c r="N8" s="307"/>
      <c r="O8" s="307"/>
      <c r="P8" s="316"/>
    </row>
    <row r="9" spans="1:16" s="56" customFormat="1" ht="12.6" customHeight="1" x14ac:dyDescent="0.2">
      <c r="B9" s="109">
        <v>43648</v>
      </c>
      <c r="C9" s="188" t="s">
        <v>719</v>
      </c>
      <c r="D9" s="123" t="s">
        <v>1051</v>
      </c>
      <c r="E9" s="726">
        <v>675.23</v>
      </c>
      <c r="F9" s="597" t="s">
        <v>89</v>
      </c>
      <c r="G9" s="29" t="s">
        <v>249</v>
      </c>
      <c r="H9" s="29"/>
      <c r="J9" s="110">
        <v>43677</v>
      </c>
      <c r="K9" s="123" t="s">
        <v>816</v>
      </c>
      <c r="L9" s="136">
        <f>203.87+173.97</f>
        <v>377.84000000000003</v>
      </c>
      <c r="M9" s="308" t="s">
        <v>249</v>
      </c>
      <c r="N9" s="307"/>
      <c r="O9" s="307"/>
      <c r="P9" s="316"/>
    </row>
    <row r="10" spans="1:16" s="56" customFormat="1" ht="12.6" customHeight="1" x14ac:dyDescent="0.2">
      <c r="B10" s="109">
        <v>43648</v>
      </c>
      <c r="C10" s="188" t="s">
        <v>469</v>
      </c>
      <c r="D10" s="123" t="s">
        <v>1023</v>
      </c>
      <c r="E10" s="524">
        <v>60.4</v>
      </c>
      <c r="F10" s="607"/>
      <c r="G10" s="29" t="s">
        <v>249</v>
      </c>
      <c r="H10" s="29"/>
      <c r="J10" s="110">
        <v>43677</v>
      </c>
      <c r="K10" s="123" t="s">
        <v>1064</v>
      </c>
      <c r="L10" s="136">
        <v>7094.3</v>
      </c>
      <c r="M10" s="308" t="s">
        <v>249</v>
      </c>
      <c r="N10" s="307"/>
      <c r="O10" s="308"/>
      <c r="P10" s="29"/>
    </row>
    <row r="11" spans="1:16" s="56" customFormat="1" ht="12.6" customHeight="1" thickBot="1" x14ac:dyDescent="0.25">
      <c r="B11" s="109">
        <v>43648</v>
      </c>
      <c r="C11" s="188" t="s">
        <v>647</v>
      </c>
      <c r="D11" s="123" t="s">
        <v>597</v>
      </c>
      <c r="E11" s="726">
        <v>867.09</v>
      </c>
      <c r="F11" s="607" t="s">
        <v>89</v>
      </c>
      <c r="G11" s="29" t="s">
        <v>249</v>
      </c>
      <c r="H11" s="29"/>
      <c r="J11" s="161">
        <v>43677</v>
      </c>
      <c r="K11" s="133" t="s">
        <v>1258</v>
      </c>
      <c r="L11" s="137">
        <v>8148.9</v>
      </c>
      <c r="M11" s="308" t="s">
        <v>249</v>
      </c>
      <c r="N11" s="307"/>
      <c r="O11" s="308"/>
      <c r="P11" s="327"/>
    </row>
    <row r="12" spans="1:16" s="29" customFormat="1" ht="12.6" customHeight="1" thickBot="1" x14ac:dyDescent="0.25">
      <c r="A12" s="56"/>
      <c r="B12" s="109">
        <v>43648</v>
      </c>
      <c r="C12" s="188" t="s">
        <v>301</v>
      </c>
      <c r="D12" s="123" t="s">
        <v>931</v>
      </c>
      <c r="E12" s="524">
        <v>126.5</v>
      </c>
      <c r="F12" s="607" t="s">
        <v>89</v>
      </c>
      <c r="G12" s="29" t="s">
        <v>249</v>
      </c>
      <c r="I12" s="56"/>
      <c r="J12" s="56"/>
      <c r="K12" s="194"/>
      <c r="L12" s="87">
        <f>SUM(L5:L11)</f>
        <v>69971.189999999988</v>
      </c>
      <c r="M12" s="307"/>
      <c r="N12" s="307"/>
      <c r="O12" s="306"/>
    </row>
    <row r="13" spans="1:16" s="29" customFormat="1" ht="12.6" customHeight="1" thickBot="1" x14ac:dyDescent="0.25">
      <c r="A13" s="56"/>
      <c r="B13" s="109">
        <v>43648</v>
      </c>
      <c r="C13" s="188" t="s">
        <v>719</v>
      </c>
      <c r="D13" s="123" t="s">
        <v>1051</v>
      </c>
      <c r="E13" s="726">
        <v>500</v>
      </c>
      <c r="F13" s="607" t="s">
        <v>89</v>
      </c>
      <c r="G13" s="29" t="s">
        <v>249</v>
      </c>
      <c r="I13"/>
      <c r="J13" s="299"/>
      <c r="K13" s="155"/>
      <c r="L13" s="301"/>
      <c r="M13" s="307"/>
      <c r="N13" s="307"/>
      <c r="O13" s="306"/>
    </row>
    <row r="14" spans="1:16" s="29" customFormat="1" ht="12.6" customHeight="1" x14ac:dyDescent="0.2">
      <c r="A14" s="56"/>
      <c r="B14" s="109">
        <v>43648</v>
      </c>
      <c r="C14" s="188" t="s">
        <v>469</v>
      </c>
      <c r="D14" s="123" t="s">
        <v>424</v>
      </c>
      <c r="E14" s="524">
        <v>533.28</v>
      </c>
      <c r="F14" s="607"/>
      <c r="G14" s="29" t="s">
        <v>249</v>
      </c>
      <c r="I14"/>
      <c r="J14" s="158"/>
      <c r="K14" s="885" t="s">
        <v>1087</v>
      </c>
      <c r="L14" s="881">
        <f>L12+E85+L21</f>
        <v>339354.42000000004</v>
      </c>
      <c r="M14" s="307"/>
      <c r="N14" s="307"/>
      <c r="O14" s="306"/>
      <c r="P14" s="487"/>
    </row>
    <row r="15" spans="1:16" s="29" customFormat="1" ht="12.6" customHeight="1" thickBot="1" x14ac:dyDescent="0.25">
      <c r="A15" s="56"/>
      <c r="B15" s="109">
        <v>43649</v>
      </c>
      <c r="C15" s="188" t="s">
        <v>647</v>
      </c>
      <c r="D15" s="123" t="s">
        <v>2298</v>
      </c>
      <c r="E15" s="358">
        <v>990</v>
      </c>
      <c r="F15" s="597" t="s">
        <v>89</v>
      </c>
      <c r="G15" s="29" t="s">
        <v>249</v>
      </c>
      <c r="I15" s="294"/>
      <c r="J15" s="393"/>
      <c r="K15" s="885"/>
      <c r="L15" s="882"/>
      <c r="M15" s="307"/>
      <c r="N15" s="307"/>
      <c r="O15" s="306"/>
      <c r="P15" s="488"/>
    </row>
    <row r="16" spans="1:16" s="29" customFormat="1" ht="12.6" customHeight="1" x14ac:dyDescent="0.2">
      <c r="A16" s="56"/>
      <c r="B16" s="109">
        <v>43650</v>
      </c>
      <c r="C16" s="188" t="s">
        <v>719</v>
      </c>
      <c r="D16" s="123" t="s">
        <v>1051</v>
      </c>
      <c r="E16" s="358">
        <v>858.84</v>
      </c>
      <c r="F16" s="607" t="s">
        <v>89</v>
      </c>
      <c r="G16" s="29" t="s">
        <v>249</v>
      </c>
      <c r="I16" s="3"/>
      <c r="J16" s="393"/>
      <c r="K16" s="398"/>
      <c r="L16" s="336"/>
      <c r="M16" s="307"/>
      <c r="N16" s="307"/>
      <c r="O16" s="306"/>
      <c r="P16" s="111"/>
    </row>
    <row r="17" spans="1:16" s="29" customFormat="1" ht="12.6" customHeight="1" thickBot="1" x14ac:dyDescent="0.25">
      <c r="A17" s="56"/>
      <c r="B17" s="109">
        <v>43651</v>
      </c>
      <c r="C17" s="188" t="s">
        <v>301</v>
      </c>
      <c r="D17" s="123" t="s">
        <v>2295</v>
      </c>
      <c r="E17" s="358">
        <v>30763.21</v>
      </c>
      <c r="F17" s="597" t="s">
        <v>89</v>
      </c>
      <c r="G17" s="29" t="s">
        <v>249</v>
      </c>
      <c r="I17" s="294" t="s">
        <v>1570</v>
      </c>
      <c r="J17" s="294"/>
      <c r="K17" s="294"/>
      <c r="L17" s="288"/>
      <c r="M17" s="492" t="s">
        <v>2269</v>
      </c>
      <c r="N17" s="307"/>
      <c r="O17" s="307"/>
      <c r="P17" s="111"/>
    </row>
    <row r="18" spans="1:16" s="29" customFormat="1" ht="12.6" customHeight="1" thickBot="1" x14ac:dyDescent="0.25">
      <c r="A18" s="56"/>
      <c r="B18" s="109">
        <v>43651</v>
      </c>
      <c r="C18" s="188" t="s">
        <v>301</v>
      </c>
      <c r="D18" s="123" t="s">
        <v>1818</v>
      </c>
      <c r="E18" s="358">
        <v>3845.6</v>
      </c>
      <c r="F18" s="607"/>
      <c r="G18" s="29" t="s">
        <v>249</v>
      </c>
      <c r="I18"/>
      <c r="J18" s="10" t="s">
        <v>297</v>
      </c>
      <c r="K18" s="11" t="s">
        <v>298</v>
      </c>
      <c r="L18" s="176" t="s">
        <v>299</v>
      </c>
      <c r="M18" s="308"/>
      <c r="N18" s="307"/>
      <c r="O18" s="307"/>
      <c r="P18" s="111"/>
    </row>
    <row r="19" spans="1:16" s="29" customFormat="1" ht="12.6" customHeight="1" x14ac:dyDescent="0.2">
      <c r="A19" s="56"/>
      <c r="B19" s="109">
        <v>43651</v>
      </c>
      <c r="C19" s="188" t="s">
        <v>1939</v>
      </c>
      <c r="D19" s="123" t="s">
        <v>1977</v>
      </c>
      <c r="E19" s="358">
        <v>2060</v>
      </c>
      <c r="F19" s="607" t="s">
        <v>405</v>
      </c>
      <c r="G19" s="29" t="s">
        <v>249</v>
      </c>
      <c r="I19"/>
      <c r="J19" s="110">
        <v>43646</v>
      </c>
      <c r="K19" s="119" t="s">
        <v>1146</v>
      </c>
      <c r="L19" s="172">
        <v>553.95000000000005</v>
      </c>
      <c r="M19" s="308" t="s">
        <v>89</v>
      </c>
      <c r="N19" s="308" t="s">
        <v>249</v>
      </c>
      <c r="O19" s="307"/>
      <c r="P19" s="111"/>
    </row>
    <row r="20" spans="1:16" s="29" customFormat="1" ht="12.6" customHeight="1" thickBot="1" x14ac:dyDescent="0.25">
      <c r="A20" s="56"/>
      <c r="B20" s="109">
        <v>43652</v>
      </c>
      <c r="C20" s="188" t="s">
        <v>1540</v>
      </c>
      <c r="D20" s="123" t="s">
        <v>288</v>
      </c>
      <c r="E20" s="358">
        <v>99</v>
      </c>
      <c r="F20" s="607" t="s">
        <v>89</v>
      </c>
      <c r="G20" s="29" t="s">
        <v>249</v>
      </c>
      <c r="I20"/>
      <c r="J20" s="161">
        <v>43661</v>
      </c>
      <c r="K20" s="133" t="s">
        <v>1051</v>
      </c>
      <c r="L20" s="200">
        <v>690.27</v>
      </c>
      <c r="M20" s="308" t="s">
        <v>89</v>
      </c>
      <c r="N20" s="308" t="s">
        <v>249</v>
      </c>
      <c r="O20" s="308"/>
      <c r="P20" s="3"/>
    </row>
    <row r="21" spans="1:16" s="29" customFormat="1" ht="12.6" customHeight="1" thickBot="1" x14ac:dyDescent="0.25">
      <c r="A21" s="56"/>
      <c r="B21" s="109">
        <v>43654</v>
      </c>
      <c r="C21" s="188" t="s">
        <v>469</v>
      </c>
      <c r="D21" s="123" t="s">
        <v>424</v>
      </c>
      <c r="E21" s="358">
        <v>458.92</v>
      </c>
      <c r="F21" s="607" t="s">
        <v>89</v>
      </c>
      <c r="G21" s="29" t="s">
        <v>249</v>
      </c>
      <c r="I21" s="294"/>
      <c r="J21" s="56"/>
      <c r="K21" s="194"/>
      <c r="L21" s="87">
        <f>SUM(L19:L20)</f>
        <v>1244.22</v>
      </c>
      <c r="M21" s="308"/>
      <c r="N21" s="308"/>
      <c r="O21" s="308"/>
      <c r="P21" s="3"/>
    </row>
    <row r="22" spans="1:16" s="29" customFormat="1" ht="12.6" customHeight="1" x14ac:dyDescent="0.2">
      <c r="A22" s="56"/>
      <c r="B22" s="109">
        <v>43654</v>
      </c>
      <c r="C22" s="188" t="s">
        <v>469</v>
      </c>
      <c r="D22" s="123" t="s">
        <v>1023</v>
      </c>
      <c r="E22" s="358">
        <v>102.2</v>
      </c>
      <c r="F22" s="607" t="s">
        <v>89</v>
      </c>
      <c r="G22" s="29" t="s">
        <v>249</v>
      </c>
      <c r="I22" s="3"/>
      <c r="J22" s="56"/>
      <c r="K22" s="194"/>
      <c r="L22" s="208"/>
      <c r="M22" s="308"/>
      <c r="N22" s="308"/>
      <c r="O22" s="308"/>
      <c r="P22" s="3"/>
    </row>
    <row r="23" spans="1:16" s="29" customFormat="1" ht="12.6" customHeight="1" thickBot="1" x14ac:dyDescent="0.25">
      <c r="A23" s="56"/>
      <c r="B23" s="109">
        <v>43654</v>
      </c>
      <c r="C23" s="188" t="s">
        <v>301</v>
      </c>
      <c r="D23" s="123" t="s">
        <v>1656</v>
      </c>
      <c r="E23" s="358">
        <f>782-701.5</f>
        <v>80.5</v>
      </c>
      <c r="F23" s="597" t="s">
        <v>89</v>
      </c>
      <c r="G23" s="29" t="s">
        <v>249</v>
      </c>
      <c r="I23" s="294" t="s">
        <v>2039</v>
      </c>
      <c r="J23" s="294"/>
      <c r="K23" s="294"/>
      <c r="L23" s="288"/>
      <c r="M23" s="492"/>
      <c r="N23" s="308"/>
      <c r="O23" s="308"/>
      <c r="P23" s="3"/>
    </row>
    <row r="24" spans="1:16" s="29" customFormat="1" ht="12.6" customHeight="1" thickBot="1" x14ac:dyDescent="0.25">
      <c r="A24" s="56"/>
      <c r="B24" s="109">
        <v>43654</v>
      </c>
      <c r="C24" s="188" t="s">
        <v>674</v>
      </c>
      <c r="D24" s="132" t="s">
        <v>673</v>
      </c>
      <c r="E24" s="358">
        <v>280.35000000000002</v>
      </c>
      <c r="F24" s="597" t="s">
        <v>89</v>
      </c>
      <c r="G24" s="29" t="s">
        <v>249</v>
      </c>
      <c r="I24"/>
      <c r="J24" s="10" t="s">
        <v>297</v>
      </c>
      <c r="K24" s="11" t="s">
        <v>298</v>
      </c>
      <c r="L24" s="176" t="s">
        <v>299</v>
      </c>
      <c r="M24" s="308"/>
      <c r="N24"/>
      <c r="O24" s="308"/>
      <c r="P24"/>
    </row>
    <row r="25" spans="1:16" s="29" customFormat="1" ht="12.6" customHeight="1" x14ac:dyDescent="0.2">
      <c r="A25" s="56"/>
      <c r="B25" s="109">
        <v>43655</v>
      </c>
      <c r="C25" s="188" t="s">
        <v>719</v>
      </c>
      <c r="D25" s="132" t="s">
        <v>1051</v>
      </c>
      <c r="E25" s="358">
        <v>562.32000000000005</v>
      </c>
      <c r="F25" s="607" t="s">
        <v>89</v>
      </c>
      <c r="G25" s="29" t="s">
        <v>249</v>
      </c>
      <c r="I25"/>
      <c r="J25" s="101">
        <v>43650</v>
      </c>
      <c r="K25" s="205" t="s">
        <v>2352</v>
      </c>
      <c r="L25" s="206">
        <v>2435.37</v>
      </c>
      <c r="M25" s="308"/>
      <c r="N25" s="308" t="s">
        <v>249</v>
      </c>
      <c r="O25" s="308"/>
      <c r="P25"/>
    </row>
    <row r="26" spans="1:16" s="29" customFormat="1" ht="12.6" customHeight="1" x14ac:dyDescent="0.2">
      <c r="A26" s="56"/>
      <c r="B26" s="109">
        <v>43656</v>
      </c>
      <c r="C26" s="188" t="s">
        <v>301</v>
      </c>
      <c r="D26" s="132" t="s">
        <v>1495</v>
      </c>
      <c r="E26" s="358">
        <v>1050.78</v>
      </c>
      <c r="F26" s="597" t="s">
        <v>89</v>
      </c>
      <c r="G26" s="29" t="s">
        <v>249</v>
      </c>
      <c r="I26"/>
      <c r="J26" s="110">
        <v>43663</v>
      </c>
      <c r="K26" s="119" t="s">
        <v>2303</v>
      </c>
      <c r="L26" s="746">
        <v>8296.8799999999992</v>
      </c>
      <c r="M26" s="308" t="s">
        <v>89</v>
      </c>
      <c r="N26" s="308" t="s">
        <v>249</v>
      </c>
      <c r="O26" s="308"/>
      <c r="P26"/>
    </row>
    <row r="27" spans="1:16" s="29" customFormat="1" ht="12.6" customHeight="1" x14ac:dyDescent="0.2">
      <c r="A27" s="56"/>
      <c r="B27" s="109">
        <v>43656</v>
      </c>
      <c r="C27" s="188" t="s">
        <v>301</v>
      </c>
      <c r="D27" s="132" t="s">
        <v>2299</v>
      </c>
      <c r="E27" s="358">
        <v>13814.78</v>
      </c>
      <c r="F27" s="597" t="s">
        <v>89</v>
      </c>
      <c r="G27" s="29" t="s">
        <v>249</v>
      </c>
      <c r="H27"/>
      <c r="I27"/>
      <c r="J27" s="110">
        <v>43664</v>
      </c>
      <c r="K27" s="119" t="s">
        <v>2353</v>
      </c>
      <c r="L27" s="172">
        <v>5574.88</v>
      </c>
      <c r="M27" s="308"/>
      <c r="N27" s="308" t="s">
        <v>249</v>
      </c>
      <c r="O27" s="308"/>
      <c r="P27"/>
    </row>
    <row r="28" spans="1:16" s="29" customFormat="1" ht="12.6" customHeight="1" x14ac:dyDescent="0.2">
      <c r="A28" s="56"/>
      <c r="B28" s="109">
        <v>43656</v>
      </c>
      <c r="C28" s="188" t="s">
        <v>301</v>
      </c>
      <c r="D28" s="132" t="s">
        <v>1409</v>
      </c>
      <c r="E28" s="358">
        <v>6747.92</v>
      </c>
      <c r="F28" s="597" t="s">
        <v>89</v>
      </c>
      <c r="G28" s="27" t="s">
        <v>249</v>
      </c>
      <c r="H28"/>
      <c r="I28"/>
      <c r="J28" s="110">
        <v>43665</v>
      </c>
      <c r="K28" s="119" t="s">
        <v>2008</v>
      </c>
      <c r="L28" s="746">
        <v>1079.8499999999999</v>
      </c>
      <c r="M28" s="308" t="s">
        <v>89</v>
      </c>
      <c r="N28" s="308" t="s">
        <v>249</v>
      </c>
      <c r="O28" s="308"/>
      <c r="P28" s="339"/>
    </row>
    <row r="29" spans="1:16" s="308" customFormat="1" ht="12.75" customHeight="1" x14ac:dyDescent="0.2">
      <c r="A29" s="56"/>
      <c r="B29" s="109">
        <v>43656</v>
      </c>
      <c r="C29" s="188" t="s">
        <v>417</v>
      </c>
      <c r="D29" s="132" t="s">
        <v>2300</v>
      </c>
      <c r="E29" s="358">
        <v>1886</v>
      </c>
      <c r="F29" s="599" t="s">
        <v>89</v>
      </c>
      <c r="G29" s="27" t="s">
        <v>249</v>
      </c>
      <c r="H29" s="29"/>
      <c r="I29"/>
      <c r="J29" s="110">
        <v>43669</v>
      </c>
      <c r="K29" s="119" t="s">
        <v>2319</v>
      </c>
      <c r="L29" s="746">
        <v>16220.75</v>
      </c>
      <c r="N29" s="308" t="s">
        <v>249</v>
      </c>
    </row>
    <row r="30" spans="1:16" s="308" customFormat="1" ht="12.75" customHeight="1" x14ac:dyDescent="0.2">
      <c r="A30" s="56"/>
      <c r="B30" s="109">
        <v>43656</v>
      </c>
      <c r="C30" s="188" t="s">
        <v>417</v>
      </c>
      <c r="D30" s="132" t="s">
        <v>2330</v>
      </c>
      <c r="E30" s="358">
        <v>2325</v>
      </c>
      <c r="F30" s="607" t="s">
        <v>89</v>
      </c>
      <c r="G30" s="27" t="s">
        <v>249</v>
      </c>
      <c r="H30" s="29"/>
      <c r="I30"/>
      <c r="J30" s="110">
        <v>43671</v>
      </c>
      <c r="K30" s="119" t="s">
        <v>2354</v>
      </c>
      <c r="L30" s="172">
        <v>8140.94</v>
      </c>
      <c r="N30" s="308" t="s">
        <v>249</v>
      </c>
    </row>
    <row r="31" spans="1:16" s="308" customFormat="1" ht="12.75" customHeight="1" thickBot="1" x14ac:dyDescent="0.25">
      <c r="A31" s="56"/>
      <c r="B31" s="109">
        <v>43657</v>
      </c>
      <c r="C31" s="188" t="s">
        <v>301</v>
      </c>
      <c r="D31" s="132" t="s">
        <v>227</v>
      </c>
      <c r="E31" s="358">
        <v>2995.75</v>
      </c>
      <c r="F31" s="597" t="s">
        <v>89</v>
      </c>
      <c r="G31" s="29" t="s">
        <v>249</v>
      </c>
      <c r="H31" s="29"/>
      <c r="I31"/>
      <c r="J31" s="161">
        <v>43672</v>
      </c>
      <c r="K31" s="133" t="s">
        <v>2355</v>
      </c>
      <c r="L31" s="200">
        <v>20694.650000000001</v>
      </c>
      <c r="N31" s="308" t="s">
        <v>249</v>
      </c>
    </row>
    <row r="32" spans="1:16" s="308" customFormat="1" ht="12.75" customHeight="1" thickBot="1" x14ac:dyDescent="0.25">
      <c r="A32" s="56"/>
      <c r="B32" s="109">
        <v>43657</v>
      </c>
      <c r="C32" s="188" t="s">
        <v>301</v>
      </c>
      <c r="D32" s="132" t="s">
        <v>1842</v>
      </c>
      <c r="E32" s="716">
        <v>5812.1</v>
      </c>
      <c r="F32" s="597" t="s">
        <v>89</v>
      </c>
      <c r="G32" s="29" t="s">
        <v>249</v>
      </c>
      <c r="H32" s="29"/>
      <c r="I32"/>
      <c r="J32" s="56"/>
      <c r="K32" s="194"/>
      <c r="L32" s="87">
        <f>SUM(L25:L31)</f>
        <v>62443.32</v>
      </c>
    </row>
    <row r="33" spans="1:16" s="308" customFormat="1" ht="12.75" customHeight="1" x14ac:dyDescent="0.2">
      <c r="A33"/>
      <c r="B33" s="109">
        <v>43657</v>
      </c>
      <c r="C33" s="190" t="s">
        <v>674</v>
      </c>
      <c r="D33" s="132" t="s">
        <v>2301</v>
      </c>
      <c r="E33" s="358">
        <v>844.25</v>
      </c>
      <c r="F33" s="597" t="s">
        <v>89</v>
      </c>
      <c r="G33" s="29" t="s">
        <v>249</v>
      </c>
      <c r="H33" s="29"/>
      <c r="I33"/>
      <c r="J33" s="56"/>
      <c r="K33" s="194"/>
      <c r="L33" s="208"/>
      <c r="P33"/>
    </row>
    <row r="34" spans="1:16" s="308" customFormat="1" ht="12.75" customHeight="1" x14ac:dyDescent="0.2">
      <c r="A34"/>
      <c r="B34" s="109">
        <v>43657</v>
      </c>
      <c r="C34" s="190" t="s">
        <v>301</v>
      </c>
      <c r="D34" s="132" t="s">
        <v>459</v>
      </c>
      <c r="E34" s="358">
        <v>126</v>
      </c>
      <c r="F34" s="607" t="s">
        <v>89</v>
      </c>
      <c r="G34" s="29" t="s">
        <v>249</v>
      </c>
      <c r="H34" s="29"/>
      <c r="I34"/>
      <c r="J34" s="56"/>
      <c r="K34" s="194"/>
      <c r="L34" s="208"/>
      <c r="P34"/>
    </row>
    <row r="35" spans="1:16" s="308" customFormat="1" ht="12.75" customHeight="1" x14ac:dyDescent="0.2">
      <c r="A35"/>
      <c r="B35" s="109">
        <v>43657</v>
      </c>
      <c r="C35" s="190" t="s">
        <v>469</v>
      </c>
      <c r="D35" s="132" t="s">
        <v>1023</v>
      </c>
      <c r="E35" s="358">
        <v>180.6</v>
      </c>
      <c r="F35" s="607" t="s">
        <v>89</v>
      </c>
      <c r="G35" s="29" t="s">
        <v>249</v>
      </c>
      <c r="H35" s="29"/>
      <c r="I35"/>
      <c r="J35" s="56"/>
      <c r="K35" s="194"/>
      <c r="L35" s="208"/>
      <c r="P35"/>
    </row>
    <row r="36" spans="1:16" s="308" customFormat="1" ht="12.75" customHeight="1" x14ac:dyDescent="0.2">
      <c r="A36"/>
      <c r="B36" s="109">
        <v>43657</v>
      </c>
      <c r="C36" s="190" t="s">
        <v>469</v>
      </c>
      <c r="D36" s="132" t="s">
        <v>424</v>
      </c>
      <c r="E36" s="358">
        <v>288.55</v>
      </c>
      <c r="F36" s="607" t="s">
        <v>89</v>
      </c>
      <c r="G36" s="29" t="s">
        <v>249</v>
      </c>
      <c r="H36" s="29"/>
      <c r="I36" s="294"/>
      <c r="J36" s="56"/>
      <c r="K36" s="194"/>
      <c r="L36" s="208"/>
      <c r="P36"/>
    </row>
    <row r="37" spans="1:16" s="308" customFormat="1" ht="12.75" customHeight="1" x14ac:dyDescent="0.2">
      <c r="A37"/>
      <c r="B37" s="109">
        <v>43658</v>
      </c>
      <c r="C37" s="188" t="s">
        <v>301</v>
      </c>
      <c r="D37" s="132" t="s">
        <v>1656</v>
      </c>
      <c r="E37" s="358">
        <v>1564</v>
      </c>
      <c r="F37" s="597" t="s">
        <v>89</v>
      </c>
      <c r="G37" s="29" t="s">
        <v>249</v>
      </c>
      <c r="H37" s="29"/>
      <c r="I37" s="294"/>
      <c r="J37" s="56"/>
      <c r="K37" s="194"/>
      <c r="L37" s="208"/>
      <c r="P37"/>
    </row>
    <row r="38" spans="1:16" s="308" customFormat="1" ht="12.75" customHeight="1" x14ac:dyDescent="0.2">
      <c r="A38"/>
      <c r="B38" s="109">
        <v>43658</v>
      </c>
      <c r="C38" s="190" t="s">
        <v>719</v>
      </c>
      <c r="D38" s="132" t="s">
        <v>1051</v>
      </c>
      <c r="E38" s="358">
        <v>1035.3</v>
      </c>
      <c r="F38" s="607" t="s">
        <v>89</v>
      </c>
      <c r="G38" s="29" t="s">
        <v>249</v>
      </c>
      <c r="H38" s="29"/>
      <c r="I38" s="294"/>
      <c r="J38" s="56"/>
      <c r="K38" s="194"/>
      <c r="L38" s="208"/>
      <c r="P38"/>
    </row>
    <row r="39" spans="1:16" s="308" customFormat="1" ht="12.75" customHeight="1" x14ac:dyDescent="0.2">
      <c r="A39"/>
      <c r="B39" s="109">
        <v>43661</v>
      </c>
      <c r="C39" s="190" t="s">
        <v>301</v>
      </c>
      <c r="D39" s="132" t="s">
        <v>9</v>
      </c>
      <c r="E39" s="358">
        <v>348</v>
      </c>
      <c r="F39" s="607" t="s">
        <v>89</v>
      </c>
      <c r="G39" s="29" t="s">
        <v>249</v>
      </c>
      <c r="H39" s="29"/>
      <c r="I39"/>
      <c r="J39"/>
      <c r="K39"/>
      <c r="L39"/>
      <c r="P39"/>
    </row>
    <row r="40" spans="1:16" s="308" customFormat="1" ht="12.75" customHeight="1" x14ac:dyDescent="0.2">
      <c r="A40"/>
      <c r="B40" s="109">
        <v>43661</v>
      </c>
      <c r="C40" s="190" t="s">
        <v>647</v>
      </c>
      <c r="D40" s="132" t="s">
        <v>1146</v>
      </c>
      <c r="E40" s="358">
        <v>596.16</v>
      </c>
      <c r="F40" s="597" t="s">
        <v>89</v>
      </c>
      <c r="G40" s="29" t="s">
        <v>249</v>
      </c>
      <c r="H40" s="29"/>
      <c r="I40"/>
      <c r="J40"/>
      <c r="K40"/>
      <c r="L40"/>
      <c r="P40"/>
    </row>
    <row r="41" spans="1:16" s="308" customFormat="1" ht="12.75" customHeight="1" x14ac:dyDescent="0.2">
      <c r="A41"/>
      <c r="B41" s="109">
        <v>43661</v>
      </c>
      <c r="C41" s="190" t="s">
        <v>301</v>
      </c>
      <c r="D41" s="132" t="s">
        <v>928</v>
      </c>
      <c r="E41" s="716">
        <v>15996.5</v>
      </c>
      <c r="F41" s="597" t="s">
        <v>89</v>
      </c>
      <c r="G41" s="29" t="s">
        <v>249</v>
      </c>
      <c r="H41" s="29"/>
      <c r="I41"/>
      <c r="J41"/>
      <c r="K41"/>
      <c r="L41"/>
      <c r="P41"/>
    </row>
    <row r="42" spans="1:16" s="308" customFormat="1" ht="12.75" customHeight="1" x14ac:dyDescent="0.2">
      <c r="A42"/>
      <c r="B42" s="109">
        <v>43661</v>
      </c>
      <c r="C42" s="190" t="s">
        <v>301</v>
      </c>
      <c r="D42" s="132" t="s">
        <v>2154</v>
      </c>
      <c r="E42" s="716">
        <v>30725.86</v>
      </c>
      <c r="F42" s="597" t="s">
        <v>89</v>
      </c>
      <c r="G42" s="29" t="s">
        <v>249</v>
      </c>
      <c r="H42" s="29"/>
      <c r="I42"/>
      <c r="J42"/>
      <c r="K42"/>
      <c r="L42"/>
      <c r="P42"/>
    </row>
    <row r="43" spans="1:16" s="308" customFormat="1" ht="12.75" customHeight="1" x14ac:dyDescent="0.2">
      <c r="A43"/>
      <c r="B43" s="129">
        <v>43662</v>
      </c>
      <c r="C43" s="190" t="s">
        <v>469</v>
      </c>
      <c r="D43" s="132" t="s">
        <v>1051</v>
      </c>
      <c r="E43" s="358">
        <v>172.02</v>
      </c>
      <c r="F43" s="607" t="s">
        <v>89</v>
      </c>
      <c r="G43" s="29" t="s">
        <v>249</v>
      </c>
      <c r="H43" s="29"/>
      <c r="I43"/>
      <c r="J43"/>
      <c r="K43"/>
      <c r="L43"/>
      <c r="P43"/>
    </row>
    <row r="44" spans="1:16" s="308" customFormat="1" ht="12.75" customHeight="1" x14ac:dyDescent="0.2">
      <c r="A44"/>
      <c r="B44" s="129">
        <v>43662</v>
      </c>
      <c r="C44" s="190" t="s">
        <v>469</v>
      </c>
      <c r="D44" s="132" t="s">
        <v>424</v>
      </c>
      <c r="E44" s="358">
        <v>570.15</v>
      </c>
      <c r="F44" s="607" t="s">
        <v>89</v>
      </c>
      <c r="G44" s="29" t="s">
        <v>249</v>
      </c>
      <c r="H44" s="29"/>
      <c r="I44"/>
      <c r="J44"/>
      <c r="K44"/>
      <c r="L44"/>
      <c r="P44"/>
    </row>
    <row r="45" spans="1:16" s="308" customFormat="1" ht="12.75" customHeight="1" x14ac:dyDescent="0.2">
      <c r="A45"/>
      <c r="B45" s="129">
        <v>43662</v>
      </c>
      <c r="C45" s="190" t="s">
        <v>301</v>
      </c>
      <c r="D45" s="132" t="s">
        <v>2330</v>
      </c>
      <c r="E45" s="358">
        <v>153</v>
      </c>
      <c r="F45" s="607" t="s">
        <v>89</v>
      </c>
      <c r="G45" s="29" t="s">
        <v>249</v>
      </c>
      <c r="H45" s="29"/>
      <c r="I45"/>
      <c r="J45"/>
      <c r="K45"/>
      <c r="L45"/>
      <c r="P45"/>
    </row>
    <row r="46" spans="1:16" s="308" customFormat="1" ht="12.75" customHeight="1" x14ac:dyDescent="0.2">
      <c r="A46"/>
      <c r="B46" s="129">
        <v>43663</v>
      </c>
      <c r="C46" s="190" t="s">
        <v>301</v>
      </c>
      <c r="D46" s="132" t="s">
        <v>2302</v>
      </c>
      <c r="E46" s="358">
        <v>9250.6</v>
      </c>
      <c r="F46" s="597" t="s">
        <v>89</v>
      </c>
      <c r="G46" s="29" t="s">
        <v>249</v>
      </c>
      <c r="H46" s="29"/>
      <c r="I46"/>
      <c r="J46"/>
      <c r="K46"/>
      <c r="L46"/>
      <c r="P46"/>
    </row>
    <row r="47" spans="1:16" s="308" customFormat="1" ht="12.75" customHeight="1" x14ac:dyDescent="0.2">
      <c r="A47"/>
      <c r="B47" s="129">
        <v>43663</v>
      </c>
      <c r="C47" s="190" t="s">
        <v>1540</v>
      </c>
      <c r="D47" s="132" t="s">
        <v>423</v>
      </c>
      <c r="E47" s="358">
        <v>190.35</v>
      </c>
      <c r="F47" s="607" t="s">
        <v>89</v>
      </c>
      <c r="G47" s="29" t="s">
        <v>249</v>
      </c>
      <c r="H47" s="29"/>
      <c r="I47"/>
      <c r="J47"/>
      <c r="K47"/>
      <c r="L47"/>
      <c r="P47"/>
    </row>
    <row r="48" spans="1:16" s="308" customFormat="1" ht="12.75" customHeight="1" x14ac:dyDescent="0.2">
      <c r="A48"/>
      <c r="B48" s="129">
        <v>43663</v>
      </c>
      <c r="C48" s="190" t="s">
        <v>469</v>
      </c>
      <c r="D48" s="132" t="s">
        <v>901</v>
      </c>
      <c r="E48" s="358">
        <v>267.73</v>
      </c>
      <c r="F48" s="607" t="s">
        <v>89</v>
      </c>
      <c r="G48" s="29" t="s">
        <v>249</v>
      </c>
      <c r="H48" s="29"/>
      <c r="I48"/>
      <c r="J48"/>
      <c r="K48"/>
      <c r="L48"/>
      <c r="P48"/>
    </row>
    <row r="49" spans="1:16" s="308" customFormat="1" ht="12.75" customHeight="1" x14ac:dyDescent="0.2">
      <c r="A49"/>
      <c r="B49" s="129">
        <v>43663</v>
      </c>
      <c r="C49" s="190" t="s">
        <v>719</v>
      </c>
      <c r="D49" s="132" t="s">
        <v>1051</v>
      </c>
      <c r="E49" s="358">
        <v>560.09</v>
      </c>
      <c r="F49" s="607" t="s">
        <v>89</v>
      </c>
      <c r="G49" s="29" t="s">
        <v>249</v>
      </c>
      <c r="H49" s="29"/>
      <c r="I49"/>
      <c r="J49"/>
      <c r="K49"/>
      <c r="L49"/>
      <c r="P49"/>
    </row>
    <row r="50" spans="1:16" s="308" customFormat="1" ht="12.75" customHeight="1" x14ac:dyDescent="0.2">
      <c r="A50"/>
      <c r="B50" s="129">
        <v>43663</v>
      </c>
      <c r="C50" s="190" t="s">
        <v>301</v>
      </c>
      <c r="D50" s="132" t="s">
        <v>2330</v>
      </c>
      <c r="E50" s="358">
        <v>55</v>
      </c>
      <c r="F50" s="607" t="s">
        <v>89</v>
      </c>
      <c r="G50" s="29" t="s">
        <v>249</v>
      </c>
      <c r="H50" s="29"/>
      <c r="I50"/>
      <c r="J50"/>
      <c r="K50"/>
      <c r="L50"/>
      <c r="P50"/>
    </row>
    <row r="51" spans="1:16" s="308" customFormat="1" ht="12.75" customHeight="1" x14ac:dyDescent="0.2">
      <c r="A51"/>
      <c r="B51" s="129">
        <v>43664</v>
      </c>
      <c r="C51" s="190" t="s">
        <v>647</v>
      </c>
      <c r="D51" s="132" t="s">
        <v>606</v>
      </c>
      <c r="E51" s="358">
        <v>900</v>
      </c>
      <c r="F51" s="597" t="s">
        <v>89</v>
      </c>
      <c r="G51" s="29" t="s">
        <v>249</v>
      </c>
      <c r="H51" s="29"/>
      <c r="I51"/>
      <c r="J51"/>
      <c r="K51"/>
      <c r="L51"/>
      <c r="P51"/>
    </row>
    <row r="52" spans="1:16" s="308" customFormat="1" ht="12.75" customHeight="1" x14ac:dyDescent="0.2">
      <c r="A52"/>
      <c r="B52" s="129">
        <v>43665</v>
      </c>
      <c r="C52" s="190" t="s">
        <v>301</v>
      </c>
      <c r="D52" s="219" t="s">
        <v>1834</v>
      </c>
      <c r="E52" s="358">
        <v>2702.5</v>
      </c>
      <c r="F52" s="597" t="s">
        <v>89</v>
      </c>
      <c r="G52" s="29" t="s">
        <v>249</v>
      </c>
      <c r="H52" s="29"/>
      <c r="I52"/>
      <c r="J52"/>
      <c r="K52"/>
      <c r="L52"/>
      <c r="P52"/>
    </row>
    <row r="53" spans="1:16" s="308" customFormat="1" ht="12.75" customHeight="1" x14ac:dyDescent="0.2">
      <c r="A53"/>
      <c r="B53" s="129">
        <v>43665</v>
      </c>
      <c r="C53" s="190" t="s">
        <v>301</v>
      </c>
      <c r="D53" s="132" t="s">
        <v>459</v>
      </c>
      <c r="E53" s="358">
        <v>152.5</v>
      </c>
      <c r="F53" s="597" t="s">
        <v>89</v>
      </c>
      <c r="G53" s="29" t="s">
        <v>249</v>
      </c>
      <c r="H53" s="29"/>
      <c r="I53"/>
      <c r="J53"/>
      <c r="K53"/>
      <c r="L53"/>
      <c r="P53"/>
    </row>
    <row r="54" spans="1:16" s="308" customFormat="1" ht="12.75" customHeight="1" x14ac:dyDescent="0.2">
      <c r="A54"/>
      <c r="B54" s="129">
        <v>43666</v>
      </c>
      <c r="C54" s="190" t="s">
        <v>719</v>
      </c>
      <c r="D54" s="132" t="s">
        <v>1051</v>
      </c>
      <c r="E54" s="358">
        <v>1016.29</v>
      </c>
      <c r="F54" s="607" t="s">
        <v>89</v>
      </c>
      <c r="G54" s="29" t="s">
        <v>249</v>
      </c>
      <c r="H54" s="29"/>
      <c r="I54"/>
      <c r="J54"/>
      <c r="K54"/>
      <c r="L54"/>
      <c r="P54"/>
    </row>
    <row r="55" spans="1:16" s="308" customFormat="1" ht="12.75" customHeight="1" x14ac:dyDescent="0.2">
      <c r="A55"/>
      <c r="B55" s="129">
        <v>43666</v>
      </c>
      <c r="C55" s="190" t="s">
        <v>647</v>
      </c>
      <c r="D55" s="132" t="s">
        <v>597</v>
      </c>
      <c r="E55" s="358">
        <v>500</v>
      </c>
      <c r="F55" s="607"/>
      <c r="G55" s="29" t="s">
        <v>249</v>
      </c>
      <c r="H55" s="29"/>
      <c r="I55"/>
      <c r="J55"/>
      <c r="K55"/>
      <c r="L55"/>
      <c r="P55"/>
    </row>
    <row r="56" spans="1:16" s="308" customFormat="1" ht="12.75" customHeight="1" x14ac:dyDescent="0.2">
      <c r="A56"/>
      <c r="B56" s="129">
        <v>43668</v>
      </c>
      <c r="C56" s="190" t="s">
        <v>469</v>
      </c>
      <c r="D56" s="132" t="s">
        <v>424</v>
      </c>
      <c r="E56" s="358">
        <v>569.19000000000005</v>
      </c>
      <c r="F56" s="607" t="s">
        <v>89</v>
      </c>
      <c r="G56" s="29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29">
        <v>43668</v>
      </c>
      <c r="C57" s="190" t="s">
        <v>469</v>
      </c>
      <c r="D57" s="132" t="s">
        <v>2331</v>
      </c>
      <c r="E57" s="358">
        <v>3309.55</v>
      </c>
      <c r="F57" s="597"/>
      <c r="G57" s="29" t="s">
        <v>249</v>
      </c>
      <c r="H57" s="29"/>
      <c r="I57"/>
      <c r="J57"/>
      <c r="K57"/>
      <c r="L57"/>
      <c r="P57"/>
    </row>
    <row r="58" spans="1:16" s="308" customFormat="1" ht="12.75" customHeight="1" x14ac:dyDescent="0.2">
      <c r="A58"/>
      <c r="B58" s="129">
        <v>43669</v>
      </c>
      <c r="C58" s="190" t="s">
        <v>301</v>
      </c>
      <c r="D58" s="132" t="s">
        <v>2304</v>
      </c>
      <c r="E58" s="358">
        <v>2360.63</v>
      </c>
      <c r="F58" s="597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x14ac:dyDescent="0.2">
      <c r="A59"/>
      <c r="B59" s="129">
        <v>43669</v>
      </c>
      <c r="C59" s="190" t="s">
        <v>719</v>
      </c>
      <c r="D59" s="132" t="s">
        <v>1051</v>
      </c>
      <c r="E59" s="358">
        <v>1100.0899999999999</v>
      </c>
      <c r="F59" s="607" t="s">
        <v>89</v>
      </c>
      <c r="G59" s="29" t="s">
        <v>249</v>
      </c>
      <c r="H59" s="29"/>
      <c r="I59"/>
      <c r="J59"/>
      <c r="K59"/>
      <c r="L59"/>
      <c r="P59"/>
    </row>
    <row r="60" spans="1:16" s="308" customFormat="1" ht="12.75" customHeight="1" x14ac:dyDescent="0.2">
      <c r="A60"/>
      <c r="B60" s="129">
        <v>43670</v>
      </c>
      <c r="C60" s="190" t="s">
        <v>469</v>
      </c>
      <c r="D60" s="132" t="s">
        <v>424</v>
      </c>
      <c r="E60" s="358">
        <v>588.01</v>
      </c>
      <c r="F60" s="607" t="s">
        <v>89</v>
      </c>
      <c r="G60" s="29" t="s">
        <v>249</v>
      </c>
      <c r="H60" s="29"/>
      <c r="I60"/>
      <c r="J60"/>
      <c r="K60"/>
      <c r="L60"/>
      <c r="P60"/>
    </row>
    <row r="61" spans="1:16" s="308" customFormat="1" ht="12.75" customHeight="1" x14ac:dyDescent="0.2">
      <c r="A61"/>
      <c r="B61" s="129">
        <v>43670</v>
      </c>
      <c r="C61" s="190" t="s">
        <v>301</v>
      </c>
      <c r="D61" s="132" t="s">
        <v>9</v>
      </c>
      <c r="E61" s="358">
        <v>140</v>
      </c>
      <c r="F61" s="607" t="s">
        <v>89</v>
      </c>
      <c r="G61" s="29" t="s">
        <v>249</v>
      </c>
      <c r="H61" s="29"/>
      <c r="I61"/>
      <c r="J61"/>
      <c r="K61"/>
      <c r="L61"/>
      <c r="P61"/>
    </row>
    <row r="62" spans="1:16" s="308" customFormat="1" ht="12.75" customHeight="1" x14ac:dyDescent="0.2">
      <c r="A62"/>
      <c r="B62" s="129">
        <v>43670</v>
      </c>
      <c r="C62" s="190" t="s">
        <v>301</v>
      </c>
      <c r="D62" s="132" t="s">
        <v>380</v>
      </c>
      <c r="E62" s="358">
        <v>437</v>
      </c>
      <c r="F62" s="597" t="s">
        <v>89</v>
      </c>
      <c r="G62" s="29" t="s">
        <v>249</v>
      </c>
      <c r="H62" s="29"/>
      <c r="I62"/>
      <c r="J62"/>
      <c r="K62"/>
      <c r="L62"/>
      <c r="P62"/>
    </row>
    <row r="63" spans="1:16" s="308" customFormat="1" ht="12.75" customHeight="1" x14ac:dyDescent="0.2">
      <c r="A63"/>
      <c r="B63" s="129">
        <v>43670</v>
      </c>
      <c r="C63" s="190" t="s">
        <v>301</v>
      </c>
      <c r="D63" s="132" t="s">
        <v>2305</v>
      </c>
      <c r="E63" s="358">
        <v>4424.63</v>
      </c>
      <c r="F63" s="597" t="s">
        <v>89</v>
      </c>
      <c r="G63" s="29" t="s">
        <v>249</v>
      </c>
      <c r="H63" s="29"/>
      <c r="I63"/>
      <c r="J63"/>
      <c r="K63"/>
      <c r="L63"/>
      <c r="P63"/>
    </row>
    <row r="64" spans="1:16" s="308" customFormat="1" ht="12.75" customHeight="1" x14ac:dyDescent="0.2">
      <c r="A64"/>
      <c r="B64" s="129">
        <v>43670</v>
      </c>
      <c r="C64" s="190" t="s">
        <v>301</v>
      </c>
      <c r="D64" s="132" t="s">
        <v>227</v>
      </c>
      <c r="E64" s="358">
        <v>107.41</v>
      </c>
      <c r="F64" s="597" t="s">
        <v>89</v>
      </c>
      <c r="G64" s="29" t="s">
        <v>249</v>
      </c>
      <c r="H64" s="29"/>
      <c r="I64"/>
      <c r="J64"/>
      <c r="K64"/>
      <c r="L64"/>
      <c r="P64"/>
    </row>
    <row r="65" spans="1:16" s="308" customFormat="1" ht="12.75" customHeight="1" x14ac:dyDescent="0.2">
      <c r="A65"/>
      <c r="B65" s="129">
        <v>43671</v>
      </c>
      <c r="C65" s="190" t="s">
        <v>301</v>
      </c>
      <c r="D65" s="132" t="s">
        <v>380</v>
      </c>
      <c r="E65" s="358">
        <v>437</v>
      </c>
      <c r="F65" s="597" t="s">
        <v>89</v>
      </c>
      <c r="G65" s="29" t="s">
        <v>249</v>
      </c>
      <c r="H65" s="29"/>
      <c r="I65"/>
      <c r="J65"/>
      <c r="K65"/>
      <c r="L65"/>
      <c r="P65"/>
    </row>
    <row r="66" spans="1:16" s="308" customFormat="1" ht="12.75" customHeight="1" x14ac:dyDescent="0.2">
      <c r="A66"/>
      <c r="B66" s="129">
        <v>43671</v>
      </c>
      <c r="C66" s="190" t="s">
        <v>1939</v>
      </c>
      <c r="D66" s="132" t="s">
        <v>1977</v>
      </c>
      <c r="E66" s="358">
        <v>1030</v>
      </c>
      <c r="F66" s="597" t="s">
        <v>405</v>
      </c>
      <c r="G66" s="29" t="s">
        <v>249</v>
      </c>
      <c r="H66" s="29"/>
      <c r="I66"/>
      <c r="J66"/>
      <c r="K66"/>
      <c r="L66"/>
      <c r="P66"/>
    </row>
    <row r="67" spans="1:16" s="308" customFormat="1" ht="12.75" customHeight="1" x14ac:dyDescent="0.2">
      <c r="A67"/>
      <c r="B67" s="129">
        <v>43671</v>
      </c>
      <c r="C67" s="190" t="s">
        <v>719</v>
      </c>
      <c r="D67" s="132" t="s">
        <v>1051</v>
      </c>
      <c r="E67" s="358">
        <v>942.99</v>
      </c>
      <c r="F67" s="607" t="s">
        <v>89</v>
      </c>
      <c r="G67" s="29" t="s">
        <v>249</v>
      </c>
      <c r="H67" s="29"/>
      <c r="I67"/>
      <c r="J67"/>
      <c r="K67"/>
      <c r="L67"/>
      <c r="P67"/>
    </row>
    <row r="68" spans="1:16" s="308" customFormat="1" ht="12.75" customHeight="1" x14ac:dyDescent="0.2">
      <c r="A68"/>
      <c r="B68" s="129">
        <v>43672</v>
      </c>
      <c r="C68" s="190" t="s">
        <v>301</v>
      </c>
      <c r="D68" s="132" t="s">
        <v>1256</v>
      </c>
      <c r="E68" s="716">
        <v>38623.370000000003</v>
      </c>
      <c r="F68" s="597" t="s">
        <v>89</v>
      </c>
      <c r="G68" s="29" t="s">
        <v>249</v>
      </c>
      <c r="H68" s="29"/>
      <c r="I68"/>
      <c r="J68"/>
      <c r="K68"/>
      <c r="L68"/>
      <c r="P68"/>
    </row>
    <row r="69" spans="1:16" s="308" customFormat="1" ht="12.75" customHeight="1" x14ac:dyDescent="0.2">
      <c r="A69"/>
      <c r="B69" s="129">
        <v>43672</v>
      </c>
      <c r="C69" s="190" t="s">
        <v>674</v>
      </c>
      <c r="D69" s="132" t="s">
        <v>1463</v>
      </c>
      <c r="E69" s="358">
        <v>977.5</v>
      </c>
      <c r="F69" s="597" t="s">
        <v>89</v>
      </c>
      <c r="G69" s="29" t="s">
        <v>249</v>
      </c>
      <c r="H69" s="29"/>
      <c r="I69"/>
      <c r="J69"/>
      <c r="K69"/>
      <c r="L69"/>
      <c r="P69"/>
    </row>
    <row r="70" spans="1:16" s="308" customFormat="1" ht="12.75" customHeight="1" x14ac:dyDescent="0.2">
      <c r="A70"/>
      <c r="B70" s="129">
        <v>43672</v>
      </c>
      <c r="C70" s="190" t="s">
        <v>301</v>
      </c>
      <c r="D70" s="132" t="s">
        <v>1472</v>
      </c>
      <c r="E70" s="358">
        <v>620</v>
      </c>
      <c r="F70" s="597" t="s">
        <v>89</v>
      </c>
      <c r="G70" s="29" t="s">
        <v>249</v>
      </c>
      <c r="H70" s="29"/>
      <c r="I70"/>
      <c r="J70"/>
      <c r="K70"/>
      <c r="L70"/>
      <c r="P70"/>
    </row>
    <row r="71" spans="1:16" s="308" customFormat="1" ht="12.75" customHeight="1" x14ac:dyDescent="0.2">
      <c r="A71"/>
      <c r="B71" s="129">
        <v>43675</v>
      </c>
      <c r="C71" s="190" t="s">
        <v>301</v>
      </c>
      <c r="D71" s="132" t="s">
        <v>931</v>
      </c>
      <c r="E71" s="358">
        <v>847.4</v>
      </c>
      <c r="F71" s="597" t="s">
        <v>89</v>
      </c>
      <c r="G71" s="29" t="s">
        <v>249</v>
      </c>
      <c r="H71" s="29"/>
      <c r="I71"/>
      <c r="J71"/>
      <c r="K71"/>
      <c r="L71"/>
      <c r="P71"/>
    </row>
    <row r="72" spans="1:16" s="308" customFormat="1" ht="12.75" customHeight="1" x14ac:dyDescent="0.2">
      <c r="A72"/>
      <c r="B72" s="129">
        <v>43675</v>
      </c>
      <c r="C72" s="190" t="s">
        <v>1136</v>
      </c>
      <c r="D72" s="132" t="s">
        <v>861</v>
      </c>
      <c r="E72" s="716">
        <v>18486.080000000002</v>
      </c>
      <c r="F72" s="597" t="s">
        <v>89</v>
      </c>
      <c r="G72" s="29" t="s">
        <v>249</v>
      </c>
      <c r="H72" s="29"/>
      <c r="I72"/>
      <c r="J72"/>
      <c r="K72"/>
      <c r="L72"/>
      <c r="P72"/>
    </row>
    <row r="73" spans="1:16" s="308" customFormat="1" x14ac:dyDescent="0.2">
      <c r="A73"/>
      <c r="B73" s="129">
        <v>43675</v>
      </c>
      <c r="C73" s="190" t="s">
        <v>301</v>
      </c>
      <c r="D73" s="132" t="s">
        <v>1256</v>
      </c>
      <c r="E73" s="716">
        <v>299.23</v>
      </c>
      <c r="F73" s="597" t="s">
        <v>89</v>
      </c>
      <c r="G73" s="29" t="s">
        <v>249</v>
      </c>
      <c r="H73" s="29"/>
      <c r="I73"/>
      <c r="J73"/>
      <c r="K73"/>
      <c r="L73"/>
      <c r="P73"/>
    </row>
    <row r="74" spans="1:16" s="308" customFormat="1" x14ac:dyDescent="0.2">
      <c r="A74"/>
      <c r="B74" s="129">
        <v>43675</v>
      </c>
      <c r="C74" s="190" t="s">
        <v>674</v>
      </c>
      <c r="D74" s="132" t="s">
        <v>673</v>
      </c>
      <c r="E74" s="358">
        <v>935.6</v>
      </c>
      <c r="F74" s="597" t="s">
        <v>89</v>
      </c>
      <c r="G74" s="29" t="s">
        <v>249</v>
      </c>
      <c r="H74" s="29"/>
      <c r="I74"/>
      <c r="J74"/>
      <c r="K74"/>
      <c r="L74"/>
      <c r="P74"/>
    </row>
    <row r="75" spans="1:16" s="308" customFormat="1" x14ac:dyDescent="0.2">
      <c r="A75"/>
      <c r="B75" s="129">
        <v>43675</v>
      </c>
      <c r="C75" s="190" t="s">
        <v>719</v>
      </c>
      <c r="D75" s="132" t="s">
        <v>2321</v>
      </c>
      <c r="E75" s="358">
        <v>846.3</v>
      </c>
      <c r="F75" s="607" t="s">
        <v>89</v>
      </c>
      <c r="G75" s="29" t="s">
        <v>249</v>
      </c>
      <c r="H75" s="29"/>
      <c r="I75"/>
      <c r="J75"/>
      <c r="K75"/>
      <c r="L75"/>
      <c r="P75"/>
    </row>
    <row r="76" spans="1:16" s="308" customFormat="1" x14ac:dyDescent="0.2">
      <c r="A76"/>
      <c r="B76" s="129">
        <v>43675</v>
      </c>
      <c r="C76" s="190" t="s">
        <v>469</v>
      </c>
      <c r="D76" s="132" t="s">
        <v>424</v>
      </c>
      <c r="E76" s="358">
        <v>245.57</v>
      </c>
      <c r="F76" s="607" t="s">
        <v>89</v>
      </c>
      <c r="G76" s="29" t="s">
        <v>249</v>
      </c>
      <c r="H76" s="29"/>
      <c r="I76"/>
      <c r="J76"/>
      <c r="K76"/>
      <c r="L76"/>
      <c r="P76"/>
    </row>
    <row r="77" spans="1:16" s="308" customFormat="1" x14ac:dyDescent="0.2">
      <c r="A77"/>
      <c r="B77" s="129">
        <v>43675</v>
      </c>
      <c r="C77" s="190" t="s">
        <v>719</v>
      </c>
      <c r="D77" s="132" t="s">
        <v>1051</v>
      </c>
      <c r="E77" s="358">
        <v>725.95</v>
      </c>
      <c r="F77" s="607" t="s">
        <v>89</v>
      </c>
      <c r="G77" s="29" t="s">
        <v>249</v>
      </c>
      <c r="H77" s="29"/>
      <c r="I77"/>
      <c r="J77"/>
      <c r="K77"/>
      <c r="L77"/>
      <c r="P77"/>
    </row>
    <row r="78" spans="1:16" s="308" customFormat="1" x14ac:dyDescent="0.2">
      <c r="A78"/>
      <c r="B78" s="129">
        <v>43676</v>
      </c>
      <c r="C78" s="190" t="s">
        <v>301</v>
      </c>
      <c r="D78" s="132" t="s">
        <v>2306</v>
      </c>
      <c r="E78" s="358">
        <v>6877</v>
      </c>
      <c r="F78" s="600" t="s">
        <v>89</v>
      </c>
      <c r="G78" s="29" t="s">
        <v>249</v>
      </c>
      <c r="H78" s="29"/>
      <c r="I78"/>
      <c r="J78"/>
      <c r="K78"/>
      <c r="L78"/>
      <c r="P78"/>
    </row>
    <row r="79" spans="1:16" s="308" customFormat="1" x14ac:dyDescent="0.2">
      <c r="A79"/>
      <c r="B79" s="129">
        <v>43676</v>
      </c>
      <c r="C79" s="190" t="s">
        <v>674</v>
      </c>
      <c r="D79" s="132" t="s">
        <v>1463</v>
      </c>
      <c r="E79" s="358">
        <v>1105.8</v>
      </c>
      <c r="F79" s="600" t="s">
        <v>89</v>
      </c>
      <c r="G79" s="29" t="s">
        <v>249</v>
      </c>
      <c r="H79" s="29"/>
      <c r="I79"/>
      <c r="J79"/>
      <c r="K79"/>
      <c r="L79"/>
      <c r="P79"/>
    </row>
    <row r="80" spans="1:16" s="308" customFormat="1" x14ac:dyDescent="0.2">
      <c r="A80"/>
      <c r="B80" s="129">
        <v>43677</v>
      </c>
      <c r="C80" s="190" t="s">
        <v>301</v>
      </c>
      <c r="D80" s="132" t="s">
        <v>1487</v>
      </c>
      <c r="E80" s="358">
        <v>4494.2</v>
      </c>
      <c r="F80" s="600" t="s">
        <v>89</v>
      </c>
      <c r="G80" s="29" t="s">
        <v>249</v>
      </c>
      <c r="H80" s="29"/>
      <c r="I80"/>
      <c r="J80"/>
      <c r="K80"/>
      <c r="L80"/>
      <c r="P80"/>
    </row>
    <row r="81" spans="1:16" s="308" customFormat="1" x14ac:dyDescent="0.2">
      <c r="A81"/>
      <c r="B81" s="129">
        <v>43677</v>
      </c>
      <c r="C81" s="190" t="s">
        <v>301</v>
      </c>
      <c r="D81" s="132" t="s">
        <v>1197</v>
      </c>
      <c r="E81" s="358">
        <v>709.37</v>
      </c>
      <c r="F81" s="600" t="s">
        <v>89</v>
      </c>
      <c r="G81" s="29" t="s">
        <v>249</v>
      </c>
      <c r="H81" s="29"/>
      <c r="I81"/>
      <c r="J81"/>
      <c r="K81"/>
      <c r="L81"/>
      <c r="P81"/>
    </row>
    <row r="82" spans="1:16" s="308" customFormat="1" x14ac:dyDescent="0.2">
      <c r="A82"/>
      <c r="B82" s="129">
        <v>43677</v>
      </c>
      <c r="C82" s="190" t="s">
        <v>647</v>
      </c>
      <c r="D82" s="132" t="s">
        <v>2193</v>
      </c>
      <c r="E82" s="358">
        <v>2560.5</v>
      </c>
      <c r="F82" s="603" t="s">
        <v>89</v>
      </c>
      <c r="G82" s="29" t="s">
        <v>249</v>
      </c>
      <c r="H82" s="29"/>
      <c r="I82"/>
      <c r="J82"/>
      <c r="K82"/>
      <c r="L82"/>
      <c r="P82"/>
    </row>
    <row r="83" spans="1:16" s="308" customFormat="1" x14ac:dyDescent="0.2">
      <c r="A83"/>
      <c r="B83" s="129">
        <v>43677</v>
      </c>
      <c r="C83" s="190" t="s">
        <v>469</v>
      </c>
      <c r="D83" s="132" t="s">
        <v>424</v>
      </c>
      <c r="E83" s="358">
        <v>400.19</v>
      </c>
      <c r="F83" s="607" t="s">
        <v>89</v>
      </c>
      <c r="G83" s="29" t="s">
        <v>249</v>
      </c>
      <c r="H83" s="29"/>
      <c r="I83"/>
      <c r="J83"/>
      <c r="K83"/>
      <c r="L83"/>
      <c r="P83"/>
    </row>
    <row r="84" spans="1:16" s="308" customFormat="1" ht="13.5" thickBot="1" x14ac:dyDescent="0.25">
      <c r="A84"/>
      <c r="B84" s="161">
        <v>43677</v>
      </c>
      <c r="C84" s="187" t="s">
        <v>397</v>
      </c>
      <c r="D84" s="133" t="s">
        <v>434</v>
      </c>
      <c r="E84" s="727">
        <v>2702</v>
      </c>
      <c r="F84" s="597" t="s">
        <v>89</v>
      </c>
      <c r="G84" s="29" t="s">
        <v>249</v>
      </c>
      <c r="H84" s="29"/>
      <c r="I84"/>
      <c r="J84"/>
      <c r="K84"/>
      <c r="L84"/>
      <c r="P84"/>
    </row>
    <row r="85" spans="1:16" s="308" customFormat="1" ht="13.5" thickBot="1" x14ac:dyDescent="0.25">
      <c r="A85"/>
      <c r="B85" s="56"/>
      <c r="C85" s="56"/>
      <c r="D85" s="194"/>
      <c r="E85" s="729">
        <f>SUM(E5:E84)</f>
        <v>268139.01000000007</v>
      </c>
      <c r="F85" s="597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732"/>
      <c r="F86" s="597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732"/>
      <c r="F87" s="597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732"/>
      <c r="F88" s="597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732"/>
      <c r="F89" s="597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732"/>
      <c r="F90" s="597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732"/>
      <c r="F91" s="597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732"/>
      <c r="F92" s="597"/>
      <c r="G92" s="29"/>
      <c r="H92" s="29"/>
      <c r="I92"/>
      <c r="J92"/>
      <c r="K92"/>
      <c r="L92"/>
      <c r="P92"/>
    </row>
    <row r="93" spans="1:16" s="308" customFormat="1" x14ac:dyDescent="0.2">
      <c r="A93"/>
      <c r="B93"/>
      <c r="C93"/>
      <c r="D93" s="195"/>
      <c r="E93" s="732"/>
      <c r="F93" s="597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732"/>
      <c r="F94" s="597"/>
      <c r="G94" s="29"/>
      <c r="H94" s="29"/>
      <c r="I94"/>
      <c r="J94"/>
      <c r="K94"/>
      <c r="L94"/>
      <c r="P94"/>
    </row>
    <row r="95" spans="1:16" s="308" customFormat="1" x14ac:dyDescent="0.2">
      <c r="A95"/>
      <c r="B95"/>
      <c r="C95"/>
      <c r="D95" s="195"/>
      <c r="E95" s="732"/>
      <c r="F95" s="597"/>
      <c r="G95" s="29"/>
      <c r="H95" s="29"/>
      <c r="I95"/>
      <c r="J95"/>
      <c r="K95"/>
      <c r="L95"/>
      <c r="P95"/>
    </row>
    <row r="96" spans="1:16" s="308" customFormat="1" x14ac:dyDescent="0.2">
      <c r="A96"/>
      <c r="B96"/>
      <c r="C96"/>
      <c r="D96" s="195"/>
      <c r="E96" s="732"/>
      <c r="F96" s="597"/>
      <c r="G96" s="29"/>
      <c r="H96" s="29"/>
      <c r="I96"/>
      <c r="J96"/>
      <c r="K96"/>
      <c r="L96"/>
      <c r="P96"/>
    </row>
  </sheetData>
  <mergeCells count="4">
    <mergeCell ref="A1:L1"/>
    <mergeCell ref="A3:D3"/>
    <mergeCell ref="K14:K15"/>
    <mergeCell ref="L14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3"/>
  <dimension ref="A1:P84"/>
  <sheetViews>
    <sheetView topLeftCell="A19" zoomScaleNormal="100" workbookViewId="0">
      <selection activeCell="F48" sqref="F4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732" customWidth="1"/>
    <col min="6" max="6" width="2.7109375" style="601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2307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730"/>
      <c r="F2" s="601"/>
      <c r="G2" s="601"/>
      <c r="H2" s="601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731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728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43678</v>
      </c>
      <c r="C5" s="602" t="s">
        <v>301</v>
      </c>
      <c r="D5" s="132" t="s">
        <v>2299</v>
      </c>
      <c r="E5" s="719">
        <v>1145.21</v>
      </c>
      <c r="F5" s="308" t="s">
        <v>405</v>
      </c>
      <c r="G5" s="29" t="s">
        <v>249</v>
      </c>
      <c r="H5" s="29"/>
      <c r="J5" s="369">
        <v>43678</v>
      </c>
      <c r="K5" s="123" t="s">
        <v>1318</v>
      </c>
      <c r="L5" s="136">
        <v>13331.38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B6" s="109">
        <v>43678</v>
      </c>
      <c r="C6" s="602" t="s">
        <v>647</v>
      </c>
      <c r="D6" s="123" t="s">
        <v>1146</v>
      </c>
      <c r="E6" s="524">
        <v>1213.72</v>
      </c>
      <c r="F6" s="601" t="s">
        <v>89</v>
      </c>
      <c r="G6" s="29" t="s">
        <v>249</v>
      </c>
      <c r="H6" s="29"/>
      <c r="J6" s="109">
        <v>43678</v>
      </c>
      <c r="K6" s="123" t="s">
        <v>349</v>
      </c>
      <c r="L6" s="136">
        <v>15619.01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B7" s="109">
        <v>43678</v>
      </c>
      <c r="C7" s="188" t="s">
        <v>1136</v>
      </c>
      <c r="D7" s="123" t="s">
        <v>2310</v>
      </c>
      <c r="E7" s="524">
        <v>20000</v>
      </c>
      <c r="F7" s="601" t="s">
        <v>89</v>
      </c>
      <c r="G7" s="29" t="s">
        <v>249</v>
      </c>
      <c r="H7" s="29"/>
      <c r="J7" s="109">
        <v>43678</v>
      </c>
      <c r="K7" s="123" t="s">
        <v>1258</v>
      </c>
      <c r="L7" s="136">
        <v>17406.400000000001</v>
      </c>
      <c r="M7" s="308" t="s">
        <v>89</v>
      </c>
      <c r="N7" s="307" t="s">
        <v>249</v>
      </c>
      <c r="O7" s="307"/>
    </row>
    <row r="8" spans="1:16" s="56" customFormat="1" ht="12.6" customHeight="1" x14ac:dyDescent="0.2">
      <c r="B8" s="109">
        <v>43678</v>
      </c>
      <c r="C8" s="188" t="s">
        <v>2308</v>
      </c>
      <c r="D8" s="123" t="s">
        <v>2309</v>
      </c>
      <c r="E8" s="524">
        <v>2400</v>
      </c>
      <c r="F8" s="601" t="s">
        <v>89</v>
      </c>
      <c r="G8" s="29" t="s">
        <v>249</v>
      </c>
      <c r="H8" s="29"/>
      <c r="J8" s="110">
        <v>43683</v>
      </c>
      <c r="K8" s="123" t="s">
        <v>2327</v>
      </c>
      <c r="L8" s="136">
        <v>5787.1</v>
      </c>
      <c r="M8" s="308" t="s">
        <v>89</v>
      </c>
      <c r="N8" s="307" t="s">
        <v>249</v>
      </c>
      <c r="O8" s="307"/>
      <c r="P8" s="316"/>
    </row>
    <row r="9" spans="1:16" s="56" customFormat="1" ht="12.6" customHeight="1" thickBot="1" x14ac:dyDescent="0.25">
      <c r="B9" s="109">
        <v>43679</v>
      </c>
      <c r="C9" s="188" t="s">
        <v>647</v>
      </c>
      <c r="D9" s="123" t="s">
        <v>1146</v>
      </c>
      <c r="E9" s="726">
        <v>553.95000000000005</v>
      </c>
      <c r="F9" s="601" t="s">
        <v>89</v>
      </c>
      <c r="G9" s="29" t="s">
        <v>249</v>
      </c>
      <c r="H9" s="29"/>
      <c r="J9" s="161">
        <v>43697</v>
      </c>
      <c r="K9" s="133" t="s">
        <v>2335</v>
      </c>
      <c r="L9" s="137">
        <v>423.55</v>
      </c>
      <c r="M9" s="308" t="s">
        <v>89</v>
      </c>
      <c r="N9" s="307" t="s">
        <v>249</v>
      </c>
      <c r="O9" s="307"/>
      <c r="P9" s="316"/>
    </row>
    <row r="10" spans="1:16" s="56" customFormat="1" ht="12.6" customHeight="1" thickBot="1" x14ac:dyDescent="0.25">
      <c r="B10" s="109">
        <v>43679</v>
      </c>
      <c r="C10" s="188" t="s">
        <v>301</v>
      </c>
      <c r="D10" s="123" t="s">
        <v>50</v>
      </c>
      <c r="E10" s="358">
        <v>417.62</v>
      </c>
      <c r="F10" s="601" t="s">
        <v>89</v>
      </c>
      <c r="G10" s="29" t="s">
        <v>249</v>
      </c>
      <c r="H10" s="29"/>
      <c r="K10" s="194"/>
      <c r="L10" s="87">
        <f>SUM(L5:L9)</f>
        <v>52567.44</v>
      </c>
      <c r="M10" s="307"/>
      <c r="N10" s="307"/>
      <c r="O10" s="306"/>
      <c r="P10" s="29"/>
    </row>
    <row r="11" spans="1:16" s="56" customFormat="1" ht="12.6" customHeight="1" thickBot="1" x14ac:dyDescent="0.25">
      <c r="B11" s="109">
        <v>43679</v>
      </c>
      <c r="C11" s="188" t="s">
        <v>1939</v>
      </c>
      <c r="D11" s="123" t="s">
        <v>1977</v>
      </c>
      <c r="E11" s="358">
        <v>2060</v>
      </c>
      <c r="F11" s="618" t="s">
        <v>405</v>
      </c>
      <c r="G11" s="29" t="s">
        <v>249</v>
      </c>
      <c r="H11" s="29"/>
      <c r="I11"/>
      <c r="J11" s="299"/>
      <c r="K11" s="155"/>
      <c r="L11" s="301"/>
      <c r="M11" s="307"/>
      <c r="N11" s="307"/>
      <c r="O11" s="306"/>
      <c r="P11" s="327"/>
    </row>
    <row r="12" spans="1:16" s="29" customFormat="1" ht="12.6" customHeight="1" x14ac:dyDescent="0.2">
      <c r="A12" s="56"/>
      <c r="B12" s="109">
        <v>43680</v>
      </c>
      <c r="C12" s="188" t="s">
        <v>397</v>
      </c>
      <c r="D12" s="123" t="s">
        <v>849</v>
      </c>
      <c r="E12" s="358">
        <v>1250</v>
      </c>
      <c r="F12" s="618"/>
      <c r="G12" s="29" t="s">
        <v>249</v>
      </c>
      <c r="I12"/>
      <c r="J12" s="158"/>
      <c r="K12" s="885" t="s">
        <v>1087</v>
      </c>
      <c r="L12" s="881">
        <f>L10+E61+L20</f>
        <v>187327.83</v>
      </c>
      <c r="M12" s="307"/>
      <c r="N12" s="307"/>
      <c r="O12" s="306"/>
    </row>
    <row r="13" spans="1:16" s="29" customFormat="1" ht="12.6" customHeight="1" thickBot="1" x14ac:dyDescent="0.25">
      <c r="A13" s="56"/>
      <c r="B13" s="109">
        <v>43680</v>
      </c>
      <c r="C13" s="188" t="s">
        <v>469</v>
      </c>
      <c r="D13" s="123" t="s">
        <v>1746</v>
      </c>
      <c r="E13" s="358">
        <v>191.7</v>
      </c>
      <c r="F13" s="618" t="s">
        <v>89</v>
      </c>
      <c r="G13" s="29" t="s">
        <v>249</v>
      </c>
      <c r="I13"/>
      <c r="J13" s="158"/>
      <c r="K13" s="885"/>
      <c r="L13" s="882"/>
      <c r="M13" s="307"/>
      <c r="N13" s="307"/>
      <c r="O13" s="306"/>
    </row>
    <row r="14" spans="1:16" s="29" customFormat="1" ht="12.6" customHeight="1" x14ac:dyDescent="0.2">
      <c r="A14" s="56"/>
      <c r="B14" s="109">
        <v>43682</v>
      </c>
      <c r="C14" s="188" t="s">
        <v>647</v>
      </c>
      <c r="D14" s="123" t="s">
        <v>1279</v>
      </c>
      <c r="E14" s="358">
        <v>1384.2</v>
      </c>
      <c r="F14" s="618" t="s">
        <v>89</v>
      </c>
      <c r="G14" s="29" t="s">
        <v>249</v>
      </c>
      <c r="I14" s="3"/>
      <c r="J14" s="393"/>
      <c r="K14" s="398"/>
      <c r="L14" s="336"/>
      <c r="M14" s="307"/>
      <c r="N14" s="307"/>
      <c r="O14" s="306"/>
      <c r="P14" s="487"/>
    </row>
    <row r="15" spans="1:16" s="29" customFormat="1" ht="12.6" customHeight="1" thickBot="1" x14ac:dyDescent="0.25">
      <c r="A15" s="56"/>
      <c r="B15" s="109">
        <v>43682</v>
      </c>
      <c r="C15" s="188" t="s">
        <v>647</v>
      </c>
      <c r="D15" s="123" t="s">
        <v>597</v>
      </c>
      <c r="E15" s="358">
        <v>983.82</v>
      </c>
      <c r="F15" s="618" t="s">
        <v>89</v>
      </c>
      <c r="G15" s="29" t="s">
        <v>249</v>
      </c>
      <c r="I15" s="294" t="s">
        <v>1570</v>
      </c>
      <c r="J15" s="294"/>
      <c r="K15" s="294"/>
      <c r="L15" s="288"/>
      <c r="M15" s="492" t="s">
        <v>2269</v>
      </c>
      <c r="N15" s="307"/>
      <c r="O15" s="306"/>
      <c r="P15" s="488"/>
    </row>
    <row r="16" spans="1:16" s="29" customFormat="1" ht="12.6" customHeight="1" thickBot="1" x14ac:dyDescent="0.25">
      <c r="A16" s="56"/>
      <c r="B16" s="109">
        <v>43682</v>
      </c>
      <c r="C16" s="188" t="s">
        <v>719</v>
      </c>
      <c r="D16" s="123" t="s">
        <v>1336</v>
      </c>
      <c r="E16" s="358">
        <v>939.8</v>
      </c>
      <c r="F16" s="618"/>
      <c r="G16" s="29" t="s">
        <v>249</v>
      </c>
      <c r="I16"/>
      <c r="J16" s="10" t="s">
        <v>297</v>
      </c>
      <c r="K16" s="11" t="s">
        <v>298</v>
      </c>
      <c r="L16" s="176" t="s">
        <v>299</v>
      </c>
      <c r="M16" s="308"/>
      <c r="N16" s="307"/>
      <c r="O16" s="307"/>
      <c r="P16" s="488"/>
    </row>
    <row r="17" spans="1:16" s="29" customFormat="1" ht="12.6" customHeight="1" x14ac:dyDescent="0.2">
      <c r="A17" s="56"/>
      <c r="B17" s="109">
        <v>43683</v>
      </c>
      <c r="C17" s="188" t="s">
        <v>301</v>
      </c>
      <c r="D17" s="123" t="s">
        <v>66</v>
      </c>
      <c r="E17" s="358">
        <v>2397.98</v>
      </c>
      <c r="F17" s="601" t="s">
        <v>89</v>
      </c>
      <c r="G17" s="29" t="s">
        <v>249</v>
      </c>
      <c r="I17"/>
      <c r="J17" s="109">
        <v>43672</v>
      </c>
      <c r="K17" s="119" t="s">
        <v>1051</v>
      </c>
      <c r="L17" s="134">
        <v>975.4</v>
      </c>
      <c r="M17" s="308" t="s">
        <v>89</v>
      </c>
      <c r="N17" s="308" t="s">
        <v>249</v>
      </c>
      <c r="O17" s="307"/>
      <c r="P17" s="488"/>
    </row>
    <row r="18" spans="1:16" s="29" customFormat="1" ht="12.6" customHeight="1" x14ac:dyDescent="0.2">
      <c r="A18" s="56"/>
      <c r="B18" s="109">
        <v>43683</v>
      </c>
      <c r="C18" s="188" t="s">
        <v>323</v>
      </c>
      <c r="D18" s="123" t="s">
        <v>2249</v>
      </c>
      <c r="E18" s="358">
        <v>972</v>
      </c>
      <c r="F18" s="601" t="s">
        <v>89</v>
      </c>
      <c r="G18" s="29" t="s">
        <v>249</v>
      </c>
      <c r="I18"/>
      <c r="J18" s="164">
        <v>43677</v>
      </c>
      <c r="K18" s="119" t="s">
        <v>1051</v>
      </c>
      <c r="L18" s="169">
        <v>696.64</v>
      </c>
      <c r="M18" s="308" t="s">
        <v>89</v>
      </c>
      <c r="N18" s="308" t="s">
        <v>249</v>
      </c>
      <c r="O18" s="307"/>
      <c r="P18" s="488"/>
    </row>
    <row r="19" spans="1:16" s="29" customFormat="1" ht="12.6" customHeight="1" thickBot="1" x14ac:dyDescent="0.25">
      <c r="A19" s="56"/>
      <c r="B19" s="109">
        <v>43683</v>
      </c>
      <c r="C19" s="188" t="s">
        <v>2328</v>
      </c>
      <c r="D19" s="132" t="s">
        <v>673</v>
      </c>
      <c r="E19" s="358">
        <v>2190.8000000000002</v>
      </c>
      <c r="F19" s="601" t="s">
        <v>89</v>
      </c>
      <c r="G19" s="29" t="s">
        <v>249</v>
      </c>
      <c r="I19"/>
      <c r="J19" s="161">
        <v>43697</v>
      </c>
      <c r="K19" s="133" t="s">
        <v>1627</v>
      </c>
      <c r="L19" s="200">
        <v>478</v>
      </c>
      <c r="M19" s="308" t="s">
        <v>89</v>
      </c>
      <c r="N19" s="308" t="s">
        <v>249</v>
      </c>
      <c r="O19" s="307"/>
      <c r="P19" s="488"/>
    </row>
    <row r="20" spans="1:16" s="29" customFormat="1" ht="12.6" customHeight="1" thickBot="1" x14ac:dyDescent="0.25">
      <c r="A20" s="56"/>
      <c r="B20" s="109">
        <v>43683</v>
      </c>
      <c r="C20" s="188" t="s">
        <v>469</v>
      </c>
      <c r="D20" s="132" t="s">
        <v>424</v>
      </c>
      <c r="E20" s="358">
        <v>878.92</v>
      </c>
      <c r="F20" s="618" t="s">
        <v>89</v>
      </c>
      <c r="G20" s="29" t="s">
        <v>249</v>
      </c>
      <c r="I20" s="294"/>
      <c r="J20" s="56"/>
      <c r="K20" s="194"/>
      <c r="L20" s="87">
        <f>SUM(L17:L19)</f>
        <v>2150.04</v>
      </c>
      <c r="M20" s="308"/>
      <c r="N20" s="308"/>
      <c r="O20" s="308"/>
      <c r="P20" s="488"/>
    </row>
    <row r="21" spans="1:16" s="29" customFormat="1" ht="12.6" customHeight="1" x14ac:dyDescent="0.2">
      <c r="A21" s="56"/>
      <c r="B21" s="109">
        <v>43684</v>
      </c>
      <c r="C21" s="188" t="s">
        <v>1502</v>
      </c>
      <c r="D21" s="132" t="s">
        <v>2332</v>
      </c>
      <c r="E21" s="358">
        <v>450</v>
      </c>
      <c r="F21" s="601" t="s">
        <v>405</v>
      </c>
      <c r="G21" s="29" t="s">
        <v>249</v>
      </c>
      <c r="I21" s="294"/>
      <c r="J21" s="56"/>
      <c r="K21" s="194"/>
      <c r="L21" s="208"/>
      <c r="M21" s="308"/>
      <c r="N21" s="308"/>
      <c r="O21" s="308"/>
      <c r="P21" s="488"/>
    </row>
    <row r="22" spans="1:16" s="29" customFormat="1" ht="12.6" customHeight="1" thickBot="1" x14ac:dyDescent="0.25">
      <c r="A22" s="56"/>
      <c r="B22" s="109">
        <v>43684</v>
      </c>
      <c r="C22" s="188" t="s">
        <v>301</v>
      </c>
      <c r="D22" s="132" t="s">
        <v>2181</v>
      </c>
      <c r="E22" s="716">
        <v>13430.91</v>
      </c>
      <c r="F22" s="601" t="s">
        <v>89</v>
      </c>
      <c r="G22" s="29" t="s">
        <v>249</v>
      </c>
      <c r="I22" s="294" t="s">
        <v>2039</v>
      </c>
      <c r="J22" s="294"/>
      <c r="K22" s="294"/>
      <c r="L22" s="288"/>
      <c r="M22" s="492"/>
      <c r="N22" s="308"/>
      <c r="O22" s="308"/>
      <c r="P22" s="111"/>
    </row>
    <row r="23" spans="1:16" s="29" customFormat="1" ht="12.6" customHeight="1" thickBot="1" x14ac:dyDescent="0.25">
      <c r="A23" s="56"/>
      <c r="B23" s="109">
        <v>43685</v>
      </c>
      <c r="C23" s="188" t="s">
        <v>674</v>
      </c>
      <c r="D23" s="132" t="s">
        <v>2215</v>
      </c>
      <c r="E23" s="358">
        <v>212.75</v>
      </c>
      <c r="F23" s="601" t="s">
        <v>89</v>
      </c>
      <c r="G23" s="27" t="s">
        <v>249</v>
      </c>
      <c r="I23"/>
      <c r="J23" s="10" t="s">
        <v>297</v>
      </c>
      <c r="K23" s="11" t="s">
        <v>298</v>
      </c>
      <c r="L23" s="176" t="s">
        <v>299</v>
      </c>
      <c r="M23" s="308"/>
      <c r="N23"/>
      <c r="O23" s="308"/>
      <c r="P23" s="111"/>
    </row>
    <row r="24" spans="1:16" s="29" customFormat="1" ht="12.6" customHeight="1" x14ac:dyDescent="0.2">
      <c r="A24" s="56"/>
      <c r="B24" s="109">
        <v>43687</v>
      </c>
      <c r="C24" s="188" t="s">
        <v>647</v>
      </c>
      <c r="D24" s="132" t="s">
        <v>597</v>
      </c>
      <c r="E24" s="358">
        <v>445.39</v>
      </c>
      <c r="F24" s="618" t="s">
        <v>89</v>
      </c>
      <c r="G24" s="27" t="s">
        <v>249</v>
      </c>
      <c r="I24"/>
      <c r="J24" s="101">
        <v>43678</v>
      </c>
      <c r="K24" s="205" t="s">
        <v>2356</v>
      </c>
      <c r="L24" s="206">
        <v>1205.6199999999999</v>
      </c>
      <c r="M24" s="308"/>
      <c r="N24" s="308" t="s">
        <v>249</v>
      </c>
      <c r="O24" s="308"/>
      <c r="P24" s="111"/>
    </row>
    <row r="25" spans="1:16" s="29" customFormat="1" ht="12.6" customHeight="1" x14ac:dyDescent="0.2">
      <c r="A25" s="56"/>
      <c r="B25" s="109">
        <v>43687</v>
      </c>
      <c r="C25" s="188" t="s">
        <v>469</v>
      </c>
      <c r="D25" s="132" t="s">
        <v>1433</v>
      </c>
      <c r="E25" s="358">
        <v>203.7</v>
      </c>
      <c r="F25" s="618" t="s">
        <v>89</v>
      </c>
      <c r="G25" s="27" t="s">
        <v>249</v>
      </c>
      <c r="I25"/>
      <c r="J25" s="110">
        <v>43679</v>
      </c>
      <c r="K25" s="119" t="s">
        <v>2356</v>
      </c>
      <c r="L25" s="746">
        <v>1217.51</v>
      </c>
      <c r="M25" s="308"/>
      <c r="N25" s="308" t="s">
        <v>249</v>
      </c>
      <c r="O25" s="308"/>
      <c r="P25" s="111"/>
    </row>
    <row r="26" spans="1:16" s="29" customFormat="1" ht="12.6" customHeight="1" x14ac:dyDescent="0.2">
      <c r="A26" s="56"/>
      <c r="B26" s="109">
        <v>43689</v>
      </c>
      <c r="C26" s="188" t="s">
        <v>647</v>
      </c>
      <c r="D26" s="132" t="s">
        <v>1146</v>
      </c>
      <c r="E26" s="358">
        <v>851.24</v>
      </c>
      <c r="F26" s="601" t="s">
        <v>89</v>
      </c>
      <c r="G26" s="29" t="s">
        <v>249</v>
      </c>
      <c r="I26"/>
      <c r="J26" s="110">
        <v>43680</v>
      </c>
      <c r="K26" s="119" t="s">
        <v>2357</v>
      </c>
      <c r="L26" s="746">
        <v>220.92</v>
      </c>
      <c r="M26" s="308"/>
      <c r="N26" s="308" t="s">
        <v>249</v>
      </c>
      <c r="O26" s="308"/>
      <c r="P26" s="456">
        <f>SUM(L25:L26)</f>
        <v>1438.43</v>
      </c>
    </row>
    <row r="27" spans="1:16" s="29" customFormat="1" ht="12.6" customHeight="1" x14ac:dyDescent="0.2">
      <c r="A27" s="56"/>
      <c r="B27" s="109">
        <v>43689</v>
      </c>
      <c r="C27" s="188" t="s">
        <v>301</v>
      </c>
      <c r="D27" s="132" t="s">
        <v>293</v>
      </c>
      <c r="E27" s="358">
        <v>347.3</v>
      </c>
      <c r="F27" s="601" t="s">
        <v>89</v>
      </c>
      <c r="G27" s="29" t="s">
        <v>249</v>
      </c>
      <c r="I27"/>
      <c r="J27" s="110">
        <v>43691</v>
      </c>
      <c r="K27" s="119" t="s">
        <v>2358</v>
      </c>
      <c r="L27" s="746">
        <v>5982.86</v>
      </c>
      <c r="M27" s="308"/>
      <c r="N27" s="308" t="s">
        <v>249</v>
      </c>
      <c r="O27" s="308"/>
      <c r="P27" s="3"/>
    </row>
    <row r="28" spans="1:16" s="29" customFormat="1" ht="12.6" customHeight="1" x14ac:dyDescent="0.2">
      <c r="A28"/>
      <c r="B28" s="109">
        <v>43689</v>
      </c>
      <c r="C28" s="188" t="s">
        <v>301</v>
      </c>
      <c r="D28" s="132" t="s">
        <v>227</v>
      </c>
      <c r="E28" s="358">
        <v>896.5</v>
      </c>
      <c r="F28" s="601" t="s">
        <v>89</v>
      </c>
      <c r="G28" s="29" t="s">
        <v>249</v>
      </c>
      <c r="I28"/>
      <c r="J28" s="110">
        <v>43692</v>
      </c>
      <c r="K28" s="119" t="s">
        <v>2359</v>
      </c>
      <c r="L28" s="172">
        <v>4159.25</v>
      </c>
      <c r="M28" s="308"/>
      <c r="N28" s="308" t="s">
        <v>249</v>
      </c>
      <c r="O28" s="308"/>
      <c r="P28" s="3"/>
    </row>
    <row r="29" spans="1:16" s="29" customFormat="1" ht="12.6" customHeight="1" thickBot="1" x14ac:dyDescent="0.25">
      <c r="A29"/>
      <c r="B29" s="109">
        <v>43689</v>
      </c>
      <c r="C29" s="190" t="s">
        <v>719</v>
      </c>
      <c r="D29" s="132" t="s">
        <v>1577</v>
      </c>
      <c r="E29" s="358">
        <v>1101.4000000000001</v>
      </c>
      <c r="F29" s="618"/>
      <c r="G29" s="29" t="s">
        <v>249</v>
      </c>
      <c r="I29"/>
      <c r="J29" s="161">
        <v>43696</v>
      </c>
      <c r="K29" s="133" t="s">
        <v>2360</v>
      </c>
      <c r="L29" s="742">
        <v>1054.4100000000001</v>
      </c>
      <c r="M29" s="308"/>
      <c r="N29" s="308" t="s">
        <v>249</v>
      </c>
      <c r="O29" s="308"/>
      <c r="P29" s="3"/>
    </row>
    <row r="30" spans="1:16" s="29" customFormat="1" ht="12.6" customHeight="1" thickBot="1" x14ac:dyDescent="0.25">
      <c r="A30"/>
      <c r="B30" s="109">
        <v>43689</v>
      </c>
      <c r="C30" s="190" t="s">
        <v>469</v>
      </c>
      <c r="D30" s="132" t="s">
        <v>424</v>
      </c>
      <c r="E30" s="358">
        <v>372.06</v>
      </c>
      <c r="F30" s="618"/>
      <c r="G30" s="29" t="s">
        <v>249</v>
      </c>
      <c r="I30" s="294"/>
      <c r="J30" s="56"/>
      <c r="K30" s="194"/>
      <c r="L30" s="87">
        <f>SUM(L24:L29)</f>
        <v>13840.57</v>
      </c>
      <c r="M30" s="308"/>
      <c r="N30" s="308"/>
      <c r="O30" s="308"/>
      <c r="P30" s="3"/>
    </row>
    <row r="31" spans="1:16" s="29" customFormat="1" ht="12.6" customHeight="1" x14ac:dyDescent="0.2">
      <c r="A31"/>
      <c r="B31" s="109">
        <v>43690</v>
      </c>
      <c r="C31" s="190" t="s">
        <v>647</v>
      </c>
      <c r="D31" s="132" t="s">
        <v>597</v>
      </c>
      <c r="E31" s="358">
        <v>166.81</v>
      </c>
      <c r="F31" s="601" t="s">
        <v>89</v>
      </c>
      <c r="G31" s="29" t="s">
        <v>249</v>
      </c>
      <c r="H31"/>
      <c r="I31" s="294"/>
      <c r="J31" s="56"/>
      <c r="K31" s="194"/>
      <c r="L31" s="208"/>
      <c r="M31" s="308"/>
      <c r="N31" s="308"/>
      <c r="O31" s="308"/>
      <c r="P31" s="3"/>
    </row>
    <row r="32" spans="1:16" s="29" customFormat="1" ht="12.6" customHeight="1" x14ac:dyDescent="0.2">
      <c r="A32"/>
      <c r="B32" s="109">
        <v>43690</v>
      </c>
      <c r="C32" s="190" t="s">
        <v>301</v>
      </c>
      <c r="D32" s="132" t="s">
        <v>380</v>
      </c>
      <c r="E32" s="358">
        <v>483</v>
      </c>
      <c r="F32" s="601" t="s">
        <v>89</v>
      </c>
      <c r="G32" s="29" t="s">
        <v>249</v>
      </c>
      <c r="I32" s="294"/>
      <c r="J32" s="56"/>
      <c r="K32" s="194"/>
      <c r="L32" s="208"/>
      <c r="M32" s="308"/>
      <c r="N32" s="308"/>
      <c r="O32" s="308"/>
      <c r="P32"/>
    </row>
    <row r="33" spans="1:16" s="29" customFormat="1" ht="12.6" customHeight="1" x14ac:dyDescent="0.2">
      <c r="A33"/>
      <c r="B33" s="129">
        <v>43691</v>
      </c>
      <c r="C33" s="190" t="s">
        <v>469</v>
      </c>
      <c r="D33" s="132" t="s">
        <v>424</v>
      </c>
      <c r="E33" s="358">
        <v>306.18</v>
      </c>
      <c r="F33" s="618" t="s">
        <v>89</v>
      </c>
      <c r="G33" s="29" t="s">
        <v>249</v>
      </c>
      <c r="I33" s="294"/>
      <c r="J33" s="56"/>
      <c r="K33" s="194"/>
      <c r="L33" s="208"/>
      <c r="M33" s="308"/>
      <c r="N33" s="308"/>
      <c r="O33" s="308"/>
      <c r="P33"/>
    </row>
    <row r="34" spans="1:16" s="29" customFormat="1" ht="12.6" customHeight="1" x14ac:dyDescent="0.2">
      <c r="A34"/>
      <c r="B34" s="129">
        <v>43691</v>
      </c>
      <c r="C34" s="190" t="s">
        <v>719</v>
      </c>
      <c r="D34" s="132" t="s">
        <v>1051</v>
      </c>
      <c r="E34" s="358">
        <v>941.09</v>
      </c>
      <c r="F34" s="618" t="s">
        <v>89</v>
      </c>
      <c r="G34" s="29" t="s">
        <v>249</v>
      </c>
      <c r="I34" s="294"/>
      <c r="J34" s="56"/>
      <c r="K34" s="194"/>
      <c r="L34" s="208"/>
      <c r="M34" s="308"/>
      <c r="N34" s="308"/>
      <c r="O34" s="308"/>
      <c r="P34"/>
    </row>
    <row r="35" spans="1:16" s="29" customFormat="1" ht="12.6" customHeight="1" x14ac:dyDescent="0.2">
      <c r="A35"/>
      <c r="B35" s="129">
        <v>43692</v>
      </c>
      <c r="C35" s="190" t="s">
        <v>301</v>
      </c>
      <c r="D35" s="132" t="s">
        <v>2333</v>
      </c>
      <c r="E35" s="358">
        <v>149.97999999999999</v>
      </c>
      <c r="F35" s="601" t="s">
        <v>89</v>
      </c>
      <c r="G35" s="29" t="s">
        <v>249</v>
      </c>
      <c r="I35" s="294"/>
      <c r="J35" s="56"/>
      <c r="K35" s="194"/>
      <c r="L35" s="208"/>
      <c r="M35" s="308"/>
      <c r="N35" s="308"/>
      <c r="O35" s="308"/>
      <c r="P35"/>
    </row>
    <row r="36" spans="1:16" s="29" customFormat="1" ht="12.6" customHeight="1" x14ac:dyDescent="0.2">
      <c r="A36"/>
      <c r="B36" s="129">
        <v>43692</v>
      </c>
      <c r="C36" s="190" t="s">
        <v>469</v>
      </c>
      <c r="D36" s="132" t="s">
        <v>2334</v>
      </c>
      <c r="E36" s="358">
        <v>219</v>
      </c>
      <c r="F36" s="601" t="s">
        <v>89</v>
      </c>
      <c r="G36" s="29" t="s">
        <v>249</v>
      </c>
      <c r="I36" s="294"/>
      <c r="J36" s="56"/>
      <c r="K36" s="194"/>
      <c r="L36" s="208"/>
      <c r="M36" s="308"/>
      <c r="N36" s="308"/>
      <c r="O36" s="308"/>
      <c r="P36" s="339"/>
    </row>
    <row r="37" spans="1:16" s="308" customFormat="1" ht="12.75" customHeight="1" x14ac:dyDescent="0.2">
      <c r="A37"/>
      <c r="B37" s="129">
        <v>43693</v>
      </c>
      <c r="C37" s="190" t="s">
        <v>1939</v>
      </c>
      <c r="D37" s="219" t="s">
        <v>1977</v>
      </c>
      <c r="E37" s="358">
        <v>2060</v>
      </c>
      <c r="F37" s="601" t="s">
        <v>405</v>
      </c>
      <c r="G37" s="29" t="s">
        <v>249</v>
      </c>
      <c r="H37" s="29"/>
      <c r="I37" s="294"/>
      <c r="J37" s="56"/>
      <c r="K37" s="194"/>
      <c r="L37" s="208"/>
    </row>
    <row r="38" spans="1:16" s="308" customFormat="1" ht="12.75" customHeight="1" x14ac:dyDescent="0.2">
      <c r="A38"/>
      <c r="B38" s="129">
        <v>43693</v>
      </c>
      <c r="C38" s="190" t="s">
        <v>2328</v>
      </c>
      <c r="D38" s="132" t="s">
        <v>673</v>
      </c>
      <c r="E38" s="358">
        <v>5192.8999999999996</v>
      </c>
      <c r="F38" s="601" t="s">
        <v>89</v>
      </c>
      <c r="G38" s="29" t="s">
        <v>249</v>
      </c>
      <c r="H38" s="29"/>
      <c r="I38" s="294"/>
      <c r="J38" s="56"/>
      <c r="K38" s="194"/>
      <c r="L38" s="208"/>
    </row>
    <row r="39" spans="1:16" s="308" customFormat="1" ht="12.75" customHeight="1" x14ac:dyDescent="0.2">
      <c r="A39"/>
      <c r="B39" s="129">
        <v>43696</v>
      </c>
      <c r="C39" s="190" t="s">
        <v>2328</v>
      </c>
      <c r="D39" s="132" t="s">
        <v>1630</v>
      </c>
      <c r="E39" s="358">
        <v>1067.72</v>
      </c>
      <c r="F39" s="601" t="s">
        <v>89</v>
      </c>
      <c r="G39" s="29" t="s">
        <v>249</v>
      </c>
      <c r="H39" s="29"/>
      <c r="I39" s="294"/>
      <c r="J39" s="56"/>
      <c r="K39" s="194"/>
      <c r="L39" s="208"/>
    </row>
    <row r="40" spans="1:16" s="308" customFormat="1" ht="12.75" customHeight="1" x14ac:dyDescent="0.2">
      <c r="A40"/>
      <c r="B40" s="129">
        <v>43697</v>
      </c>
      <c r="C40" s="190" t="s">
        <v>2328</v>
      </c>
      <c r="D40" s="132" t="s">
        <v>2336</v>
      </c>
      <c r="E40" s="716">
        <v>23558.93</v>
      </c>
      <c r="F40" s="601" t="s">
        <v>89</v>
      </c>
      <c r="G40" s="29" t="s">
        <v>249</v>
      </c>
      <c r="H40" s="29"/>
      <c r="I40" s="294"/>
      <c r="J40" s="56"/>
      <c r="K40" s="194"/>
      <c r="L40" s="208"/>
    </row>
    <row r="41" spans="1:16" s="308" customFormat="1" ht="12.75" customHeight="1" x14ac:dyDescent="0.2">
      <c r="A41"/>
      <c r="B41" s="129">
        <v>43697</v>
      </c>
      <c r="C41" s="190" t="s">
        <v>397</v>
      </c>
      <c r="D41" s="132" t="s">
        <v>1781</v>
      </c>
      <c r="E41" s="358">
        <v>2266</v>
      </c>
      <c r="F41" s="618" t="s">
        <v>89</v>
      </c>
      <c r="G41" s="29" t="s">
        <v>249</v>
      </c>
      <c r="H41" s="29"/>
      <c r="I41" s="294"/>
      <c r="J41" s="56"/>
      <c r="K41" s="194"/>
      <c r="L41" s="208"/>
    </row>
    <row r="42" spans="1:16" s="308" customFormat="1" ht="12.75" customHeight="1" x14ac:dyDescent="0.2">
      <c r="A42"/>
      <c r="B42" s="129">
        <v>43697</v>
      </c>
      <c r="C42" s="190" t="s">
        <v>719</v>
      </c>
      <c r="D42" s="132" t="s">
        <v>1051</v>
      </c>
      <c r="E42" s="358">
        <v>985.96</v>
      </c>
      <c r="F42" s="618"/>
      <c r="G42" s="29" t="s">
        <v>249</v>
      </c>
      <c r="H42" s="29"/>
      <c r="I42" s="294"/>
      <c r="J42" s="56"/>
      <c r="K42" s="194"/>
      <c r="L42" s="208"/>
      <c r="P42"/>
    </row>
    <row r="43" spans="1:16" s="308" customFormat="1" ht="12.75" customHeight="1" x14ac:dyDescent="0.2">
      <c r="A43"/>
      <c r="B43" s="129">
        <v>43697</v>
      </c>
      <c r="C43" s="190" t="s">
        <v>469</v>
      </c>
      <c r="D43" s="132" t="s">
        <v>1433</v>
      </c>
      <c r="E43" s="358">
        <v>103.8</v>
      </c>
      <c r="F43" s="618" t="s">
        <v>89</v>
      </c>
      <c r="G43" s="29" t="s">
        <v>249</v>
      </c>
      <c r="H43" s="29"/>
      <c r="I43" s="294"/>
      <c r="J43" s="56"/>
      <c r="K43" s="194"/>
      <c r="L43" s="208"/>
      <c r="P43"/>
    </row>
    <row r="44" spans="1:16" s="308" customFormat="1" ht="12.75" customHeight="1" x14ac:dyDescent="0.2">
      <c r="A44"/>
      <c r="B44" s="129">
        <v>43697</v>
      </c>
      <c r="C44" s="190" t="s">
        <v>469</v>
      </c>
      <c r="D44" s="132" t="s">
        <v>901</v>
      </c>
      <c r="E44" s="358">
        <v>211.03</v>
      </c>
      <c r="F44" s="618" t="s">
        <v>89</v>
      </c>
      <c r="G44" s="29" t="s">
        <v>249</v>
      </c>
      <c r="H44" s="29"/>
      <c r="I44" s="294"/>
      <c r="J44" s="56"/>
      <c r="K44" s="194"/>
      <c r="L44" s="208"/>
      <c r="P44"/>
    </row>
    <row r="45" spans="1:16" s="308" customFormat="1" ht="12.75" customHeight="1" x14ac:dyDescent="0.2">
      <c r="A45"/>
      <c r="B45" s="129">
        <v>43700</v>
      </c>
      <c r="C45" s="190" t="s">
        <v>469</v>
      </c>
      <c r="D45" s="132" t="s">
        <v>424</v>
      </c>
      <c r="E45" s="358">
        <v>878.7</v>
      </c>
      <c r="F45" s="616" t="s">
        <v>89</v>
      </c>
      <c r="G45" s="29" t="s">
        <v>249</v>
      </c>
      <c r="H45" s="29"/>
      <c r="I45" s="294"/>
      <c r="J45" s="56"/>
      <c r="K45" s="194"/>
      <c r="L45" s="208"/>
      <c r="P45"/>
    </row>
    <row r="46" spans="1:16" s="308" customFormat="1" ht="12.75" customHeight="1" x14ac:dyDescent="0.2">
      <c r="A46"/>
      <c r="B46" s="129">
        <v>43700</v>
      </c>
      <c r="C46" s="190" t="s">
        <v>719</v>
      </c>
      <c r="D46" s="132" t="s">
        <v>1051</v>
      </c>
      <c r="E46" s="358">
        <v>975.76</v>
      </c>
      <c r="F46" s="618"/>
      <c r="G46" s="29" t="s">
        <v>249</v>
      </c>
      <c r="H46" s="29"/>
      <c r="I46"/>
      <c r="J46" s="56"/>
      <c r="K46" s="194"/>
      <c r="L46" s="208"/>
      <c r="P46"/>
    </row>
    <row r="47" spans="1:16" s="308" customFormat="1" ht="12.75" customHeight="1" x14ac:dyDescent="0.2">
      <c r="A47"/>
      <c r="B47" s="129">
        <v>43700</v>
      </c>
      <c r="C47" s="190" t="s">
        <v>719</v>
      </c>
      <c r="D47" s="132" t="s">
        <v>1051</v>
      </c>
      <c r="E47" s="358">
        <v>500</v>
      </c>
      <c r="F47" s="618"/>
      <c r="G47" s="29" t="s">
        <v>249</v>
      </c>
      <c r="H47" s="29"/>
      <c r="I47"/>
      <c r="J47" s="56"/>
      <c r="K47" s="194"/>
      <c r="L47" s="208"/>
      <c r="P47"/>
    </row>
    <row r="48" spans="1:16" s="308" customFormat="1" ht="12.75" customHeight="1" x14ac:dyDescent="0.2">
      <c r="A48"/>
      <c r="B48" s="129">
        <v>43700</v>
      </c>
      <c r="C48" s="190" t="s">
        <v>301</v>
      </c>
      <c r="D48" s="132" t="s">
        <v>1355</v>
      </c>
      <c r="E48" s="358">
        <v>51.9</v>
      </c>
      <c r="F48" s="618" t="s">
        <v>89</v>
      </c>
      <c r="G48" s="29" t="s">
        <v>249</v>
      </c>
      <c r="H48" s="29"/>
      <c r="I48"/>
      <c r="J48" s="56"/>
      <c r="K48" s="194"/>
      <c r="L48" s="208"/>
      <c r="P48"/>
    </row>
    <row r="49" spans="1:16" s="308" customFormat="1" ht="12.75" customHeight="1" x14ac:dyDescent="0.2">
      <c r="A49"/>
      <c r="B49" s="129">
        <v>43703</v>
      </c>
      <c r="C49" s="190" t="s">
        <v>469</v>
      </c>
      <c r="D49" s="132" t="s">
        <v>1023</v>
      </c>
      <c r="E49" s="358">
        <v>120.7</v>
      </c>
      <c r="F49" s="618" t="s">
        <v>89</v>
      </c>
      <c r="G49" s="29" t="s">
        <v>249</v>
      </c>
      <c r="H49" s="29"/>
      <c r="I49"/>
      <c r="J49" s="56"/>
      <c r="K49" s="194"/>
      <c r="L49" s="208"/>
      <c r="P49"/>
    </row>
    <row r="50" spans="1:16" s="308" customFormat="1" ht="12.75" customHeight="1" x14ac:dyDescent="0.2">
      <c r="A50"/>
      <c r="B50" s="129">
        <v>43704</v>
      </c>
      <c r="C50" s="190" t="s">
        <v>301</v>
      </c>
      <c r="D50" s="132" t="s">
        <v>459</v>
      </c>
      <c r="E50" s="358">
        <v>285</v>
      </c>
      <c r="F50" s="618" t="s">
        <v>89</v>
      </c>
      <c r="G50" s="29" t="s">
        <v>249</v>
      </c>
      <c r="H50" s="29"/>
      <c r="I50"/>
      <c r="J50" s="56"/>
      <c r="K50" s="194"/>
      <c r="L50" s="208"/>
      <c r="P50"/>
    </row>
    <row r="51" spans="1:16" s="308" customFormat="1" ht="12.75" customHeight="1" x14ac:dyDescent="0.2">
      <c r="A51"/>
      <c r="B51" s="129">
        <v>43704</v>
      </c>
      <c r="C51" s="190" t="s">
        <v>2328</v>
      </c>
      <c r="D51" s="132" t="s">
        <v>1532</v>
      </c>
      <c r="E51" s="358">
        <v>161.94999999999999</v>
      </c>
      <c r="F51" s="610" t="s">
        <v>89</v>
      </c>
      <c r="G51" s="29" t="s">
        <v>249</v>
      </c>
      <c r="H51" s="29"/>
      <c r="I51"/>
      <c r="J51" s="56"/>
      <c r="K51" s="194"/>
      <c r="L51" s="208"/>
      <c r="P51"/>
    </row>
    <row r="52" spans="1:16" s="308" customFormat="1" ht="12.75" customHeight="1" x14ac:dyDescent="0.2">
      <c r="A52"/>
      <c r="B52" s="129">
        <v>43704</v>
      </c>
      <c r="C52" s="190" t="s">
        <v>2328</v>
      </c>
      <c r="D52" s="132" t="s">
        <v>2339</v>
      </c>
      <c r="E52" s="358">
        <v>7818.75</v>
      </c>
      <c r="F52" s="601" t="s">
        <v>89</v>
      </c>
      <c r="G52" s="29" t="s">
        <v>249</v>
      </c>
      <c r="H52" s="29"/>
      <c r="I52"/>
      <c r="J52"/>
      <c r="K52"/>
      <c r="L52"/>
      <c r="P52"/>
    </row>
    <row r="53" spans="1:16" s="308" customFormat="1" ht="12.75" customHeight="1" x14ac:dyDescent="0.2">
      <c r="A53"/>
      <c r="B53" s="129">
        <v>43705</v>
      </c>
      <c r="C53" s="190" t="s">
        <v>647</v>
      </c>
      <c r="D53" s="132" t="s">
        <v>1146</v>
      </c>
      <c r="E53" s="358">
        <v>973.09</v>
      </c>
      <c r="F53" s="618"/>
      <c r="G53" s="29" t="s">
        <v>249</v>
      </c>
      <c r="H53" s="29"/>
      <c r="I53"/>
      <c r="J53"/>
      <c r="K53"/>
      <c r="L53"/>
      <c r="P53"/>
    </row>
    <row r="54" spans="1:16" s="308" customFormat="1" ht="12.75" customHeight="1" x14ac:dyDescent="0.2">
      <c r="A54"/>
      <c r="B54" s="129">
        <v>43705</v>
      </c>
      <c r="C54" s="190" t="s">
        <v>301</v>
      </c>
      <c r="D54" s="132" t="s">
        <v>1355</v>
      </c>
      <c r="E54" s="358">
        <v>1060.57</v>
      </c>
      <c r="F54" s="616" t="s">
        <v>89</v>
      </c>
      <c r="G54" s="29" t="s">
        <v>249</v>
      </c>
      <c r="H54" s="29"/>
      <c r="I54"/>
      <c r="J54"/>
      <c r="K54"/>
      <c r="L54"/>
      <c r="P54"/>
    </row>
    <row r="55" spans="1:16" s="308" customFormat="1" ht="12.75" customHeight="1" x14ac:dyDescent="0.2">
      <c r="A55"/>
      <c r="B55" s="129">
        <v>43706</v>
      </c>
      <c r="C55" s="190" t="s">
        <v>1136</v>
      </c>
      <c r="D55" s="132" t="s">
        <v>861</v>
      </c>
      <c r="E55" s="716">
        <v>18486.080000000002</v>
      </c>
      <c r="F55" s="601" t="s">
        <v>89</v>
      </c>
      <c r="G55" s="29" t="s">
        <v>249</v>
      </c>
      <c r="H55" s="29"/>
      <c r="I55"/>
      <c r="J55"/>
      <c r="K55"/>
      <c r="L55"/>
      <c r="P55"/>
    </row>
    <row r="56" spans="1:16" s="308" customFormat="1" ht="12.75" customHeight="1" x14ac:dyDescent="0.2">
      <c r="A56"/>
      <c r="B56" s="129">
        <v>43706</v>
      </c>
      <c r="C56" s="190" t="s">
        <v>469</v>
      </c>
      <c r="D56" s="132" t="s">
        <v>424</v>
      </c>
      <c r="E56" s="358">
        <v>282.73</v>
      </c>
      <c r="F56" s="618" t="s">
        <v>89</v>
      </c>
      <c r="G56" s="29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29">
        <v>43707</v>
      </c>
      <c r="C57" s="190" t="s">
        <v>301</v>
      </c>
      <c r="D57" s="132" t="s">
        <v>1159</v>
      </c>
      <c r="E57" s="358">
        <v>3178.75</v>
      </c>
      <c r="F57" s="601" t="s">
        <v>89</v>
      </c>
      <c r="G57" s="29" t="s">
        <v>249</v>
      </c>
      <c r="H57" s="29"/>
      <c r="I57"/>
      <c r="J57"/>
      <c r="K57"/>
      <c r="L57"/>
      <c r="P57"/>
    </row>
    <row r="58" spans="1:16" s="308" customFormat="1" ht="12.75" customHeight="1" x14ac:dyDescent="0.2">
      <c r="A58"/>
      <c r="B58" s="129">
        <v>43707</v>
      </c>
      <c r="C58" s="190" t="s">
        <v>1939</v>
      </c>
      <c r="D58" s="132" t="s">
        <v>1977</v>
      </c>
      <c r="E58" s="358">
        <v>2060</v>
      </c>
      <c r="F58" s="618" t="s">
        <v>405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x14ac:dyDescent="0.2">
      <c r="A59"/>
      <c r="B59" s="129">
        <v>43707</v>
      </c>
      <c r="C59" s="190" t="s">
        <v>301</v>
      </c>
      <c r="D59" s="132" t="s">
        <v>931</v>
      </c>
      <c r="E59" s="358">
        <v>539.29999999999995</v>
      </c>
      <c r="F59" s="601" t="s">
        <v>89</v>
      </c>
      <c r="G59" s="29"/>
      <c r="H59" s="29"/>
      <c r="I59"/>
      <c r="J59"/>
      <c r="K59"/>
      <c r="L59"/>
      <c r="P59"/>
    </row>
    <row r="60" spans="1:16" s="308" customFormat="1" ht="12.75" customHeight="1" thickBot="1" x14ac:dyDescent="0.25">
      <c r="A60"/>
      <c r="B60" s="161">
        <v>43708</v>
      </c>
      <c r="C60" s="187" t="s">
        <v>469</v>
      </c>
      <c r="D60" s="133" t="s">
        <v>1746</v>
      </c>
      <c r="E60" s="727">
        <v>233.7</v>
      </c>
      <c r="F60" s="601" t="s">
        <v>89</v>
      </c>
      <c r="G60" s="29"/>
      <c r="H60" s="29"/>
      <c r="I60"/>
      <c r="J60"/>
      <c r="K60"/>
      <c r="L60"/>
      <c r="P60"/>
    </row>
    <row r="61" spans="1:16" s="308" customFormat="1" ht="12.75" customHeight="1" thickBot="1" x14ac:dyDescent="0.25">
      <c r="A61"/>
      <c r="B61" s="56"/>
      <c r="C61" s="56"/>
      <c r="D61" s="194"/>
      <c r="E61" s="729">
        <f>SUM(E5:E60)</f>
        <v>132610.34999999998</v>
      </c>
      <c r="F61" s="601"/>
      <c r="G61" s="29"/>
      <c r="H61" s="29"/>
      <c r="I61"/>
      <c r="J61"/>
      <c r="K61"/>
      <c r="L61"/>
      <c r="P61"/>
    </row>
    <row r="62" spans="1:16" s="308" customFormat="1" ht="12.75" customHeight="1" x14ac:dyDescent="0.2">
      <c r="A62"/>
      <c r="B62"/>
      <c r="C62"/>
      <c r="D62" s="195"/>
      <c r="E62" s="732"/>
      <c r="F62" s="601"/>
      <c r="G62" s="29"/>
      <c r="H62" s="29"/>
      <c r="I62"/>
      <c r="J62"/>
      <c r="K62"/>
      <c r="L62"/>
      <c r="P62"/>
    </row>
    <row r="63" spans="1:16" s="308" customFormat="1" ht="12.75" customHeight="1" x14ac:dyDescent="0.2">
      <c r="A63"/>
      <c r="B63"/>
      <c r="C63"/>
      <c r="D63" s="195"/>
      <c r="E63" s="732"/>
      <c r="F63" s="601"/>
      <c r="G63" s="29"/>
      <c r="H63" s="29"/>
      <c r="I63"/>
      <c r="J63"/>
      <c r="K63"/>
      <c r="L63"/>
      <c r="P63"/>
    </row>
    <row r="64" spans="1:16" s="308" customFormat="1" ht="12.75" customHeight="1" x14ac:dyDescent="0.2">
      <c r="A64"/>
      <c r="B64"/>
      <c r="C64"/>
      <c r="D64" s="195"/>
      <c r="E64" s="732"/>
      <c r="F64" s="601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732"/>
      <c r="F65" s="601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732"/>
      <c r="F66" s="601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732"/>
      <c r="F67" s="601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732"/>
      <c r="F68" s="601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732"/>
      <c r="F69" s="601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732"/>
      <c r="F70" s="601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732"/>
      <c r="F71" s="601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732"/>
      <c r="F72" s="601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732"/>
      <c r="F73" s="601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732"/>
      <c r="F74" s="601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732"/>
      <c r="F75" s="601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732"/>
      <c r="F76" s="601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732"/>
      <c r="F77" s="601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732"/>
      <c r="F78" s="601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732"/>
      <c r="F79" s="601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732"/>
      <c r="F80" s="601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732"/>
      <c r="F81" s="601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732"/>
      <c r="F82" s="601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732"/>
      <c r="F83" s="601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732"/>
      <c r="F84" s="601"/>
      <c r="G84" s="29"/>
      <c r="H84" s="29"/>
      <c r="I84"/>
      <c r="J84"/>
      <c r="K84"/>
      <c r="L84"/>
      <c r="P84"/>
    </row>
  </sheetData>
  <mergeCells count="4">
    <mergeCell ref="L12:L13"/>
    <mergeCell ref="K12:K13"/>
    <mergeCell ref="A1:L1"/>
    <mergeCell ref="A3:D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4"/>
  <dimension ref="A1:P85"/>
  <sheetViews>
    <sheetView topLeftCell="A4" zoomScaleNormal="100" workbookViewId="0">
      <selection activeCell="F28" sqref="F2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08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2337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08"/>
      <c r="G2" s="608"/>
      <c r="H2" s="608"/>
      <c r="M2" s="290"/>
      <c r="N2" s="290"/>
      <c r="O2" s="290"/>
    </row>
    <row r="3" spans="1:16" s="111" customFormat="1" ht="16.5" thickBot="1" x14ac:dyDescent="0.25">
      <c r="A3" s="875" t="s">
        <v>1058</v>
      </c>
      <c r="B3" s="875"/>
      <c r="C3" s="875"/>
      <c r="D3" s="875"/>
      <c r="E3" s="492" t="s">
        <v>1500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56" customFormat="1" ht="12.6" customHeight="1" x14ac:dyDescent="0.2">
      <c r="A5"/>
      <c r="B5" s="109">
        <v>43710</v>
      </c>
      <c r="C5" s="609" t="s">
        <v>719</v>
      </c>
      <c r="D5" s="132" t="s">
        <v>1051</v>
      </c>
      <c r="E5" s="169">
        <v>889.47</v>
      </c>
      <c r="F5" s="308" t="s">
        <v>89</v>
      </c>
      <c r="G5" s="29" t="s">
        <v>249</v>
      </c>
      <c r="H5" s="29"/>
      <c r="J5" s="369">
        <v>43727</v>
      </c>
      <c r="K5" s="123" t="s">
        <v>1318</v>
      </c>
      <c r="L5" s="136">
        <v>3369.5</v>
      </c>
      <c r="M5" s="308" t="s">
        <v>89</v>
      </c>
      <c r="N5" s="307" t="s">
        <v>249</v>
      </c>
      <c r="O5" s="307"/>
    </row>
    <row r="6" spans="1:16" s="56" customFormat="1" ht="12.6" customHeight="1" x14ac:dyDescent="0.2">
      <c r="A6"/>
      <c r="B6" s="109">
        <v>43710</v>
      </c>
      <c r="C6" s="619" t="s">
        <v>469</v>
      </c>
      <c r="D6" s="132" t="s">
        <v>2345</v>
      </c>
      <c r="E6" s="169">
        <v>241.28</v>
      </c>
      <c r="F6" s="308" t="s">
        <v>89</v>
      </c>
      <c r="G6" s="29" t="s">
        <v>249</v>
      </c>
      <c r="H6" s="29"/>
      <c r="J6" s="109">
        <v>43727</v>
      </c>
      <c r="K6" s="123" t="s">
        <v>1064</v>
      </c>
      <c r="L6" s="136">
        <v>9965.81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B7" s="109">
        <v>43710</v>
      </c>
      <c r="C7" s="619" t="s">
        <v>719</v>
      </c>
      <c r="D7" s="132" t="s">
        <v>1703</v>
      </c>
      <c r="E7" s="169">
        <v>941.4</v>
      </c>
      <c r="F7" s="308"/>
      <c r="G7" s="29" t="s">
        <v>249</v>
      </c>
      <c r="H7" s="29"/>
      <c r="J7" s="110">
        <v>43734</v>
      </c>
      <c r="K7" s="123" t="s">
        <v>50</v>
      </c>
      <c r="L7" s="136">
        <v>7801.72</v>
      </c>
      <c r="M7" s="308" t="s">
        <v>89</v>
      </c>
      <c r="N7" s="307" t="s">
        <v>249</v>
      </c>
      <c r="O7" s="307"/>
    </row>
    <row r="8" spans="1:16" s="56" customFormat="1" ht="12.6" customHeight="1" x14ac:dyDescent="0.2">
      <c r="A8"/>
      <c r="B8" s="109">
        <v>43710</v>
      </c>
      <c r="C8" s="619" t="s">
        <v>469</v>
      </c>
      <c r="D8" s="132" t="s">
        <v>2346</v>
      </c>
      <c r="E8" s="169">
        <v>59.3</v>
      </c>
      <c r="F8" s="308" t="s">
        <v>89</v>
      </c>
      <c r="G8" s="29" t="s">
        <v>249</v>
      </c>
      <c r="H8" s="29"/>
      <c r="J8" s="110">
        <v>43735</v>
      </c>
      <c r="K8" s="123" t="s">
        <v>2341</v>
      </c>
      <c r="L8" s="136">
        <v>7080.42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/>
      <c r="B9" s="109">
        <v>43710</v>
      </c>
      <c r="C9" s="619" t="s">
        <v>301</v>
      </c>
      <c r="D9" s="132" t="s">
        <v>459</v>
      </c>
      <c r="E9" s="169">
        <v>763</v>
      </c>
      <c r="F9" s="308" t="s">
        <v>89</v>
      </c>
      <c r="G9" s="29" t="s">
        <v>249</v>
      </c>
      <c r="H9" s="29"/>
      <c r="J9" s="161">
        <v>43735</v>
      </c>
      <c r="K9" s="133" t="s">
        <v>2342</v>
      </c>
      <c r="L9" s="137">
        <v>7117.58</v>
      </c>
      <c r="M9" s="308" t="s">
        <v>89</v>
      </c>
      <c r="N9" s="307" t="s">
        <v>249</v>
      </c>
      <c r="O9" s="308"/>
    </row>
    <row r="10" spans="1:16" s="56" customFormat="1" ht="12.6" customHeight="1" thickBot="1" x14ac:dyDescent="0.25">
      <c r="A10"/>
      <c r="B10" s="129">
        <v>43707</v>
      </c>
      <c r="C10" s="190" t="s">
        <v>1540</v>
      </c>
      <c r="D10" s="132" t="s">
        <v>1771</v>
      </c>
      <c r="E10" s="136">
        <v>115</v>
      </c>
      <c r="F10" s="601" t="s">
        <v>89</v>
      </c>
      <c r="G10" s="29" t="s">
        <v>249</v>
      </c>
      <c r="H10" s="29"/>
      <c r="K10" s="194"/>
      <c r="L10" s="87">
        <f>SUM(L5:L9)</f>
        <v>35335.03</v>
      </c>
      <c r="M10" s="307"/>
      <c r="N10" s="307"/>
      <c r="O10" s="308"/>
    </row>
    <row r="11" spans="1:16" s="56" customFormat="1" ht="12.6" customHeight="1" thickBot="1" x14ac:dyDescent="0.25">
      <c r="A11"/>
      <c r="B11" s="129">
        <v>43728</v>
      </c>
      <c r="C11" s="190" t="s">
        <v>469</v>
      </c>
      <c r="D11" s="132" t="s">
        <v>1688</v>
      </c>
      <c r="E11" s="136">
        <v>210</v>
      </c>
      <c r="F11" s="618" t="s">
        <v>89</v>
      </c>
      <c r="G11" s="29" t="s">
        <v>249</v>
      </c>
      <c r="H11" s="29"/>
      <c r="K11" s="194"/>
      <c r="L11" s="208"/>
      <c r="M11" s="307"/>
      <c r="N11" s="307"/>
      <c r="O11" s="308"/>
    </row>
    <row r="12" spans="1:16" s="56" customFormat="1" ht="12.6" customHeight="1" x14ac:dyDescent="0.2">
      <c r="A12"/>
      <c r="B12" s="129">
        <v>43707</v>
      </c>
      <c r="C12" s="190" t="s">
        <v>301</v>
      </c>
      <c r="D12" s="132" t="s">
        <v>9</v>
      </c>
      <c r="E12" s="136">
        <v>255</v>
      </c>
      <c r="F12" s="601" t="s">
        <v>89</v>
      </c>
      <c r="G12" s="29" t="s">
        <v>249</v>
      </c>
      <c r="H12" s="29"/>
      <c r="I12"/>
      <c r="J12" s="158"/>
      <c r="K12" s="885" t="s">
        <v>1087</v>
      </c>
      <c r="L12" s="881">
        <f>L10+E59+L34</f>
        <v>187809.34999999998</v>
      </c>
      <c r="M12" s="307"/>
      <c r="N12" s="307"/>
      <c r="O12" s="308"/>
    </row>
    <row r="13" spans="1:16" s="56" customFormat="1" ht="12.6" customHeight="1" thickBot="1" x14ac:dyDescent="0.25">
      <c r="B13" s="129">
        <v>43711</v>
      </c>
      <c r="C13" s="190" t="s">
        <v>637</v>
      </c>
      <c r="D13" s="132" t="s">
        <v>597</v>
      </c>
      <c r="E13" s="136">
        <v>1209.28</v>
      </c>
      <c r="F13" s="618" t="s">
        <v>89</v>
      </c>
      <c r="G13" s="29" t="s">
        <v>249</v>
      </c>
      <c r="H13" s="29"/>
      <c r="I13"/>
      <c r="J13" s="158"/>
      <c r="K13" s="885"/>
      <c r="L13" s="882"/>
      <c r="M13" s="307"/>
      <c r="N13" s="307"/>
      <c r="O13" s="306"/>
    </row>
    <row r="14" spans="1:16" s="56" customFormat="1" ht="12.6" customHeight="1" x14ac:dyDescent="0.2">
      <c r="B14" s="129">
        <v>43711</v>
      </c>
      <c r="C14" s="190" t="s">
        <v>469</v>
      </c>
      <c r="D14" s="132" t="s">
        <v>1023</v>
      </c>
      <c r="E14" s="136">
        <v>118.8</v>
      </c>
      <c r="F14" s="618" t="s">
        <v>89</v>
      </c>
      <c r="G14" s="29" t="s">
        <v>249</v>
      </c>
      <c r="H14" s="29"/>
      <c r="I14" s="3"/>
      <c r="J14" s="393"/>
      <c r="K14" s="398"/>
      <c r="L14" s="336"/>
      <c r="M14" s="307"/>
      <c r="N14" s="307"/>
      <c r="O14" s="306"/>
    </row>
    <row r="15" spans="1:16" s="56" customFormat="1" ht="12.6" customHeight="1" thickBot="1" x14ac:dyDescent="0.25">
      <c r="B15" s="129">
        <v>43711</v>
      </c>
      <c r="C15" s="190" t="s">
        <v>469</v>
      </c>
      <c r="D15" s="132" t="s">
        <v>424</v>
      </c>
      <c r="E15" s="136">
        <v>960.28</v>
      </c>
      <c r="F15" s="618" t="s">
        <v>89</v>
      </c>
      <c r="G15" s="29" t="s">
        <v>249</v>
      </c>
      <c r="H15" s="29"/>
      <c r="I15" s="294" t="s">
        <v>1570</v>
      </c>
      <c r="J15" s="294"/>
      <c r="K15" s="294"/>
      <c r="L15" s="288"/>
      <c r="M15" s="492" t="s">
        <v>2269</v>
      </c>
      <c r="N15" s="307"/>
      <c r="O15" s="306"/>
      <c r="P15" s="316"/>
    </row>
    <row r="16" spans="1:16" s="56" customFormat="1" ht="12.6" customHeight="1" thickBot="1" x14ac:dyDescent="0.25">
      <c r="B16" s="129">
        <v>43713</v>
      </c>
      <c r="C16" s="619" t="s">
        <v>719</v>
      </c>
      <c r="D16" s="123" t="s">
        <v>2347</v>
      </c>
      <c r="E16" s="124">
        <v>1057.4000000000001</v>
      </c>
      <c r="F16" s="618" t="s">
        <v>89</v>
      </c>
      <c r="G16" s="29" t="s">
        <v>249</v>
      </c>
      <c r="H16" s="29"/>
      <c r="I16"/>
      <c r="J16" s="10" t="s">
        <v>297</v>
      </c>
      <c r="K16" s="11" t="s">
        <v>298</v>
      </c>
      <c r="L16" s="176" t="s">
        <v>299</v>
      </c>
      <c r="M16" s="308"/>
      <c r="N16" s="307"/>
      <c r="O16" s="306"/>
      <c r="P16" s="316"/>
    </row>
    <row r="17" spans="1:16" s="56" customFormat="1" ht="12.6" customHeight="1" x14ac:dyDescent="0.2">
      <c r="B17" s="129">
        <v>43714</v>
      </c>
      <c r="C17" s="619" t="s">
        <v>719</v>
      </c>
      <c r="D17" s="123" t="s">
        <v>1051</v>
      </c>
      <c r="E17" s="124">
        <v>1021.42</v>
      </c>
      <c r="F17" s="618"/>
      <c r="G17" s="29" t="s">
        <v>249</v>
      </c>
      <c r="H17" s="29"/>
      <c r="I17"/>
      <c r="J17" s="109">
        <v>43702</v>
      </c>
      <c r="K17" s="119" t="s">
        <v>1051</v>
      </c>
      <c r="L17" s="134">
        <v>822.11</v>
      </c>
      <c r="M17" s="308" t="s">
        <v>89</v>
      </c>
      <c r="N17" s="307" t="s">
        <v>249</v>
      </c>
      <c r="O17" s="306"/>
      <c r="P17" s="316"/>
    </row>
    <row r="18" spans="1:16" s="56" customFormat="1" ht="12.6" customHeight="1" x14ac:dyDescent="0.2">
      <c r="B18" s="129">
        <v>43720</v>
      </c>
      <c r="C18" s="619" t="s">
        <v>1691</v>
      </c>
      <c r="D18" s="123" t="s">
        <v>2032</v>
      </c>
      <c r="E18" s="124">
        <v>20000</v>
      </c>
      <c r="F18" s="618" t="s">
        <v>89</v>
      </c>
      <c r="G18" s="29" t="s">
        <v>249</v>
      </c>
      <c r="H18" s="29"/>
      <c r="I18"/>
      <c r="J18" s="164">
        <v>43703</v>
      </c>
      <c r="K18" s="119" t="s">
        <v>2338</v>
      </c>
      <c r="L18" s="169">
        <v>517</v>
      </c>
      <c r="M18" s="308" t="s">
        <v>89</v>
      </c>
      <c r="N18" s="307" t="s">
        <v>249</v>
      </c>
      <c r="O18" s="306"/>
      <c r="P18" s="316"/>
    </row>
    <row r="19" spans="1:16" s="56" customFormat="1" ht="12.6" customHeight="1" x14ac:dyDescent="0.2">
      <c r="B19" s="109">
        <v>43722</v>
      </c>
      <c r="C19" s="188" t="s">
        <v>469</v>
      </c>
      <c r="D19" s="123" t="s">
        <v>1023</v>
      </c>
      <c r="E19" s="135">
        <v>253.1</v>
      </c>
      <c r="F19" s="618" t="s">
        <v>89</v>
      </c>
      <c r="G19" s="29" t="s">
        <v>249</v>
      </c>
      <c r="H19" s="29"/>
      <c r="I19"/>
      <c r="J19" s="109">
        <v>43709</v>
      </c>
      <c r="K19" s="131" t="s">
        <v>1146</v>
      </c>
      <c r="L19" s="433">
        <v>553.95000000000005</v>
      </c>
      <c r="M19" s="308" t="s">
        <v>89</v>
      </c>
      <c r="N19" s="307" t="s">
        <v>249</v>
      </c>
      <c r="O19" s="306"/>
      <c r="P19" s="316"/>
    </row>
    <row r="20" spans="1:16" s="56" customFormat="1" ht="12.6" customHeight="1" x14ac:dyDescent="0.2">
      <c r="B20" s="109">
        <v>43722</v>
      </c>
      <c r="C20" s="188" t="s">
        <v>301</v>
      </c>
      <c r="D20" s="123" t="s">
        <v>9</v>
      </c>
      <c r="E20" s="124">
        <v>149</v>
      </c>
      <c r="F20" s="618" t="s">
        <v>89</v>
      </c>
      <c r="G20" s="29" t="s">
        <v>249</v>
      </c>
      <c r="H20" s="29"/>
      <c r="I20"/>
      <c r="J20" s="109">
        <v>43712</v>
      </c>
      <c r="K20" s="123" t="s">
        <v>1051</v>
      </c>
      <c r="L20" s="433">
        <v>725.81</v>
      </c>
      <c r="M20" s="308" t="s">
        <v>89</v>
      </c>
      <c r="N20" s="308" t="s">
        <v>249</v>
      </c>
      <c r="O20" s="306"/>
      <c r="P20" s="316"/>
    </row>
    <row r="21" spans="1:16" s="56" customFormat="1" ht="12.6" customHeight="1" x14ac:dyDescent="0.2">
      <c r="B21" s="109">
        <v>43722</v>
      </c>
      <c r="C21" s="188" t="s">
        <v>469</v>
      </c>
      <c r="D21" s="123" t="s">
        <v>424</v>
      </c>
      <c r="E21" s="124">
        <v>505.19</v>
      </c>
      <c r="F21" s="618" t="s">
        <v>89</v>
      </c>
      <c r="G21" s="29" t="s">
        <v>249</v>
      </c>
      <c r="H21" s="29"/>
      <c r="I21"/>
      <c r="J21" s="164">
        <v>43719</v>
      </c>
      <c r="K21" s="131" t="s">
        <v>2350</v>
      </c>
      <c r="L21" s="433">
        <v>1021.9</v>
      </c>
      <c r="M21" s="308"/>
      <c r="N21" s="308" t="s">
        <v>249</v>
      </c>
      <c r="O21" s="306"/>
      <c r="P21" s="316"/>
    </row>
    <row r="22" spans="1:16" s="56" customFormat="1" ht="12.6" customHeight="1" x14ac:dyDescent="0.2">
      <c r="B22" s="109">
        <v>43722</v>
      </c>
      <c r="C22" s="188" t="s">
        <v>301</v>
      </c>
      <c r="D22" s="123" t="s">
        <v>459</v>
      </c>
      <c r="E22" s="124">
        <v>156</v>
      </c>
      <c r="F22" s="618" t="s">
        <v>89</v>
      </c>
      <c r="G22" s="29" t="s">
        <v>249</v>
      </c>
      <c r="H22" s="29"/>
      <c r="I22"/>
      <c r="J22" s="109">
        <v>43718</v>
      </c>
      <c r="K22" s="123" t="s">
        <v>2351</v>
      </c>
      <c r="L22" s="433">
        <v>858.44</v>
      </c>
      <c r="M22" s="308"/>
      <c r="N22" s="308" t="s">
        <v>249</v>
      </c>
      <c r="O22" s="306"/>
      <c r="P22" s="316"/>
    </row>
    <row r="23" spans="1:16" s="56" customFormat="1" ht="12.6" customHeight="1" x14ac:dyDescent="0.2">
      <c r="B23" s="109">
        <v>43727</v>
      </c>
      <c r="C23" s="188" t="s">
        <v>637</v>
      </c>
      <c r="D23" s="123" t="s">
        <v>1146</v>
      </c>
      <c r="E23" s="135">
        <v>563.74</v>
      </c>
      <c r="F23" s="617" t="s">
        <v>89</v>
      </c>
      <c r="G23" s="29" t="s">
        <v>249</v>
      </c>
      <c r="H23" s="29"/>
      <c r="I23"/>
      <c r="J23" s="109">
        <v>43721</v>
      </c>
      <c r="K23" s="123" t="s">
        <v>931</v>
      </c>
      <c r="L23" s="124">
        <v>198.3</v>
      </c>
      <c r="M23" s="608" t="s">
        <v>89</v>
      </c>
      <c r="N23" s="29" t="s">
        <v>249</v>
      </c>
      <c r="O23" s="29"/>
    </row>
    <row r="24" spans="1:16" s="56" customFormat="1" ht="12.6" customHeight="1" x14ac:dyDescent="0.2">
      <c r="B24" s="109">
        <v>43727</v>
      </c>
      <c r="C24" s="188" t="s">
        <v>637</v>
      </c>
      <c r="D24" s="123" t="s">
        <v>1146</v>
      </c>
      <c r="E24" s="124">
        <v>430.5</v>
      </c>
      <c r="F24" s="617" t="s">
        <v>89</v>
      </c>
      <c r="G24" s="29" t="s">
        <v>249</v>
      </c>
      <c r="H24" s="29"/>
      <c r="J24" s="109">
        <v>43721</v>
      </c>
      <c r="K24" s="123" t="s">
        <v>1810</v>
      </c>
      <c r="L24" s="124">
        <v>1948.72</v>
      </c>
      <c r="M24" s="608" t="s">
        <v>89</v>
      </c>
      <c r="N24" s="29" t="s">
        <v>249</v>
      </c>
      <c r="O24" s="327"/>
    </row>
    <row r="25" spans="1:16" s="56" customFormat="1" ht="12.6" customHeight="1" x14ac:dyDescent="0.2">
      <c r="B25" s="109">
        <v>43727</v>
      </c>
      <c r="C25" s="188" t="s">
        <v>301</v>
      </c>
      <c r="D25" s="123" t="s">
        <v>2114</v>
      </c>
      <c r="E25" s="135">
        <v>31488</v>
      </c>
      <c r="F25" s="618"/>
      <c r="G25" s="29" t="s">
        <v>249</v>
      </c>
      <c r="H25" s="29"/>
      <c r="I25"/>
      <c r="J25" s="164">
        <v>43722</v>
      </c>
      <c r="K25" s="131" t="s">
        <v>1433</v>
      </c>
      <c r="L25" s="433">
        <v>63.9</v>
      </c>
      <c r="M25" s="308"/>
      <c r="N25" s="308" t="s">
        <v>249</v>
      </c>
      <c r="O25" s="306"/>
      <c r="P25" s="327"/>
    </row>
    <row r="26" spans="1:16" s="56" customFormat="1" ht="12.6" customHeight="1" x14ac:dyDescent="0.2">
      <c r="B26" s="109">
        <v>43727</v>
      </c>
      <c r="C26" s="188" t="s">
        <v>1066</v>
      </c>
      <c r="D26" s="123" t="s">
        <v>673</v>
      </c>
      <c r="E26" s="124">
        <v>3642.15</v>
      </c>
      <c r="F26" s="618"/>
      <c r="G26" s="29" t="s">
        <v>249</v>
      </c>
      <c r="H26" s="29"/>
      <c r="J26" s="109">
        <v>43724</v>
      </c>
      <c r="K26" s="123" t="s">
        <v>459</v>
      </c>
      <c r="L26" s="124">
        <v>535.5</v>
      </c>
      <c r="M26" s="616" t="s">
        <v>89</v>
      </c>
      <c r="N26" s="29" t="s">
        <v>249</v>
      </c>
      <c r="O26" s="29"/>
    </row>
    <row r="27" spans="1:16" s="29" customFormat="1" ht="12.6" customHeight="1" x14ac:dyDescent="0.2">
      <c r="A27" s="56"/>
      <c r="B27" s="109">
        <v>43728</v>
      </c>
      <c r="C27" s="188" t="s">
        <v>469</v>
      </c>
      <c r="D27" s="123" t="s">
        <v>424</v>
      </c>
      <c r="E27" s="135">
        <v>375.52</v>
      </c>
      <c r="F27" s="618" t="s">
        <v>89</v>
      </c>
      <c r="G27" s="29" t="s">
        <v>249</v>
      </c>
      <c r="I27"/>
      <c r="J27" s="109">
        <v>43725</v>
      </c>
      <c r="K27" s="123" t="s">
        <v>1051</v>
      </c>
      <c r="L27" s="433">
        <v>1138.67</v>
      </c>
      <c r="M27" s="308"/>
      <c r="N27" s="308" t="s">
        <v>249</v>
      </c>
      <c r="O27" s="306"/>
    </row>
    <row r="28" spans="1:16" s="29" customFormat="1" ht="12.6" customHeight="1" x14ac:dyDescent="0.2">
      <c r="A28" s="56"/>
      <c r="B28" s="109">
        <v>43729</v>
      </c>
      <c r="C28" s="188" t="s">
        <v>719</v>
      </c>
      <c r="D28" s="123" t="s">
        <v>1051</v>
      </c>
      <c r="E28" s="124">
        <v>957</v>
      </c>
      <c r="F28" s="618" t="s">
        <v>89</v>
      </c>
      <c r="G28" s="29" t="s">
        <v>249</v>
      </c>
      <c r="I28" s="56"/>
      <c r="J28" s="109">
        <v>43731</v>
      </c>
      <c r="K28" s="123" t="s">
        <v>931</v>
      </c>
      <c r="L28" s="136">
        <v>102</v>
      </c>
      <c r="M28" s="611" t="s">
        <v>89</v>
      </c>
      <c r="N28" s="29" t="s">
        <v>249</v>
      </c>
      <c r="O28" s="306"/>
    </row>
    <row r="29" spans="1:16" s="29" customFormat="1" ht="12.6" customHeight="1" x14ac:dyDescent="0.2">
      <c r="A29" s="56"/>
      <c r="B29" s="109">
        <v>43733</v>
      </c>
      <c r="C29" s="188" t="s">
        <v>301</v>
      </c>
      <c r="D29" s="123" t="s">
        <v>931</v>
      </c>
      <c r="E29" s="136">
        <v>575.70000000000005</v>
      </c>
      <c r="F29" s="611" t="s">
        <v>89</v>
      </c>
      <c r="G29" s="29" t="s">
        <v>249</v>
      </c>
      <c r="I29" s="56"/>
      <c r="J29" s="109">
        <v>43731</v>
      </c>
      <c r="K29" s="123" t="s">
        <v>931</v>
      </c>
      <c r="L29" s="136">
        <v>1028.2</v>
      </c>
      <c r="M29" s="608" t="s">
        <v>89</v>
      </c>
      <c r="N29" s="29" t="s">
        <v>249</v>
      </c>
    </row>
    <row r="30" spans="1:16" s="29" customFormat="1" ht="12.6" customHeight="1" x14ac:dyDescent="0.2">
      <c r="A30" s="56"/>
      <c r="B30" s="109">
        <v>43734</v>
      </c>
      <c r="C30" s="188" t="s">
        <v>301</v>
      </c>
      <c r="D30" s="123" t="s">
        <v>2186</v>
      </c>
      <c r="E30" s="136">
        <v>8050</v>
      </c>
      <c r="F30" s="608"/>
      <c r="G30" s="29" t="s">
        <v>249</v>
      </c>
      <c r="I30" s="56"/>
      <c r="J30" s="109">
        <v>43731</v>
      </c>
      <c r="K30" s="123" t="s">
        <v>1051</v>
      </c>
      <c r="L30" s="124">
        <v>864.81</v>
      </c>
      <c r="M30" s="608" t="s">
        <v>89</v>
      </c>
      <c r="N30" s="29" t="s">
        <v>249</v>
      </c>
    </row>
    <row r="31" spans="1:16" s="29" customFormat="1" ht="12.6" customHeight="1" x14ac:dyDescent="0.2">
      <c r="A31" s="56"/>
      <c r="B31" s="109">
        <v>43734</v>
      </c>
      <c r="C31" s="188" t="s">
        <v>301</v>
      </c>
      <c r="D31" s="132" t="s">
        <v>2340</v>
      </c>
      <c r="E31" s="136">
        <v>5037</v>
      </c>
      <c r="F31" s="608" t="s">
        <v>89</v>
      </c>
      <c r="G31" s="29" t="s">
        <v>249</v>
      </c>
      <c r="I31" s="56"/>
      <c r="J31" s="109">
        <v>43731</v>
      </c>
      <c r="K31" s="123" t="s">
        <v>1355</v>
      </c>
      <c r="L31" s="136">
        <v>868.95</v>
      </c>
      <c r="M31" s="608" t="s">
        <v>89</v>
      </c>
      <c r="N31" s="29" t="s">
        <v>249</v>
      </c>
    </row>
    <row r="32" spans="1:16" s="29" customFormat="1" ht="12.6" customHeight="1" x14ac:dyDescent="0.2">
      <c r="A32" s="56"/>
      <c r="B32" s="109">
        <v>43734</v>
      </c>
      <c r="C32" s="188" t="s">
        <v>301</v>
      </c>
      <c r="D32" s="132" t="s">
        <v>227</v>
      </c>
      <c r="E32" s="136">
        <v>161</v>
      </c>
      <c r="F32" s="608" t="s">
        <v>89</v>
      </c>
      <c r="G32" s="29" t="s">
        <v>249</v>
      </c>
      <c r="I32"/>
      <c r="J32" s="164">
        <v>43731</v>
      </c>
      <c r="K32" s="131" t="s">
        <v>9</v>
      </c>
      <c r="L32" s="433">
        <v>635.70000000000005</v>
      </c>
      <c r="M32" s="308" t="s">
        <v>89</v>
      </c>
      <c r="N32" s="308" t="s">
        <v>249</v>
      </c>
      <c r="O32" s="487"/>
    </row>
    <row r="33" spans="1:16" s="29" customFormat="1" ht="12.6" customHeight="1" thickBot="1" x14ac:dyDescent="0.25">
      <c r="A33" s="56"/>
      <c r="B33" s="109">
        <v>43734</v>
      </c>
      <c r="C33" s="188" t="s">
        <v>301</v>
      </c>
      <c r="D33" s="132" t="s">
        <v>227</v>
      </c>
      <c r="E33" s="136">
        <v>12080.75</v>
      </c>
      <c r="F33" s="608" t="s">
        <v>89</v>
      </c>
      <c r="G33" s="29" t="s">
        <v>249</v>
      </c>
      <c r="I33" s="294"/>
      <c r="J33" s="161">
        <v>43731</v>
      </c>
      <c r="K33" s="133" t="s">
        <v>459</v>
      </c>
      <c r="L33" s="200">
        <v>572</v>
      </c>
      <c r="M33" s="308" t="s">
        <v>89</v>
      </c>
      <c r="N33" s="308" t="s">
        <v>249</v>
      </c>
      <c r="O33" s="306"/>
      <c r="P33" s="488"/>
    </row>
    <row r="34" spans="1:16" s="29" customFormat="1" ht="12.6" customHeight="1" thickBot="1" x14ac:dyDescent="0.25">
      <c r="A34" s="56"/>
      <c r="B34" s="109">
        <v>43734</v>
      </c>
      <c r="C34" s="188" t="s">
        <v>301</v>
      </c>
      <c r="D34" s="132" t="s">
        <v>293</v>
      </c>
      <c r="E34" s="136">
        <v>2714</v>
      </c>
      <c r="F34" s="608" t="s">
        <v>89</v>
      </c>
      <c r="G34" s="27" t="s">
        <v>249</v>
      </c>
      <c r="I34" s="3"/>
      <c r="J34" s="56"/>
      <c r="K34" s="194"/>
      <c r="L34" s="87">
        <f>SUM(L17:L33)</f>
        <v>12455.960000000001</v>
      </c>
      <c r="M34" s="308"/>
      <c r="N34" s="308"/>
      <c r="O34" s="306"/>
      <c r="P34" s="111"/>
    </row>
    <row r="35" spans="1:16" s="29" customFormat="1" ht="12.6" customHeight="1" x14ac:dyDescent="0.2">
      <c r="A35" s="56"/>
      <c r="B35" s="109">
        <v>43734</v>
      </c>
      <c r="C35" s="188" t="s">
        <v>301</v>
      </c>
      <c r="D35" s="132" t="s">
        <v>946</v>
      </c>
      <c r="E35" s="136">
        <v>657</v>
      </c>
      <c r="F35" s="608" t="s">
        <v>89</v>
      </c>
      <c r="G35" s="29" t="s">
        <v>249</v>
      </c>
      <c r="I35" s="294"/>
      <c r="J35" s="56"/>
      <c r="K35" s="194"/>
      <c r="L35" s="208"/>
      <c r="M35" s="308"/>
      <c r="N35" s="308"/>
      <c r="O35" s="306"/>
      <c r="P35" s="111"/>
    </row>
    <row r="36" spans="1:16" s="29" customFormat="1" ht="12.6" customHeight="1" thickBot="1" x14ac:dyDescent="0.25">
      <c r="A36"/>
      <c r="B36" s="109">
        <v>43734</v>
      </c>
      <c r="C36" s="188" t="s">
        <v>301</v>
      </c>
      <c r="D36" s="132" t="s">
        <v>66</v>
      </c>
      <c r="E36" s="136">
        <v>3391.79</v>
      </c>
      <c r="F36" s="608" t="s">
        <v>89</v>
      </c>
      <c r="G36" s="29" t="s">
        <v>249</v>
      </c>
      <c r="I36" s="294" t="s">
        <v>2039</v>
      </c>
      <c r="J36" s="294"/>
      <c r="K36" s="294"/>
      <c r="L36" s="288"/>
      <c r="M36" s="492"/>
      <c r="N36" s="308"/>
      <c r="O36" s="306"/>
      <c r="P36" s="111"/>
    </row>
    <row r="37" spans="1:16" s="29" customFormat="1" ht="12.6" customHeight="1" thickBot="1" x14ac:dyDescent="0.25">
      <c r="A37"/>
      <c r="B37" s="109">
        <v>43734</v>
      </c>
      <c r="C37" s="188" t="s">
        <v>469</v>
      </c>
      <c r="D37" s="132" t="s">
        <v>424</v>
      </c>
      <c r="E37" s="136">
        <v>743.17</v>
      </c>
      <c r="F37" s="618" t="s">
        <v>89</v>
      </c>
      <c r="G37" s="29" t="s">
        <v>249</v>
      </c>
      <c r="I37"/>
      <c r="J37" s="10" t="s">
        <v>297</v>
      </c>
      <c r="K37" s="11" t="s">
        <v>298</v>
      </c>
      <c r="L37" s="176" t="s">
        <v>299</v>
      </c>
      <c r="M37" s="308"/>
      <c r="N37" s="308"/>
      <c r="O37" s="306"/>
      <c r="P37" s="111"/>
    </row>
    <row r="38" spans="1:16" s="29" customFormat="1" ht="12.6" customHeight="1" thickBot="1" x14ac:dyDescent="0.25">
      <c r="A38"/>
      <c r="B38" s="109">
        <v>43734</v>
      </c>
      <c r="C38" s="188" t="s">
        <v>719</v>
      </c>
      <c r="D38" s="132" t="s">
        <v>2348</v>
      </c>
      <c r="E38" s="136">
        <v>1016.3</v>
      </c>
      <c r="F38" s="618" t="s">
        <v>89</v>
      </c>
      <c r="G38" s="29" t="s">
        <v>249</v>
      </c>
      <c r="I38" s="294"/>
      <c r="J38" s="161">
        <v>43711</v>
      </c>
      <c r="K38" s="133" t="s">
        <v>2361</v>
      </c>
      <c r="L38" s="742">
        <v>1240.31</v>
      </c>
      <c r="M38" s="308"/>
      <c r="N38" s="308" t="s">
        <v>249</v>
      </c>
      <c r="O38" s="307"/>
      <c r="P38" s="111"/>
    </row>
    <row r="39" spans="1:16" s="29" customFormat="1" ht="12.6" customHeight="1" thickBot="1" x14ac:dyDescent="0.25">
      <c r="A39"/>
      <c r="B39" s="109">
        <v>43735</v>
      </c>
      <c r="C39" s="188" t="s">
        <v>1136</v>
      </c>
      <c r="D39" s="132" t="s">
        <v>861</v>
      </c>
      <c r="E39" s="272">
        <v>18486.080000000002</v>
      </c>
      <c r="F39" s="608" t="s">
        <v>89</v>
      </c>
      <c r="G39" s="29" t="s">
        <v>249</v>
      </c>
      <c r="I39" s="294"/>
      <c r="J39" s="56"/>
      <c r="K39" s="194"/>
      <c r="L39" s="87">
        <f>SUM(L38:L38)</f>
        <v>1240.31</v>
      </c>
      <c r="M39" s="308"/>
      <c r="N39" s="308"/>
      <c r="O39" s="307"/>
      <c r="P39" s="111"/>
    </row>
    <row r="40" spans="1:16" s="29" customFormat="1" ht="12.6" customHeight="1" x14ac:dyDescent="0.2">
      <c r="A40"/>
      <c r="B40" s="109">
        <v>43735</v>
      </c>
      <c r="C40" s="190" t="s">
        <v>397</v>
      </c>
      <c r="D40" s="132" t="s">
        <v>434</v>
      </c>
      <c r="E40" s="136">
        <v>700.01</v>
      </c>
      <c r="F40" s="608" t="s">
        <v>89</v>
      </c>
      <c r="G40" s="29" t="s">
        <v>249</v>
      </c>
      <c r="I40" s="294"/>
      <c r="J40" s="56"/>
      <c r="K40" s="194"/>
      <c r="L40" s="208"/>
      <c r="M40" s="308"/>
      <c r="N40" s="308"/>
      <c r="O40" s="308"/>
      <c r="P40" s="3"/>
    </row>
    <row r="41" spans="1:16" s="29" customFormat="1" ht="12.6" customHeight="1" x14ac:dyDescent="0.2">
      <c r="A41"/>
      <c r="B41" s="109">
        <v>43735</v>
      </c>
      <c r="C41" s="190" t="s">
        <v>301</v>
      </c>
      <c r="D41" s="132" t="s">
        <v>459</v>
      </c>
      <c r="E41" s="136">
        <v>747</v>
      </c>
      <c r="F41" s="608" t="s">
        <v>89</v>
      </c>
      <c r="G41" s="29" t="s">
        <v>249</v>
      </c>
      <c r="I41"/>
      <c r="J41" s="56"/>
      <c r="K41" s="194"/>
      <c r="L41" s="208"/>
      <c r="M41" s="308"/>
      <c r="N41" s="308"/>
      <c r="O41" s="308"/>
      <c r="P41" s="3"/>
    </row>
    <row r="42" spans="1:16" s="29" customFormat="1" ht="12.6" customHeight="1" x14ac:dyDescent="0.2">
      <c r="A42"/>
      <c r="B42" s="109">
        <v>43735</v>
      </c>
      <c r="C42" s="190" t="s">
        <v>301</v>
      </c>
      <c r="D42" s="132" t="s">
        <v>931</v>
      </c>
      <c r="E42" s="136">
        <v>448.8</v>
      </c>
      <c r="F42" s="608" t="s">
        <v>89</v>
      </c>
      <c r="G42" s="29" t="s">
        <v>249</v>
      </c>
      <c r="H42"/>
      <c r="I42"/>
      <c r="J42" s="56"/>
      <c r="K42" s="194"/>
      <c r="L42" s="208"/>
      <c r="M42" s="308"/>
      <c r="N42" s="308"/>
      <c r="O42" s="308"/>
      <c r="P42"/>
    </row>
    <row r="43" spans="1:16" s="29" customFormat="1" ht="12.6" customHeight="1" x14ac:dyDescent="0.2">
      <c r="A43"/>
      <c r="B43" s="109">
        <v>43735</v>
      </c>
      <c r="C43" s="190" t="s">
        <v>719</v>
      </c>
      <c r="D43" s="219" t="s">
        <v>1051</v>
      </c>
      <c r="E43" s="136">
        <v>1141.54</v>
      </c>
      <c r="F43" s="616" t="s">
        <v>89</v>
      </c>
      <c r="G43" s="29" t="s">
        <v>249</v>
      </c>
      <c r="I43"/>
      <c r="J43" s="56"/>
      <c r="K43" s="194"/>
      <c r="L43" s="208"/>
      <c r="M43" s="308"/>
      <c r="N43" s="308"/>
      <c r="O43" s="308"/>
      <c r="P43"/>
    </row>
    <row r="44" spans="1:16" s="29" customFormat="1" ht="12.6" customHeight="1" x14ac:dyDescent="0.2">
      <c r="A44"/>
      <c r="B44" s="109">
        <v>43735</v>
      </c>
      <c r="C44" s="190" t="s">
        <v>301</v>
      </c>
      <c r="D44" s="219" t="s">
        <v>2086</v>
      </c>
      <c r="E44" s="136">
        <v>435</v>
      </c>
      <c r="F44" s="616" t="s">
        <v>89</v>
      </c>
      <c r="G44" s="29" t="s">
        <v>249</v>
      </c>
      <c r="I44"/>
      <c r="J44" s="56"/>
      <c r="K44" s="194"/>
      <c r="L44" s="208"/>
      <c r="M44" s="308"/>
      <c r="N44" s="308"/>
      <c r="O44" s="308"/>
      <c r="P44" s="339"/>
    </row>
    <row r="45" spans="1:16" s="29" customFormat="1" ht="12.6" customHeight="1" x14ac:dyDescent="0.2">
      <c r="A45"/>
      <c r="B45" s="109">
        <v>43735</v>
      </c>
      <c r="C45" s="190" t="s">
        <v>469</v>
      </c>
      <c r="D45" s="219" t="s">
        <v>1687</v>
      </c>
      <c r="E45" s="136">
        <v>210</v>
      </c>
      <c r="F45" s="618" t="s">
        <v>89</v>
      </c>
      <c r="G45" s="29" t="s">
        <v>249</v>
      </c>
      <c r="I45"/>
      <c r="J45"/>
      <c r="K45"/>
      <c r="L45"/>
      <c r="M45" s="308"/>
      <c r="N45" s="308"/>
      <c r="O45" s="308"/>
      <c r="P45" s="339"/>
    </row>
    <row r="46" spans="1:16" s="29" customFormat="1" ht="12.6" customHeight="1" x14ac:dyDescent="0.2">
      <c r="A46"/>
      <c r="B46" s="109">
        <v>43735</v>
      </c>
      <c r="C46" s="190" t="s">
        <v>469</v>
      </c>
      <c r="D46" s="219" t="s">
        <v>2346</v>
      </c>
      <c r="E46" s="136">
        <v>43.6</v>
      </c>
      <c r="F46" s="618"/>
      <c r="G46" s="29" t="s">
        <v>249</v>
      </c>
      <c r="I46"/>
      <c r="J46"/>
      <c r="K46"/>
      <c r="L46"/>
      <c r="M46" s="308"/>
      <c r="N46" s="308"/>
      <c r="O46" s="308"/>
      <c r="P46" s="339"/>
    </row>
    <row r="47" spans="1:16" s="29" customFormat="1" ht="12.6" customHeight="1" x14ac:dyDescent="0.2">
      <c r="A47"/>
      <c r="B47" s="109">
        <v>43735</v>
      </c>
      <c r="C47" s="190" t="s">
        <v>637</v>
      </c>
      <c r="D47" s="219" t="s">
        <v>597</v>
      </c>
      <c r="E47" s="136">
        <v>1289.08</v>
      </c>
      <c r="F47" s="618"/>
      <c r="G47" s="29" t="s">
        <v>249</v>
      </c>
      <c r="I47"/>
      <c r="J47"/>
      <c r="K47"/>
      <c r="L47"/>
      <c r="M47" s="308"/>
      <c r="N47" s="308"/>
      <c r="O47" s="308"/>
      <c r="P47" s="308"/>
    </row>
    <row r="48" spans="1:16" s="308" customFormat="1" ht="12.75" customHeight="1" x14ac:dyDescent="0.2">
      <c r="A48"/>
      <c r="B48" s="109">
        <v>43735</v>
      </c>
      <c r="C48" s="190" t="s">
        <v>301</v>
      </c>
      <c r="D48" s="219" t="s">
        <v>1355</v>
      </c>
      <c r="E48" s="136">
        <v>328.06</v>
      </c>
      <c r="F48" s="618" t="s">
        <v>89</v>
      </c>
      <c r="G48" s="29" t="s">
        <v>249</v>
      </c>
      <c r="H48" s="29"/>
      <c r="I48"/>
      <c r="J48"/>
      <c r="K48"/>
      <c r="L48"/>
    </row>
    <row r="49" spans="1:16" s="308" customFormat="1" ht="12.75" customHeight="1" x14ac:dyDescent="0.2">
      <c r="A49"/>
      <c r="B49" s="129">
        <v>43736</v>
      </c>
      <c r="C49" s="190" t="s">
        <v>719</v>
      </c>
      <c r="D49" s="219" t="s">
        <v>1051</v>
      </c>
      <c r="E49" s="136">
        <v>691.59</v>
      </c>
      <c r="F49" s="608" t="s">
        <v>89</v>
      </c>
      <c r="G49" s="29" t="s">
        <v>249</v>
      </c>
      <c r="H49" s="29"/>
      <c r="I49"/>
      <c r="J49"/>
      <c r="K49"/>
      <c r="L49"/>
    </row>
    <row r="50" spans="1:16" s="308" customFormat="1" ht="12.75" customHeight="1" x14ac:dyDescent="0.2">
      <c r="A50"/>
      <c r="B50" s="129">
        <v>43738</v>
      </c>
      <c r="C50" s="190" t="s">
        <v>301</v>
      </c>
      <c r="D50" s="132" t="s">
        <v>2349</v>
      </c>
      <c r="E50" s="136">
        <v>200</v>
      </c>
      <c r="F50" s="608" t="s">
        <v>89</v>
      </c>
      <c r="G50" s="29" t="s">
        <v>249</v>
      </c>
      <c r="H50" s="29"/>
      <c r="I50"/>
      <c r="J50"/>
      <c r="K50"/>
      <c r="L50"/>
    </row>
    <row r="51" spans="1:16" s="308" customFormat="1" ht="12.75" customHeight="1" x14ac:dyDescent="0.2">
      <c r="A51"/>
      <c r="B51" s="129">
        <v>43738</v>
      </c>
      <c r="C51" s="190" t="s">
        <v>647</v>
      </c>
      <c r="D51" s="132" t="s">
        <v>597</v>
      </c>
      <c r="E51" s="136">
        <v>3945.24</v>
      </c>
      <c r="F51" s="608" t="s">
        <v>89</v>
      </c>
      <c r="G51" s="29" t="s">
        <v>249</v>
      </c>
      <c r="H51" s="29"/>
      <c r="I51"/>
      <c r="J51"/>
      <c r="K51"/>
      <c r="L51"/>
    </row>
    <row r="52" spans="1:16" s="308" customFormat="1" ht="12.75" customHeight="1" x14ac:dyDescent="0.2">
      <c r="A52"/>
      <c r="B52" s="129">
        <v>43738</v>
      </c>
      <c r="C52" s="190" t="s">
        <v>301</v>
      </c>
      <c r="D52" s="132" t="s">
        <v>1834</v>
      </c>
      <c r="E52" s="136">
        <v>2702.5</v>
      </c>
      <c r="F52" s="608" t="s">
        <v>89</v>
      </c>
      <c r="G52" s="29" t="s">
        <v>249</v>
      </c>
      <c r="H52" s="29"/>
      <c r="I52"/>
      <c r="J52"/>
      <c r="K52"/>
      <c r="L52"/>
      <c r="P52"/>
    </row>
    <row r="53" spans="1:16" s="308" customFormat="1" ht="12.75" customHeight="1" x14ac:dyDescent="0.2">
      <c r="A53"/>
      <c r="B53" s="129">
        <v>43738</v>
      </c>
      <c r="C53" s="190" t="s">
        <v>301</v>
      </c>
      <c r="D53" s="132" t="s">
        <v>227</v>
      </c>
      <c r="E53" s="136">
        <v>2650.75</v>
      </c>
      <c r="F53" s="608" t="s">
        <v>89</v>
      </c>
      <c r="G53" s="29" t="s">
        <v>249</v>
      </c>
      <c r="H53" s="29"/>
      <c r="I53"/>
      <c r="J53"/>
      <c r="K53"/>
      <c r="L53"/>
      <c r="P53"/>
    </row>
    <row r="54" spans="1:16" s="308" customFormat="1" ht="12.75" customHeight="1" x14ac:dyDescent="0.2">
      <c r="A54"/>
      <c r="B54" s="129">
        <v>43738</v>
      </c>
      <c r="C54" s="190" t="s">
        <v>301</v>
      </c>
      <c r="D54" s="132" t="s">
        <v>293</v>
      </c>
      <c r="E54" s="136">
        <v>2714</v>
      </c>
      <c r="F54" s="608" t="s">
        <v>89</v>
      </c>
      <c r="G54" s="29"/>
      <c r="H54" s="29"/>
      <c r="I54"/>
      <c r="J54"/>
      <c r="K54"/>
      <c r="L54"/>
      <c r="P54"/>
    </row>
    <row r="55" spans="1:16" s="308" customFormat="1" ht="12.75" customHeight="1" x14ac:dyDescent="0.2">
      <c r="A55"/>
      <c r="B55" s="129">
        <v>43738</v>
      </c>
      <c r="C55" s="190" t="s">
        <v>301</v>
      </c>
      <c r="D55" s="132" t="s">
        <v>946</v>
      </c>
      <c r="E55" s="136">
        <v>1628.1</v>
      </c>
      <c r="F55" s="608" t="s">
        <v>89</v>
      </c>
      <c r="G55" s="29" t="s">
        <v>249</v>
      </c>
      <c r="H55" s="29"/>
      <c r="I55"/>
      <c r="J55"/>
      <c r="K55"/>
      <c r="L55"/>
      <c r="P55"/>
    </row>
    <row r="56" spans="1:16" s="308" customFormat="1" ht="12.75" customHeight="1" x14ac:dyDescent="0.2">
      <c r="A56"/>
      <c r="B56" s="129">
        <v>43738</v>
      </c>
      <c r="C56" s="190" t="s">
        <v>674</v>
      </c>
      <c r="D56" s="132" t="s">
        <v>2215</v>
      </c>
      <c r="E56" s="136">
        <v>195.5</v>
      </c>
      <c r="F56" s="608" t="s">
        <v>89</v>
      </c>
      <c r="G56" s="29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29">
        <v>43738</v>
      </c>
      <c r="C57" s="190" t="s">
        <v>301</v>
      </c>
      <c r="D57" s="132" t="s">
        <v>931</v>
      </c>
      <c r="E57" s="136">
        <v>325.8</v>
      </c>
      <c r="F57" s="608" t="s">
        <v>89</v>
      </c>
      <c r="G57" s="29" t="s">
        <v>249</v>
      </c>
      <c r="H57" s="29"/>
      <c r="I57"/>
      <c r="J57"/>
      <c r="K57"/>
      <c r="L57"/>
      <c r="P57"/>
    </row>
    <row r="58" spans="1:16" s="308" customFormat="1" ht="12.75" customHeight="1" thickBot="1" x14ac:dyDescent="0.25">
      <c r="A58"/>
      <c r="B58" s="161">
        <v>43738</v>
      </c>
      <c r="C58" s="187" t="s">
        <v>469</v>
      </c>
      <c r="D58" s="133" t="s">
        <v>424</v>
      </c>
      <c r="E58" s="137">
        <v>347.17</v>
      </c>
      <c r="F58" s="608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thickBot="1" x14ac:dyDescent="0.25">
      <c r="A59"/>
      <c r="B59" s="56"/>
      <c r="C59" s="56"/>
      <c r="D59" s="194"/>
      <c r="E59" s="87">
        <f>SUM(E5:E58)</f>
        <v>140018.35999999999</v>
      </c>
      <c r="F59" s="608"/>
      <c r="G59" s="29"/>
      <c r="H59" s="29"/>
      <c r="I59"/>
      <c r="J59"/>
      <c r="K59"/>
      <c r="L59"/>
      <c r="P59"/>
    </row>
    <row r="60" spans="1:16" s="308" customFormat="1" ht="12.75" customHeight="1" x14ac:dyDescent="0.2">
      <c r="A60"/>
      <c r="B60"/>
      <c r="C60"/>
      <c r="D60" s="195"/>
      <c r="E60" s="197"/>
      <c r="F60" s="608"/>
      <c r="G60" s="29"/>
      <c r="H60" s="29"/>
      <c r="I60"/>
      <c r="J60"/>
      <c r="K60"/>
      <c r="L60"/>
      <c r="P60"/>
    </row>
    <row r="61" spans="1:16" s="308" customFormat="1" ht="12.75" customHeight="1" x14ac:dyDescent="0.2">
      <c r="A61"/>
      <c r="B61"/>
      <c r="C61"/>
      <c r="D61" s="195"/>
      <c r="E61" s="197"/>
      <c r="F61" s="608"/>
      <c r="G61" s="29"/>
      <c r="H61" s="29"/>
      <c r="I61"/>
      <c r="J61"/>
      <c r="K61"/>
      <c r="L61"/>
      <c r="P61"/>
    </row>
    <row r="62" spans="1:16" s="308" customFormat="1" ht="12.75" customHeight="1" x14ac:dyDescent="0.2">
      <c r="A62"/>
      <c r="B62"/>
      <c r="C62"/>
      <c r="D62" s="195"/>
      <c r="E62" s="197"/>
      <c r="F62" s="608"/>
      <c r="G62" s="29"/>
      <c r="H62" s="29"/>
      <c r="I62"/>
      <c r="J62"/>
      <c r="K62"/>
      <c r="L62"/>
      <c r="P62"/>
    </row>
    <row r="63" spans="1:16" s="308" customFormat="1" ht="12.75" customHeight="1" x14ac:dyDescent="0.2">
      <c r="A63"/>
      <c r="B63"/>
      <c r="C63"/>
      <c r="D63" s="195"/>
      <c r="E63" s="197"/>
      <c r="F63" s="608"/>
      <c r="G63" s="29"/>
      <c r="H63" s="29"/>
      <c r="I63"/>
      <c r="J63"/>
      <c r="K63"/>
      <c r="L63"/>
      <c r="P63"/>
    </row>
    <row r="64" spans="1:16" s="308" customFormat="1" ht="12.75" customHeight="1" x14ac:dyDescent="0.2">
      <c r="A64"/>
      <c r="B64"/>
      <c r="C64"/>
      <c r="D64" s="195"/>
      <c r="E64" s="197"/>
      <c r="F64" s="608"/>
      <c r="G64" s="29"/>
      <c r="H64" s="29"/>
      <c r="I64"/>
      <c r="J64"/>
      <c r="K64"/>
      <c r="L64"/>
      <c r="P64"/>
    </row>
    <row r="65" spans="1:16" s="308" customFormat="1" ht="12.75" customHeight="1" x14ac:dyDescent="0.2">
      <c r="A65"/>
      <c r="B65"/>
      <c r="C65"/>
      <c r="D65" s="195"/>
      <c r="E65" s="197"/>
      <c r="F65" s="608"/>
      <c r="G65" s="29"/>
      <c r="H65" s="29"/>
      <c r="I65"/>
      <c r="J65"/>
      <c r="K65"/>
      <c r="L65"/>
      <c r="P65"/>
    </row>
    <row r="66" spans="1:16" s="308" customFormat="1" ht="12.75" customHeight="1" x14ac:dyDescent="0.2">
      <c r="A66"/>
      <c r="B66"/>
      <c r="C66"/>
      <c r="D66" s="195"/>
      <c r="E66" s="197"/>
      <c r="F66" s="608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608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608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608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608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608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608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608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608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608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608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608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608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608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608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608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608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197"/>
      <c r="F83" s="608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608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608"/>
      <c r="G85" s="29"/>
      <c r="H85" s="29"/>
      <c r="I85"/>
      <c r="J85"/>
      <c r="K85"/>
      <c r="L85"/>
      <c r="P85"/>
    </row>
  </sheetData>
  <mergeCells count="4">
    <mergeCell ref="L12:L13"/>
    <mergeCell ref="K12:K13"/>
    <mergeCell ref="A1:L1"/>
    <mergeCell ref="A3:D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5"/>
  <dimension ref="A1:P134"/>
  <sheetViews>
    <sheetView topLeftCell="A4" zoomScaleNormal="100" workbookViewId="0">
      <selection activeCell="D107" sqref="D10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12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2343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12"/>
      <c r="G2" s="612"/>
      <c r="H2" s="612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x14ac:dyDescent="0.2">
      <c r="B5" s="101">
        <v>43746</v>
      </c>
      <c r="C5" s="204" t="s">
        <v>691</v>
      </c>
      <c r="D5" s="205" t="s">
        <v>1853</v>
      </c>
      <c r="E5" s="470">
        <v>9207.5300000000007</v>
      </c>
      <c r="F5" s="27" t="s">
        <v>89</v>
      </c>
      <c r="G5" s="27" t="s">
        <v>249</v>
      </c>
      <c r="H5" s="27"/>
      <c r="I5" s="56"/>
      <c r="J5" s="164">
        <v>43741</v>
      </c>
      <c r="K5" s="123" t="s">
        <v>1258</v>
      </c>
      <c r="L5" s="136">
        <v>7098.95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280">
        <v>43768</v>
      </c>
      <c r="C6" s="281" t="s">
        <v>691</v>
      </c>
      <c r="D6" s="423" t="s">
        <v>1852</v>
      </c>
      <c r="E6" s="432">
        <v>2386.08</v>
      </c>
      <c r="F6" s="27" t="s">
        <v>89</v>
      </c>
      <c r="G6" s="29" t="s">
        <v>249</v>
      </c>
      <c r="H6" s="29"/>
      <c r="J6" s="109">
        <v>43745</v>
      </c>
      <c r="K6" s="123" t="s">
        <v>1258</v>
      </c>
      <c r="L6" s="136">
        <v>20000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87">
        <f>SUM(E6:E6)</f>
        <v>2386.08</v>
      </c>
      <c r="F7" s="612"/>
      <c r="G7" s="29"/>
      <c r="H7" s="29"/>
      <c r="J7" s="109">
        <v>43746</v>
      </c>
      <c r="K7" s="123" t="s">
        <v>1247</v>
      </c>
      <c r="L7" s="136">
        <v>1136.06</v>
      </c>
      <c r="M7" s="308" t="s">
        <v>89</v>
      </c>
      <c r="N7" s="307" t="s">
        <v>249</v>
      </c>
      <c r="O7" s="307"/>
    </row>
    <row r="8" spans="1:16" s="56" customFormat="1" ht="12.6" customHeight="1" x14ac:dyDescent="0.2">
      <c r="A8"/>
      <c r="D8" s="194"/>
      <c r="E8" s="208"/>
      <c r="F8" s="612"/>
      <c r="G8" s="29"/>
      <c r="H8" s="29"/>
      <c r="J8" s="109">
        <v>43746</v>
      </c>
      <c r="K8" s="123" t="s">
        <v>50</v>
      </c>
      <c r="L8" s="136">
        <v>3265.95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 s="875" t="s">
        <v>1058</v>
      </c>
      <c r="B9" s="875"/>
      <c r="C9" s="875"/>
      <c r="D9" s="875"/>
      <c r="E9" s="492" t="s">
        <v>1500</v>
      </c>
      <c r="F9" s="116"/>
      <c r="G9" s="29"/>
      <c r="H9" s="29"/>
      <c r="J9" s="109">
        <v>43746</v>
      </c>
      <c r="K9" s="123" t="s">
        <v>1258</v>
      </c>
      <c r="L9" s="136">
        <v>6432.75</v>
      </c>
      <c r="M9" s="308" t="s">
        <v>89</v>
      </c>
      <c r="N9" s="307" t="s">
        <v>249</v>
      </c>
      <c r="O9" s="307"/>
      <c r="P9" s="316"/>
    </row>
    <row r="10" spans="1:16" s="56" customFormat="1" ht="12.6" customHeight="1" thickBot="1" x14ac:dyDescent="0.25">
      <c r="A10" s="3"/>
      <c r="B10" s="10" t="s">
        <v>297</v>
      </c>
      <c r="C10" s="181" t="s">
        <v>296</v>
      </c>
      <c r="D10" s="11"/>
      <c r="E10" s="176" t="s">
        <v>299</v>
      </c>
      <c r="F10" s="27"/>
      <c r="G10" s="29"/>
      <c r="H10" s="29"/>
      <c r="J10" s="110">
        <v>43755</v>
      </c>
      <c r="K10" s="123" t="s">
        <v>2366</v>
      </c>
      <c r="L10" s="136">
        <v>25597.040000000001</v>
      </c>
      <c r="M10" s="308" t="s">
        <v>89</v>
      </c>
      <c r="N10" s="307" t="s">
        <v>249</v>
      </c>
      <c r="O10" s="308"/>
      <c r="P10" s="316"/>
    </row>
    <row r="11" spans="1:16" s="56" customFormat="1" ht="12.6" customHeight="1" x14ac:dyDescent="0.2">
      <c r="A11"/>
      <c r="B11" s="109">
        <v>43739</v>
      </c>
      <c r="C11" s="613" t="s">
        <v>301</v>
      </c>
      <c r="D11" s="132" t="s">
        <v>977</v>
      </c>
      <c r="E11" s="169">
        <v>5428</v>
      </c>
      <c r="F11" s="308" t="s">
        <v>89</v>
      </c>
      <c r="G11" s="29" t="s">
        <v>249</v>
      </c>
      <c r="H11" s="29"/>
      <c r="J11" s="110">
        <v>43769</v>
      </c>
      <c r="K11" s="123" t="s">
        <v>50</v>
      </c>
      <c r="L11" s="136">
        <v>1836.16</v>
      </c>
      <c r="M11" s="308" t="s">
        <v>89</v>
      </c>
      <c r="N11" s="307" t="s">
        <v>249</v>
      </c>
      <c r="O11" s="308"/>
      <c r="P11" s="29"/>
    </row>
    <row r="12" spans="1:16" s="56" customFormat="1" ht="12.6" customHeight="1" x14ac:dyDescent="0.2">
      <c r="B12" s="109">
        <v>43739</v>
      </c>
      <c r="C12" s="614" t="s">
        <v>301</v>
      </c>
      <c r="D12" s="123" t="s">
        <v>294</v>
      </c>
      <c r="E12" s="124">
        <v>786.6</v>
      </c>
      <c r="F12" s="612"/>
      <c r="G12" s="29" t="s">
        <v>249</v>
      </c>
      <c r="H12" s="29"/>
      <c r="J12" s="110">
        <v>43769</v>
      </c>
      <c r="K12" s="123" t="s">
        <v>1258</v>
      </c>
      <c r="L12" s="124">
        <v>18036.43</v>
      </c>
      <c r="M12" s="308" t="s">
        <v>89</v>
      </c>
      <c r="N12" s="307" t="s">
        <v>249</v>
      </c>
      <c r="O12" s="306"/>
      <c r="P12" s="327"/>
    </row>
    <row r="13" spans="1:16" s="29" customFormat="1" ht="12.6" customHeight="1" thickBot="1" x14ac:dyDescent="0.25">
      <c r="A13" s="56"/>
      <c r="B13" s="109">
        <v>43739</v>
      </c>
      <c r="C13" s="188" t="s">
        <v>1939</v>
      </c>
      <c r="D13" s="123" t="s">
        <v>1977</v>
      </c>
      <c r="E13" s="124">
        <v>2060</v>
      </c>
      <c r="F13" s="612" t="s">
        <v>405</v>
      </c>
      <c r="G13" s="29" t="s">
        <v>249</v>
      </c>
      <c r="I13" s="56"/>
      <c r="J13" s="280">
        <v>43769</v>
      </c>
      <c r="K13" s="423" t="s">
        <v>1318</v>
      </c>
      <c r="L13" s="432">
        <v>7058.13</v>
      </c>
      <c r="M13" s="308" t="s">
        <v>89</v>
      </c>
      <c r="N13" s="307" t="s">
        <v>249</v>
      </c>
      <c r="O13" s="306"/>
    </row>
    <row r="14" spans="1:16" s="29" customFormat="1" ht="12.6" customHeight="1" thickBot="1" x14ac:dyDescent="0.25">
      <c r="A14" s="56"/>
      <c r="B14" s="109">
        <v>43739</v>
      </c>
      <c r="C14" s="188" t="s">
        <v>301</v>
      </c>
      <c r="D14" s="123" t="s">
        <v>931</v>
      </c>
      <c r="E14" s="124">
        <v>544.29999999999995</v>
      </c>
      <c r="F14" s="616" t="s">
        <v>89</v>
      </c>
      <c r="G14" s="29" t="s">
        <v>249</v>
      </c>
      <c r="I14" s="56"/>
      <c r="J14" s="56"/>
      <c r="K14" s="194"/>
      <c r="L14" s="87">
        <f>SUM(L5:L13)</f>
        <v>90461.470000000016</v>
      </c>
      <c r="M14" s="307"/>
      <c r="N14" s="307"/>
      <c r="O14" s="306"/>
    </row>
    <row r="15" spans="1:16" s="29" customFormat="1" ht="12.6" customHeight="1" thickBot="1" x14ac:dyDescent="0.25">
      <c r="A15" s="56"/>
      <c r="B15" s="109">
        <v>43740</v>
      </c>
      <c r="C15" s="188" t="s">
        <v>1136</v>
      </c>
      <c r="D15" s="123" t="s">
        <v>2032</v>
      </c>
      <c r="E15" s="124">
        <v>20000</v>
      </c>
      <c r="F15" s="612" t="s">
        <v>89</v>
      </c>
      <c r="G15" s="29" t="s">
        <v>249</v>
      </c>
      <c r="I15" s="56"/>
      <c r="J15" s="56"/>
      <c r="K15" s="194"/>
      <c r="L15" s="208"/>
      <c r="M15" s="307"/>
      <c r="N15" s="307"/>
      <c r="O15" s="306"/>
    </row>
    <row r="16" spans="1:16" s="29" customFormat="1" ht="12.6" customHeight="1" x14ac:dyDescent="0.2">
      <c r="A16" s="56"/>
      <c r="B16" s="109">
        <v>43740</v>
      </c>
      <c r="C16" s="188" t="s">
        <v>301</v>
      </c>
      <c r="D16" s="123" t="s">
        <v>459</v>
      </c>
      <c r="E16" s="124">
        <v>339</v>
      </c>
      <c r="F16" s="616" t="s">
        <v>89</v>
      </c>
      <c r="G16" s="29" t="s">
        <v>249</v>
      </c>
      <c r="I16"/>
      <c r="J16" s="158"/>
      <c r="K16" s="885" t="s">
        <v>1087</v>
      </c>
      <c r="L16" s="881">
        <f>E7+L14+E119+L33</f>
        <v>403374.64</v>
      </c>
      <c r="M16" s="307"/>
      <c r="N16" s="307"/>
      <c r="O16" s="306"/>
      <c r="P16" s="487"/>
    </row>
    <row r="17" spans="1:16" s="29" customFormat="1" ht="12.6" customHeight="1" thickBot="1" x14ac:dyDescent="0.25">
      <c r="A17" s="56"/>
      <c r="B17" s="109">
        <v>43741</v>
      </c>
      <c r="C17" s="188" t="s">
        <v>674</v>
      </c>
      <c r="D17" s="123" t="s">
        <v>2215</v>
      </c>
      <c r="E17" s="135">
        <v>212.75</v>
      </c>
      <c r="F17" s="612" t="s">
        <v>89</v>
      </c>
      <c r="G17" s="29" t="s">
        <v>249</v>
      </c>
      <c r="I17" s="294"/>
      <c r="J17" s="393"/>
      <c r="K17" s="885"/>
      <c r="L17" s="882"/>
      <c r="M17" s="307"/>
      <c r="N17" s="307"/>
      <c r="O17" s="306"/>
      <c r="P17" s="488"/>
    </row>
    <row r="18" spans="1:16" s="29" customFormat="1" ht="12.6" customHeight="1" x14ac:dyDescent="0.2">
      <c r="A18" s="56"/>
      <c r="B18" s="109">
        <v>43741</v>
      </c>
      <c r="C18" s="188" t="s">
        <v>674</v>
      </c>
      <c r="D18" s="123" t="s">
        <v>2215</v>
      </c>
      <c r="E18" s="136">
        <v>442.75</v>
      </c>
      <c r="F18" s="612" t="s">
        <v>89</v>
      </c>
      <c r="G18" s="29" t="s">
        <v>249</v>
      </c>
      <c r="I18" s="3"/>
      <c r="J18" s="393"/>
      <c r="K18" s="398"/>
      <c r="L18" s="336"/>
      <c r="M18" s="307"/>
      <c r="N18" s="307"/>
      <c r="O18" s="306"/>
      <c r="P18" s="111"/>
    </row>
    <row r="19" spans="1:16" s="29" customFormat="1" ht="12.6" customHeight="1" thickBot="1" x14ac:dyDescent="0.25">
      <c r="A19" s="56"/>
      <c r="B19" s="109">
        <v>43741</v>
      </c>
      <c r="C19" s="188" t="s">
        <v>674</v>
      </c>
      <c r="D19" s="123" t="s">
        <v>2215</v>
      </c>
      <c r="E19" s="136">
        <v>787.75</v>
      </c>
      <c r="F19" s="612" t="s">
        <v>89</v>
      </c>
      <c r="G19" s="29" t="s">
        <v>249</v>
      </c>
      <c r="I19" s="294" t="s">
        <v>1570</v>
      </c>
      <c r="J19" s="294"/>
      <c r="K19" s="294"/>
      <c r="L19" s="288"/>
      <c r="M19" s="492" t="s">
        <v>2269</v>
      </c>
      <c r="N19" s="307"/>
      <c r="O19" s="306"/>
      <c r="P19" s="111"/>
    </row>
    <row r="20" spans="1:16" s="29" customFormat="1" ht="12.6" customHeight="1" thickBot="1" x14ac:dyDescent="0.25">
      <c r="A20" s="56"/>
      <c r="B20" s="109">
        <v>43741</v>
      </c>
      <c r="C20" s="188" t="s">
        <v>647</v>
      </c>
      <c r="D20" s="123" t="s">
        <v>1146</v>
      </c>
      <c r="E20" s="136">
        <v>996.39</v>
      </c>
      <c r="F20" s="612" t="s">
        <v>89</v>
      </c>
      <c r="G20" s="29" t="s">
        <v>249</v>
      </c>
      <c r="I20"/>
      <c r="J20" s="10" t="s">
        <v>297</v>
      </c>
      <c r="K20" s="11" t="s">
        <v>298</v>
      </c>
      <c r="L20" s="176" t="s">
        <v>299</v>
      </c>
      <c r="M20" s="308"/>
      <c r="N20" s="307"/>
      <c r="O20" s="307"/>
      <c r="P20" s="111"/>
    </row>
    <row r="21" spans="1:16" s="29" customFormat="1" ht="12.6" customHeight="1" x14ac:dyDescent="0.2">
      <c r="A21" s="56"/>
      <c r="B21" s="109">
        <v>43741</v>
      </c>
      <c r="C21" s="188" t="s">
        <v>301</v>
      </c>
      <c r="D21" s="123" t="s">
        <v>1430</v>
      </c>
      <c r="E21" s="136">
        <v>16204.08</v>
      </c>
      <c r="F21" s="612" t="s">
        <v>89</v>
      </c>
      <c r="G21" s="29" t="s">
        <v>249</v>
      </c>
      <c r="I21"/>
      <c r="J21" s="110">
        <v>43753</v>
      </c>
      <c r="K21" s="119" t="s">
        <v>2348</v>
      </c>
      <c r="L21" s="206">
        <v>857.3</v>
      </c>
      <c r="M21" s="308" t="s">
        <v>89</v>
      </c>
      <c r="N21" s="308" t="s">
        <v>249</v>
      </c>
      <c r="O21" s="307"/>
      <c r="P21" s="111"/>
    </row>
    <row r="22" spans="1:16" s="29" customFormat="1" ht="12.6" customHeight="1" x14ac:dyDescent="0.2">
      <c r="A22" s="56"/>
      <c r="B22" s="109">
        <v>43741</v>
      </c>
      <c r="C22" s="188" t="s">
        <v>2344</v>
      </c>
      <c r="D22" s="123" t="s">
        <v>1051</v>
      </c>
      <c r="E22" s="136">
        <v>898.3</v>
      </c>
      <c r="F22" s="615" t="s">
        <v>89</v>
      </c>
      <c r="G22" s="29" t="s">
        <v>249</v>
      </c>
      <c r="I22"/>
      <c r="J22" s="110">
        <v>43753</v>
      </c>
      <c r="K22" s="119" t="s">
        <v>1672</v>
      </c>
      <c r="L22" s="134">
        <v>103.8</v>
      </c>
      <c r="M22" s="308" t="s">
        <v>89</v>
      </c>
      <c r="N22" s="308" t="s">
        <v>249</v>
      </c>
      <c r="O22" s="307"/>
      <c r="P22" s="3"/>
    </row>
    <row r="23" spans="1:16" s="29" customFormat="1" ht="12.6" customHeight="1" x14ac:dyDescent="0.2">
      <c r="A23" s="56"/>
      <c r="B23" s="109">
        <v>43741</v>
      </c>
      <c r="C23" s="188" t="s">
        <v>674</v>
      </c>
      <c r="D23" s="123" t="s">
        <v>730</v>
      </c>
      <c r="E23" s="136">
        <v>612.66</v>
      </c>
      <c r="F23" s="612" t="s">
        <v>89</v>
      </c>
      <c r="G23" s="29" t="s">
        <v>249</v>
      </c>
      <c r="I23"/>
      <c r="J23" s="109">
        <v>43754</v>
      </c>
      <c r="K23" s="119" t="s">
        <v>2369</v>
      </c>
      <c r="L23" s="169">
        <v>69</v>
      </c>
      <c r="M23" s="308" t="s">
        <v>89</v>
      </c>
      <c r="N23" s="308" t="s">
        <v>249</v>
      </c>
      <c r="O23" s="308"/>
      <c r="P23" s="3"/>
    </row>
    <row r="24" spans="1:16" s="29" customFormat="1" ht="12.6" customHeight="1" x14ac:dyDescent="0.2">
      <c r="A24" s="56"/>
      <c r="B24" s="109">
        <v>43741</v>
      </c>
      <c r="C24" s="188" t="s">
        <v>301</v>
      </c>
      <c r="D24" s="132" t="s">
        <v>946</v>
      </c>
      <c r="E24" s="136">
        <v>3204.9</v>
      </c>
      <c r="F24" s="612" t="s">
        <v>89</v>
      </c>
      <c r="G24" s="29" t="s">
        <v>249</v>
      </c>
      <c r="I24"/>
      <c r="J24" s="109">
        <v>43754</v>
      </c>
      <c r="K24" s="131" t="s">
        <v>1672</v>
      </c>
      <c r="L24" s="433">
        <v>49.7</v>
      </c>
      <c r="M24" s="308" t="s">
        <v>89</v>
      </c>
      <c r="N24" s="308" t="s">
        <v>249</v>
      </c>
      <c r="O24" s="308"/>
      <c r="P24" s="3"/>
    </row>
    <row r="25" spans="1:16" s="29" customFormat="1" ht="12.6" customHeight="1" x14ac:dyDescent="0.2">
      <c r="A25" s="56"/>
      <c r="B25" s="109">
        <v>43741</v>
      </c>
      <c r="C25" s="188" t="s">
        <v>301</v>
      </c>
      <c r="D25" s="132" t="s">
        <v>1867</v>
      </c>
      <c r="E25" s="136">
        <v>1430.99</v>
      </c>
      <c r="F25" s="612" t="s">
        <v>89</v>
      </c>
      <c r="G25" s="29" t="s">
        <v>249</v>
      </c>
      <c r="I25"/>
      <c r="J25" s="109">
        <v>43755</v>
      </c>
      <c r="K25" s="123" t="s">
        <v>1650</v>
      </c>
      <c r="L25" s="433">
        <v>981.15</v>
      </c>
      <c r="M25" s="308" t="s">
        <v>89</v>
      </c>
      <c r="N25" s="308" t="s">
        <v>249</v>
      </c>
      <c r="O25" s="308"/>
      <c r="P25" s="3"/>
    </row>
    <row r="26" spans="1:16" s="29" customFormat="1" ht="12.6" customHeight="1" x14ac:dyDescent="0.2">
      <c r="A26" s="56"/>
      <c r="B26" s="109">
        <v>43741</v>
      </c>
      <c r="C26" s="188" t="s">
        <v>397</v>
      </c>
      <c r="D26" s="132" t="s">
        <v>2399</v>
      </c>
      <c r="E26" s="136">
        <v>49</v>
      </c>
      <c r="F26" s="639"/>
      <c r="G26" s="29" t="s">
        <v>249</v>
      </c>
      <c r="H26"/>
      <c r="I26"/>
      <c r="J26" s="164">
        <v>43756</v>
      </c>
      <c r="K26" s="131" t="s">
        <v>1445</v>
      </c>
      <c r="L26" s="433">
        <v>366</v>
      </c>
      <c r="M26" s="308"/>
      <c r="N26" s="308" t="s">
        <v>249</v>
      </c>
      <c r="O26" s="308"/>
      <c r="P26" s="3"/>
    </row>
    <row r="27" spans="1:16" s="29" customFormat="1" ht="12.6" customHeight="1" x14ac:dyDescent="0.2">
      <c r="A27" s="56"/>
      <c r="B27" s="109">
        <v>43742</v>
      </c>
      <c r="C27" s="188" t="s">
        <v>301</v>
      </c>
      <c r="D27" s="132" t="s">
        <v>1197</v>
      </c>
      <c r="E27" s="136">
        <v>7378.13</v>
      </c>
      <c r="F27" s="612" t="s">
        <v>89</v>
      </c>
      <c r="G27" s="116" t="s">
        <v>249</v>
      </c>
      <c r="I27"/>
      <c r="J27" s="109">
        <v>43757</v>
      </c>
      <c r="K27" s="123" t="s">
        <v>901</v>
      </c>
      <c r="L27" s="433">
        <v>192.21</v>
      </c>
      <c r="M27" s="308"/>
      <c r="N27" s="308" t="s">
        <v>249</v>
      </c>
      <c r="O27" s="308"/>
      <c r="P27"/>
    </row>
    <row r="28" spans="1:16" s="29" customFormat="1" ht="12.6" customHeight="1" x14ac:dyDescent="0.2">
      <c r="A28" s="56"/>
      <c r="B28" s="109">
        <v>43742</v>
      </c>
      <c r="C28" s="188" t="s">
        <v>301</v>
      </c>
      <c r="D28" s="132" t="s">
        <v>1355</v>
      </c>
      <c r="E28" s="136">
        <v>539.01</v>
      </c>
      <c r="F28" s="615" t="s">
        <v>89</v>
      </c>
      <c r="G28" s="116" t="s">
        <v>249</v>
      </c>
      <c r="I28"/>
      <c r="J28" s="109">
        <v>43757</v>
      </c>
      <c r="K28" s="131" t="s">
        <v>2373</v>
      </c>
      <c r="L28" s="433">
        <v>220.47</v>
      </c>
      <c r="M28" s="308"/>
      <c r="N28" s="308" t="s">
        <v>249</v>
      </c>
      <c r="O28" s="308"/>
      <c r="P28"/>
    </row>
    <row r="29" spans="1:16" s="29" customFormat="1" ht="12.6" customHeight="1" x14ac:dyDescent="0.2">
      <c r="A29" s="56"/>
      <c r="B29" s="109">
        <v>43743</v>
      </c>
      <c r="C29" s="188" t="s">
        <v>301</v>
      </c>
      <c r="D29" s="132" t="s">
        <v>2016</v>
      </c>
      <c r="E29" s="136">
        <v>172.5</v>
      </c>
      <c r="F29" s="615" t="s">
        <v>89</v>
      </c>
      <c r="G29" s="116" t="s">
        <v>249</v>
      </c>
      <c r="I29"/>
      <c r="J29" s="109">
        <v>43759</v>
      </c>
      <c r="K29" s="123" t="s">
        <v>1355</v>
      </c>
      <c r="L29" s="433">
        <v>144.9</v>
      </c>
      <c r="M29" s="308" t="s">
        <v>89</v>
      </c>
      <c r="N29" s="308" t="s">
        <v>249</v>
      </c>
      <c r="O29" s="308"/>
      <c r="P29" s="339"/>
    </row>
    <row r="30" spans="1:16" s="29" customFormat="1" ht="12.6" customHeight="1" x14ac:dyDescent="0.2">
      <c r="A30" s="56"/>
      <c r="B30" s="109">
        <v>43744</v>
      </c>
      <c r="C30" s="188" t="s">
        <v>2344</v>
      </c>
      <c r="D30" s="132" t="s">
        <v>1051</v>
      </c>
      <c r="E30" s="136">
        <v>727.92</v>
      </c>
      <c r="F30" s="615" t="s">
        <v>89</v>
      </c>
      <c r="G30" s="116" t="s">
        <v>249</v>
      </c>
      <c r="I30"/>
      <c r="J30" s="164">
        <v>43761</v>
      </c>
      <c r="K30" s="131" t="s">
        <v>341</v>
      </c>
      <c r="L30" s="433">
        <v>4485</v>
      </c>
      <c r="M30" s="308" t="s">
        <v>89</v>
      </c>
      <c r="N30" s="308" t="s">
        <v>249</v>
      </c>
      <c r="O30" s="308"/>
      <c r="P30" s="308"/>
    </row>
    <row r="31" spans="1:16" s="29" customFormat="1" ht="12.6" customHeight="1" x14ac:dyDescent="0.2">
      <c r="A31" s="56"/>
      <c r="B31" s="109">
        <v>43745</v>
      </c>
      <c r="C31" s="188" t="s">
        <v>469</v>
      </c>
      <c r="D31" s="132" t="s">
        <v>901</v>
      </c>
      <c r="E31" s="136">
        <v>909.45</v>
      </c>
      <c r="F31" s="612" t="s">
        <v>89</v>
      </c>
      <c r="G31" s="27" t="s">
        <v>249</v>
      </c>
      <c r="I31"/>
      <c r="J31" s="109">
        <v>43761</v>
      </c>
      <c r="K31" s="123" t="s">
        <v>293</v>
      </c>
      <c r="L31" s="433">
        <v>4057.43</v>
      </c>
      <c r="M31" s="308" t="s">
        <v>89</v>
      </c>
      <c r="N31" s="308" t="s">
        <v>249</v>
      </c>
      <c r="O31" s="308"/>
      <c r="P31" s="308"/>
    </row>
    <row r="32" spans="1:16" s="29" customFormat="1" ht="12.6" customHeight="1" thickBot="1" x14ac:dyDescent="0.25">
      <c r="A32" s="56"/>
      <c r="B32" s="109">
        <v>43745</v>
      </c>
      <c r="C32" s="188" t="s">
        <v>469</v>
      </c>
      <c r="D32" s="132" t="s">
        <v>1023</v>
      </c>
      <c r="E32" s="136">
        <v>184.16</v>
      </c>
      <c r="F32" s="612" t="s">
        <v>89</v>
      </c>
      <c r="G32" s="29" t="s">
        <v>249</v>
      </c>
      <c r="I32"/>
      <c r="J32" s="280">
        <v>43762</v>
      </c>
      <c r="K32" s="423" t="s">
        <v>1023</v>
      </c>
      <c r="L32" s="200">
        <v>242.9</v>
      </c>
      <c r="M32" s="308" t="s">
        <v>89</v>
      </c>
      <c r="N32" s="308" t="s">
        <v>249</v>
      </c>
      <c r="O32" s="308"/>
      <c r="P32" s="308"/>
    </row>
    <row r="33" spans="1:16" s="29" customFormat="1" ht="12.6" customHeight="1" thickBot="1" x14ac:dyDescent="0.25">
      <c r="A33"/>
      <c r="B33" s="109">
        <v>43745</v>
      </c>
      <c r="C33" s="188" t="s">
        <v>469</v>
      </c>
      <c r="D33" s="132" t="s">
        <v>424</v>
      </c>
      <c r="E33" s="136">
        <v>207.23</v>
      </c>
      <c r="F33" s="612" t="s">
        <v>89</v>
      </c>
      <c r="G33" s="29" t="s">
        <v>249</v>
      </c>
      <c r="I33" s="294"/>
      <c r="J33" s="56"/>
      <c r="K33" s="194"/>
      <c r="L33" s="87">
        <f>SUM(L21:L32)</f>
        <v>11769.859999999999</v>
      </c>
      <c r="M33" s="308"/>
      <c r="N33"/>
      <c r="O33" s="308"/>
      <c r="P33"/>
    </row>
    <row r="34" spans="1:16" s="29" customFormat="1" ht="12.6" customHeight="1" x14ac:dyDescent="0.2">
      <c r="A34"/>
      <c r="B34" s="109">
        <v>43745</v>
      </c>
      <c r="C34" s="188" t="s">
        <v>469</v>
      </c>
      <c r="D34" s="132" t="s">
        <v>1446</v>
      </c>
      <c r="E34" s="136">
        <v>553</v>
      </c>
      <c r="F34" s="612" t="s">
        <v>89</v>
      </c>
      <c r="G34" s="29" t="s">
        <v>249</v>
      </c>
      <c r="I34" s="3"/>
      <c r="J34" s="56"/>
      <c r="K34" s="194"/>
      <c r="L34" s="208"/>
      <c r="M34" s="308"/>
      <c r="N34" s="308"/>
      <c r="O34" s="308"/>
      <c r="P34"/>
    </row>
    <row r="35" spans="1:16" s="308" customFormat="1" ht="12.75" customHeight="1" thickBot="1" x14ac:dyDescent="0.25">
      <c r="A35"/>
      <c r="B35" s="109">
        <v>43745</v>
      </c>
      <c r="C35" s="190" t="s">
        <v>301</v>
      </c>
      <c r="D35" s="132" t="s">
        <v>1487</v>
      </c>
      <c r="E35" s="272">
        <v>5690.2</v>
      </c>
      <c r="F35" s="612" t="s">
        <v>89</v>
      </c>
      <c r="G35" s="29" t="s">
        <v>249</v>
      </c>
      <c r="H35" s="29"/>
      <c r="I35" s="294" t="s">
        <v>2039</v>
      </c>
      <c r="J35" s="294"/>
      <c r="K35" s="294"/>
      <c r="L35" s="288"/>
      <c r="M35" s="492"/>
      <c r="P35"/>
    </row>
    <row r="36" spans="1:16" s="308" customFormat="1" ht="12.75" customHeight="1" thickBot="1" x14ac:dyDescent="0.25">
      <c r="A36"/>
      <c r="B36" s="109">
        <v>43745</v>
      </c>
      <c r="C36" s="190" t="s">
        <v>1113</v>
      </c>
      <c r="D36" s="132" t="s">
        <v>906</v>
      </c>
      <c r="E36" s="136">
        <v>10304</v>
      </c>
      <c r="F36" s="612" t="s">
        <v>89</v>
      </c>
      <c r="G36" s="29" t="s">
        <v>249</v>
      </c>
      <c r="H36" s="29"/>
      <c r="I36"/>
      <c r="J36" s="10" t="s">
        <v>297</v>
      </c>
      <c r="K36" s="11" t="s">
        <v>298</v>
      </c>
      <c r="L36" s="176" t="s">
        <v>299</v>
      </c>
      <c r="P36"/>
    </row>
    <row r="37" spans="1:16" s="308" customFormat="1" ht="12.75" customHeight="1" thickBot="1" x14ac:dyDescent="0.25">
      <c r="A37"/>
      <c r="B37" s="109">
        <v>43745</v>
      </c>
      <c r="C37" s="190" t="s">
        <v>469</v>
      </c>
      <c r="D37" s="132" t="s">
        <v>901</v>
      </c>
      <c r="E37" s="136">
        <v>223.19</v>
      </c>
      <c r="F37" s="639"/>
      <c r="G37" s="29" t="s">
        <v>249</v>
      </c>
      <c r="H37" s="29"/>
      <c r="I37"/>
      <c r="J37" s="161">
        <v>43767</v>
      </c>
      <c r="K37" s="133" t="s">
        <v>2315</v>
      </c>
      <c r="L37" s="200">
        <v>1371.17</v>
      </c>
      <c r="N37" s="308" t="s">
        <v>249</v>
      </c>
      <c r="P37"/>
    </row>
    <row r="38" spans="1:16" s="308" customFormat="1" ht="12.75" customHeight="1" thickBot="1" x14ac:dyDescent="0.25">
      <c r="A38"/>
      <c r="B38" s="109">
        <v>43746</v>
      </c>
      <c r="C38" s="190" t="s">
        <v>647</v>
      </c>
      <c r="D38" s="132" t="s">
        <v>597</v>
      </c>
      <c r="E38" s="136">
        <v>236.45</v>
      </c>
      <c r="F38" s="612" t="s">
        <v>89</v>
      </c>
      <c r="G38" s="29" t="s">
        <v>249</v>
      </c>
      <c r="H38" s="29"/>
      <c r="I38"/>
      <c r="J38" s="56"/>
      <c r="K38" s="194"/>
      <c r="L38" s="87">
        <f>SUM(L37:L37)</f>
        <v>1371.17</v>
      </c>
      <c r="P38"/>
    </row>
    <row r="39" spans="1:16" s="308" customFormat="1" ht="12.75" customHeight="1" x14ac:dyDescent="0.2">
      <c r="A39"/>
      <c r="B39" s="109">
        <v>43746</v>
      </c>
      <c r="C39" s="190" t="s">
        <v>647</v>
      </c>
      <c r="D39" s="132" t="s">
        <v>1146</v>
      </c>
      <c r="E39" s="136">
        <v>784.46</v>
      </c>
      <c r="F39" s="612" t="s">
        <v>89</v>
      </c>
      <c r="G39" s="29" t="s">
        <v>249</v>
      </c>
      <c r="H39" s="29"/>
      <c r="I39" s="294"/>
      <c r="J39" s="56"/>
      <c r="K39" s="194"/>
      <c r="L39" s="208"/>
      <c r="P39"/>
    </row>
    <row r="40" spans="1:16" s="308" customFormat="1" ht="12.75" customHeight="1" x14ac:dyDescent="0.2">
      <c r="A40"/>
      <c r="B40" s="109">
        <v>43746</v>
      </c>
      <c r="C40" s="190" t="s">
        <v>540</v>
      </c>
      <c r="D40" s="219" t="s">
        <v>477</v>
      </c>
      <c r="E40" s="136">
        <v>876.74</v>
      </c>
      <c r="F40" s="612" t="s">
        <v>89</v>
      </c>
      <c r="G40" s="29"/>
      <c r="H40" s="29"/>
      <c r="I40" s="294"/>
      <c r="J40" s="56"/>
      <c r="K40" s="194"/>
      <c r="L40" s="208"/>
      <c r="P40"/>
    </row>
    <row r="41" spans="1:16" s="308" customFormat="1" ht="12.75" customHeight="1" x14ac:dyDescent="0.2">
      <c r="A41"/>
      <c r="B41" s="109">
        <v>43746</v>
      </c>
      <c r="C41" s="190" t="s">
        <v>469</v>
      </c>
      <c r="D41" s="219" t="s">
        <v>424</v>
      </c>
      <c r="E41" s="136">
        <v>103.82</v>
      </c>
      <c r="F41" s="639" t="s">
        <v>89</v>
      </c>
      <c r="G41" s="29" t="s">
        <v>249</v>
      </c>
      <c r="H41" s="29"/>
      <c r="I41" s="294"/>
      <c r="J41" s="56"/>
      <c r="K41" s="194"/>
      <c r="L41" s="208"/>
      <c r="P41"/>
    </row>
    <row r="42" spans="1:16" s="308" customFormat="1" ht="12.75" customHeight="1" x14ac:dyDescent="0.2">
      <c r="A42"/>
      <c r="B42" s="109">
        <v>43746</v>
      </c>
      <c r="C42" s="190" t="s">
        <v>469</v>
      </c>
      <c r="D42" s="219" t="s">
        <v>1445</v>
      </c>
      <c r="E42" s="136">
        <v>270</v>
      </c>
      <c r="F42" s="639"/>
      <c r="G42" s="29" t="s">
        <v>249</v>
      </c>
      <c r="H42" s="29"/>
      <c r="I42"/>
      <c r="J42" s="56"/>
      <c r="K42" s="194"/>
      <c r="L42" s="208"/>
      <c r="P42"/>
    </row>
    <row r="43" spans="1:16" s="308" customFormat="1" ht="12.75" customHeight="1" x14ac:dyDescent="0.2">
      <c r="A43"/>
      <c r="B43" s="129">
        <v>43748</v>
      </c>
      <c r="C43" s="190" t="s">
        <v>719</v>
      </c>
      <c r="D43" s="132" t="s">
        <v>2362</v>
      </c>
      <c r="E43" s="136">
        <v>846.55</v>
      </c>
      <c r="F43" s="612" t="s">
        <v>89</v>
      </c>
      <c r="G43" s="29" t="s">
        <v>249</v>
      </c>
      <c r="H43" s="29"/>
      <c r="I43"/>
      <c r="J43" s="56"/>
      <c r="K43" s="194"/>
      <c r="L43" s="208"/>
      <c r="P43"/>
    </row>
    <row r="44" spans="1:16" s="308" customFormat="1" ht="12.75" customHeight="1" x14ac:dyDescent="0.2">
      <c r="A44"/>
      <c r="B44" s="129">
        <v>43748</v>
      </c>
      <c r="C44" s="190" t="s">
        <v>301</v>
      </c>
      <c r="D44" s="132" t="s">
        <v>2363</v>
      </c>
      <c r="E44" s="136">
        <v>513.19000000000005</v>
      </c>
      <c r="F44" s="612" t="s">
        <v>89</v>
      </c>
      <c r="G44" s="29" t="s">
        <v>249</v>
      </c>
      <c r="H44" s="29"/>
      <c r="I44"/>
      <c r="J44" s="56"/>
      <c r="K44" s="194"/>
      <c r="L44" s="208"/>
      <c r="P44"/>
    </row>
    <row r="45" spans="1:16" s="308" customFormat="1" ht="12.75" customHeight="1" x14ac:dyDescent="0.2">
      <c r="A45"/>
      <c r="B45" s="129">
        <v>43748</v>
      </c>
      <c r="C45" s="190" t="s">
        <v>301</v>
      </c>
      <c r="D45" s="132" t="s">
        <v>1350</v>
      </c>
      <c r="E45" s="136">
        <v>8970</v>
      </c>
      <c r="F45" s="612" t="s">
        <v>89</v>
      </c>
      <c r="G45" s="29" t="s">
        <v>249</v>
      </c>
      <c r="H45" s="29"/>
      <c r="I45"/>
      <c r="J45" s="56"/>
      <c r="K45" s="194"/>
      <c r="L45" s="208"/>
      <c r="P45"/>
    </row>
    <row r="46" spans="1:16" s="308" customFormat="1" ht="12.75" customHeight="1" x14ac:dyDescent="0.2">
      <c r="A46"/>
      <c r="B46" s="129">
        <v>43747</v>
      </c>
      <c r="C46" s="190" t="s">
        <v>301</v>
      </c>
      <c r="D46" s="132" t="s">
        <v>2364</v>
      </c>
      <c r="E46" s="136">
        <v>4623.78</v>
      </c>
      <c r="F46" s="612" t="s">
        <v>89</v>
      </c>
      <c r="G46" s="29" t="s">
        <v>249</v>
      </c>
      <c r="H46" s="29"/>
      <c r="I46"/>
      <c r="J46" s="56"/>
      <c r="K46" s="194"/>
      <c r="L46" s="208"/>
      <c r="P46"/>
    </row>
    <row r="47" spans="1:16" s="308" customFormat="1" ht="12.75" customHeight="1" x14ac:dyDescent="0.2">
      <c r="A47"/>
      <c r="B47" s="129">
        <v>43747</v>
      </c>
      <c r="C47" s="190" t="s">
        <v>469</v>
      </c>
      <c r="D47" s="132" t="s">
        <v>1447</v>
      </c>
      <c r="E47" s="136">
        <v>83.8</v>
      </c>
      <c r="F47" s="639"/>
      <c r="G47" s="29" t="s">
        <v>249</v>
      </c>
      <c r="H47" s="29"/>
      <c r="I47"/>
      <c r="J47" s="56"/>
      <c r="K47" s="194"/>
      <c r="L47" s="208"/>
      <c r="P47"/>
    </row>
    <row r="48" spans="1:16" s="308" customFormat="1" ht="12.75" customHeight="1" x14ac:dyDescent="0.2">
      <c r="A48"/>
      <c r="B48" s="129">
        <v>43748</v>
      </c>
      <c r="C48" s="190" t="s">
        <v>301</v>
      </c>
      <c r="D48" s="132" t="s">
        <v>235</v>
      </c>
      <c r="E48" s="136">
        <v>4291.8</v>
      </c>
      <c r="F48" s="612" t="s">
        <v>89</v>
      </c>
      <c r="G48" s="29" t="s">
        <v>249</v>
      </c>
      <c r="H48" s="29"/>
      <c r="I48"/>
      <c r="J48" s="56"/>
      <c r="K48" s="194"/>
      <c r="L48" s="208"/>
      <c r="P48"/>
    </row>
    <row r="49" spans="1:16" s="308" customFormat="1" ht="12.75" customHeight="1" x14ac:dyDescent="0.2">
      <c r="A49"/>
      <c r="B49" s="129">
        <v>43748</v>
      </c>
      <c r="C49" s="190" t="s">
        <v>301</v>
      </c>
      <c r="D49" s="132" t="s">
        <v>2130</v>
      </c>
      <c r="E49" s="136">
        <v>1656</v>
      </c>
      <c r="F49" s="612" t="s">
        <v>89</v>
      </c>
      <c r="G49" s="29" t="s">
        <v>249</v>
      </c>
      <c r="H49" s="29"/>
      <c r="I49"/>
      <c r="J49" s="56"/>
      <c r="K49" s="194"/>
      <c r="L49" s="208"/>
      <c r="P49"/>
    </row>
    <row r="50" spans="1:16" s="308" customFormat="1" ht="12.75" customHeight="1" x14ac:dyDescent="0.2">
      <c r="A50"/>
      <c r="B50" s="129">
        <v>43748</v>
      </c>
      <c r="C50" s="190" t="s">
        <v>301</v>
      </c>
      <c r="D50" s="132" t="s">
        <v>347</v>
      </c>
      <c r="E50" s="136">
        <v>4571.25</v>
      </c>
      <c r="F50" s="620" t="s">
        <v>89</v>
      </c>
      <c r="G50" s="29" t="s">
        <v>249</v>
      </c>
      <c r="H50" s="29"/>
      <c r="I50"/>
      <c r="J50" s="56"/>
      <c r="K50" s="194"/>
      <c r="L50" s="208"/>
      <c r="P50"/>
    </row>
    <row r="51" spans="1:16" s="308" customFormat="1" ht="12.75" customHeight="1" x14ac:dyDescent="0.2">
      <c r="A51"/>
      <c r="B51" s="129">
        <v>43748</v>
      </c>
      <c r="C51" s="190" t="s">
        <v>301</v>
      </c>
      <c r="D51" s="132" t="s">
        <v>293</v>
      </c>
      <c r="E51" s="136">
        <v>1311</v>
      </c>
      <c r="F51" s="620" t="s">
        <v>89</v>
      </c>
      <c r="G51" s="29" t="s">
        <v>249</v>
      </c>
      <c r="H51" s="29"/>
      <c r="I51"/>
      <c r="J51" s="56"/>
      <c r="K51" s="194"/>
      <c r="L51" s="208"/>
      <c r="P51"/>
    </row>
    <row r="52" spans="1:16" s="308" customFormat="1" ht="12.75" customHeight="1" x14ac:dyDescent="0.2">
      <c r="A52"/>
      <c r="B52" s="129">
        <v>43748</v>
      </c>
      <c r="C52" s="190" t="s">
        <v>301</v>
      </c>
      <c r="D52" s="132" t="s">
        <v>227</v>
      </c>
      <c r="E52" s="136">
        <v>1075.25</v>
      </c>
      <c r="F52" s="620" t="s">
        <v>89</v>
      </c>
      <c r="G52" s="29" t="s">
        <v>249</v>
      </c>
      <c r="H52" s="29"/>
      <c r="I52"/>
      <c r="J52" s="56"/>
      <c r="K52" s="194"/>
      <c r="L52" s="208"/>
      <c r="P52"/>
    </row>
    <row r="53" spans="1:16" s="308" customFormat="1" ht="12.75" customHeight="1" x14ac:dyDescent="0.2">
      <c r="A53"/>
      <c r="B53" s="129">
        <v>43748</v>
      </c>
      <c r="C53" s="190" t="s">
        <v>301</v>
      </c>
      <c r="D53" s="132" t="s">
        <v>2132</v>
      </c>
      <c r="E53" s="136">
        <v>778.55</v>
      </c>
      <c r="F53" s="620" t="s">
        <v>89</v>
      </c>
      <c r="G53" s="29" t="s">
        <v>249</v>
      </c>
      <c r="H53" s="29"/>
      <c r="I53"/>
      <c r="J53" s="56"/>
      <c r="K53" s="194"/>
      <c r="L53" s="208"/>
      <c r="P53"/>
    </row>
    <row r="54" spans="1:16" s="308" customFormat="1" ht="12.75" customHeight="1" x14ac:dyDescent="0.2">
      <c r="A54"/>
      <c r="B54" s="129">
        <v>43748</v>
      </c>
      <c r="C54" s="190" t="s">
        <v>719</v>
      </c>
      <c r="D54" s="132" t="s">
        <v>2365</v>
      </c>
      <c r="E54" s="136">
        <v>400</v>
      </c>
      <c r="F54" s="620" t="s">
        <v>89</v>
      </c>
      <c r="G54" s="29" t="s">
        <v>249</v>
      </c>
      <c r="H54" s="29"/>
      <c r="I54"/>
      <c r="J54" s="56"/>
      <c r="K54" s="194"/>
      <c r="L54" s="208"/>
      <c r="P54"/>
    </row>
    <row r="55" spans="1:16" s="308" customFormat="1" ht="12.75" customHeight="1" x14ac:dyDescent="0.2">
      <c r="A55"/>
      <c r="B55" s="129">
        <v>43749</v>
      </c>
      <c r="C55" s="190" t="s">
        <v>301</v>
      </c>
      <c r="D55" s="132" t="s">
        <v>6</v>
      </c>
      <c r="E55" s="136">
        <v>42287.8</v>
      </c>
      <c r="F55" s="620" t="s">
        <v>89</v>
      </c>
      <c r="G55" s="29" t="s">
        <v>249</v>
      </c>
      <c r="H55" s="29"/>
      <c r="I55"/>
      <c r="J55" s="56"/>
      <c r="K55" s="194"/>
      <c r="L55" s="208"/>
      <c r="P55"/>
    </row>
    <row r="56" spans="1:16" s="308" customFormat="1" ht="12.75" customHeight="1" x14ac:dyDescent="0.2">
      <c r="A56"/>
      <c r="B56" s="129">
        <v>43749</v>
      </c>
      <c r="C56" s="190" t="s">
        <v>397</v>
      </c>
      <c r="D56" s="132" t="s">
        <v>2400</v>
      </c>
      <c r="E56" s="136">
        <v>69</v>
      </c>
      <c r="F56" s="639"/>
      <c r="G56" s="29" t="s">
        <v>249</v>
      </c>
      <c r="H56" s="29"/>
      <c r="I56"/>
      <c r="J56" s="56"/>
      <c r="K56" s="194"/>
      <c r="L56" s="208"/>
      <c r="P56"/>
    </row>
    <row r="57" spans="1:16" s="308" customFormat="1" ht="12.75" customHeight="1" x14ac:dyDescent="0.2">
      <c r="A57"/>
      <c r="B57" s="129">
        <v>43749</v>
      </c>
      <c r="C57" s="190" t="s">
        <v>719</v>
      </c>
      <c r="D57" s="132" t="s">
        <v>1051</v>
      </c>
      <c r="E57" s="136">
        <v>884.15</v>
      </c>
      <c r="F57" s="639"/>
      <c r="G57" s="29" t="s">
        <v>249</v>
      </c>
      <c r="H57" s="29"/>
      <c r="I57"/>
      <c r="J57" s="56"/>
      <c r="K57" s="194"/>
      <c r="L57" s="208"/>
      <c r="P57"/>
    </row>
    <row r="58" spans="1:16" s="308" customFormat="1" ht="12.75" customHeight="1" x14ac:dyDescent="0.2">
      <c r="A58"/>
      <c r="B58" s="129">
        <v>43750</v>
      </c>
      <c r="C58" s="190" t="s">
        <v>469</v>
      </c>
      <c r="D58" s="132" t="s">
        <v>1577</v>
      </c>
      <c r="E58" s="136">
        <v>64.900000000000006</v>
      </c>
      <c r="F58" s="639" t="s">
        <v>89</v>
      </c>
      <c r="G58" s="29" t="s">
        <v>249</v>
      </c>
      <c r="H58" s="29"/>
      <c r="I58"/>
      <c r="J58" s="56"/>
      <c r="K58" s="194"/>
      <c r="L58" s="208"/>
      <c r="P58"/>
    </row>
    <row r="59" spans="1:16" s="308" customFormat="1" ht="12.75" customHeight="1" x14ac:dyDescent="0.2">
      <c r="A59"/>
      <c r="B59" s="129">
        <v>43750</v>
      </c>
      <c r="C59" s="190" t="s">
        <v>301</v>
      </c>
      <c r="D59" s="132" t="s">
        <v>2401</v>
      </c>
      <c r="E59" s="136">
        <v>579</v>
      </c>
      <c r="F59" s="639" t="s">
        <v>89</v>
      </c>
      <c r="G59" s="29" t="s">
        <v>249</v>
      </c>
      <c r="H59" s="29"/>
      <c r="I59"/>
      <c r="J59" s="56"/>
      <c r="K59" s="194"/>
      <c r="L59" s="208"/>
      <c r="P59"/>
    </row>
    <row r="60" spans="1:16" s="308" customFormat="1" ht="12.75" customHeight="1" x14ac:dyDescent="0.2">
      <c r="A60"/>
      <c r="B60" s="129">
        <v>43750</v>
      </c>
      <c r="C60" s="190" t="s">
        <v>301</v>
      </c>
      <c r="D60" s="132" t="s">
        <v>1320</v>
      </c>
      <c r="E60" s="136">
        <v>168.77</v>
      </c>
      <c r="F60" s="639" t="s">
        <v>89</v>
      </c>
      <c r="G60" s="29" t="s">
        <v>249</v>
      </c>
      <c r="H60" s="29"/>
      <c r="I60"/>
      <c r="J60" s="56"/>
      <c r="K60" s="194"/>
      <c r="L60" s="208"/>
      <c r="P60"/>
    </row>
    <row r="61" spans="1:16" s="308" customFormat="1" ht="12.75" customHeight="1" x14ac:dyDescent="0.2">
      <c r="A61"/>
      <c r="B61" s="129">
        <v>43752</v>
      </c>
      <c r="C61" s="190" t="s">
        <v>301</v>
      </c>
      <c r="D61" s="132" t="s">
        <v>2311</v>
      </c>
      <c r="E61" s="136">
        <v>260</v>
      </c>
      <c r="F61" s="639" t="s">
        <v>89</v>
      </c>
      <c r="G61" s="29" t="s">
        <v>249</v>
      </c>
      <c r="H61" s="29"/>
      <c r="I61"/>
      <c r="J61" s="56"/>
      <c r="K61" s="194"/>
      <c r="L61" s="208"/>
      <c r="P61"/>
    </row>
    <row r="62" spans="1:16" s="308" customFormat="1" ht="12.75" customHeight="1" x14ac:dyDescent="0.2">
      <c r="A62"/>
      <c r="B62" s="129">
        <v>43753</v>
      </c>
      <c r="C62" s="190" t="s">
        <v>469</v>
      </c>
      <c r="D62" s="132" t="s">
        <v>901</v>
      </c>
      <c r="E62" s="136">
        <v>1034.28</v>
      </c>
      <c r="F62" s="622" t="s">
        <v>89</v>
      </c>
      <c r="G62" s="29" t="s">
        <v>249</v>
      </c>
      <c r="H62" s="29"/>
      <c r="I62"/>
      <c r="J62" s="56"/>
      <c r="K62" s="194"/>
      <c r="L62" s="208"/>
      <c r="P62"/>
    </row>
    <row r="63" spans="1:16" s="308" customFormat="1" ht="12.75" customHeight="1" x14ac:dyDescent="0.2">
      <c r="A63"/>
      <c r="B63" s="129">
        <v>43753</v>
      </c>
      <c r="C63" s="190" t="s">
        <v>469</v>
      </c>
      <c r="D63" s="132" t="s">
        <v>901</v>
      </c>
      <c r="E63" s="136">
        <v>311.72000000000003</v>
      </c>
      <c r="F63" s="639" t="s">
        <v>89</v>
      </c>
      <c r="G63" s="29" t="s">
        <v>249</v>
      </c>
      <c r="H63" s="29"/>
      <c r="I63"/>
      <c r="J63" s="56"/>
      <c r="K63" s="194"/>
      <c r="L63" s="208"/>
      <c r="P63"/>
    </row>
    <row r="64" spans="1:16" s="308" customFormat="1" ht="12.75" customHeight="1" x14ac:dyDescent="0.2">
      <c r="A64"/>
      <c r="B64" s="129">
        <v>43753</v>
      </c>
      <c r="C64" s="190" t="s">
        <v>469</v>
      </c>
      <c r="D64" s="132" t="s">
        <v>1538</v>
      </c>
      <c r="E64" s="136">
        <v>5003.71</v>
      </c>
      <c r="F64" s="639"/>
      <c r="G64" s="29" t="s">
        <v>249</v>
      </c>
      <c r="H64" s="29"/>
      <c r="I64"/>
      <c r="J64" s="56"/>
      <c r="K64" s="194"/>
      <c r="L64" s="208"/>
      <c r="P64"/>
    </row>
    <row r="65" spans="1:16" s="308" customFormat="1" ht="12.75" customHeight="1" x14ac:dyDescent="0.2">
      <c r="A65"/>
      <c r="B65" s="129">
        <v>43753</v>
      </c>
      <c r="C65" s="190" t="s">
        <v>469</v>
      </c>
      <c r="D65" s="132" t="s">
        <v>901</v>
      </c>
      <c r="E65" s="136">
        <v>121.46</v>
      </c>
      <c r="F65" s="639" t="s">
        <v>89</v>
      </c>
      <c r="G65" s="29" t="s">
        <v>249</v>
      </c>
      <c r="H65" s="29"/>
      <c r="I65"/>
      <c r="J65" s="56"/>
      <c r="K65" s="194"/>
      <c r="L65" s="208"/>
      <c r="P65"/>
    </row>
    <row r="66" spans="1:16" s="308" customFormat="1" ht="12.75" customHeight="1" x14ac:dyDescent="0.2">
      <c r="A66"/>
      <c r="B66" s="129">
        <v>43753</v>
      </c>
      <c r="C66" s="190" t="s">
        <v>719</v>
      </c>
      <c r="D66" s="132" t="s">
        <v>1051</v>
      </c>
      <c r="E66" s="136">
        <v>904.42</v>
      </c>
      <c r="F66" s="639"/>
      <c r="G66" s="29" t="s">
        <v>249</v>
      </c>
      <c r="H66" s="29"/>
      <c r="I66"/>
      <c r="J66" s="56"/>
      <c r="K66" s="194"/>
      <c r="L66" s="208"/>
      <c r="P66"/>
    </row>
    <row r="67" spans="1:16" s="308" customFormat="1" ht="12.75" customHeight="1" x14ac:dyDescent="0.2">
      <c r="A67"/>
      <c r="B67" s="129">
        <v>43753</v>
      </c>
      <c r="C67" s="190" t="s">
        <v>469</v>
      </c>
      <c r="D67" s="132" t="s">
        <v>424</v>
      </c>
      <c r="E67" s="136">
        <v>1000</v>
      </c>
      <c r="F67" s="639"/>
      <c r="G67" s="29" t="s">
        <v>249</v>
      </c>
      <c r="H67" s="29"/>
      <c r="I67"/>
      <c r="J67" s="56"/>
      <c r="K67" s="194"/>
      <c r="L67" s="208"/>
      <c r="P67"/>
    </row>
    <row r="68" spans="1:16" s="308" customFormat="1" ht="12.75" customHeight="1" x14ac:dyDescent="0.2">
      <c r="A68"/>
      <c r="B68" s="129">
        <v>43754</v>
      </c>
      <c r="C68" s="190" t="s">
        <v>301</v>
      </c>
      <c r="D68" s="132" t="s">
        <v>2311</v>
      </c>
      <c r="E68" s="136">
        <v>160</v>
      </c>
      <c r="F68" s="639" t="s">
        <v>89</v>
      </c>
      <c r="G68" s="29" t="s">
        <v>249</v>
      </c>
      <c r="H68" s="29"/>
      <c r="I68"/>
      <c r="J68" s="56"/>
      <c r="K68" s="194"/>
      <c r="L68" s="208"/>
      <c r="P68"/>
    </row>
    <row r="69" spans="1:16" s="308" customFormat="1" ht="12.75" customHeight="1" x14ac:dyDescent="0.2">
      <c r="A69"/>
      <c r="B69" s="129">
        <v>43755</v>
      </c>
      <c r="C69" s="190" t="s">
        <v>1939</v>
      </c>
      <c r="D69" s="132" t="s">
        <v>1977</v>
      </c>
      <c r="E69" s="136">
        <v>2060</v>
      </c>
      <c r="F69" s="620" t="s">
        <v>405</v>
      </c>
      <c r="G69" s="29" t="s">
        <v>249</v>
      </c>
      <c r="H69" s="29"/>
      <c r="I69"/>
      <c r="J69"/>
      <c r="K69"/>
      <c r="L69"/>
      <c r="P69"/>
    </row>
    <row r="70" spans="1:16" s="308" customFormat="1" ht="12.75" customHeight="1" x14ac:dyDescent="0.2">
      <c r="A70"/>
      <c r="B70" s="129">
        <v>43755</v>
      </c>
      <c r="C70" s="190" t="s">
        <v>647</v>
      </c>
      <c r="D70" s="132" t="s">
        <v>1139</v>
      </c>
      <c r="E70" s="136">
        <v>300</v>
      </c>
      <c r="F70" s="620" t="s">
        <v>89</v>
      </c>
      <c r="G70" s="29" t="s">
        <v>249</v>
      </c>
      <c r="H70" s="29"/>
      <c r="I70"/>
      <c r="J70"/>
      <c r="K70"/>
      <c r="L70"/>
      <c r="P70"/>
    </row>
    <row r="71" spans="1:16" s="308" customFormat="1" ht="12.75" customHeight="1" x14ac:dyDescent="0.2">
      <c r="A71"/>
      <c r="B71" s="109">
        <v>43755</v>
      </c>
      <c r="C71" s="188" t="s">
        <v>1136</v>
      </c>
      <c r="D71" s="123" t="s">
        <v>2032</v>
      </c>
      <c r="E71" s="124">
        <v>20000</v>
      </c>
      <c r="F71" s="621" t="s">
        <v>89</v>
      </c>
      <c r="G71" s="29" t="s">
        <v>249</v>
      </c>
      <c r="H71" s="29"/>
      <c r="I71"/>
      <c r="J71"/>
      <c r="K71"/>
      <c r="L71"/>
      <c r="P71"/>
    </row>
    <row r="72" spans="1:16" s="308" customFormat="1" ht="12.75" customHeight="1" x14ac:dyDescent="0.2">
      <c r="A72"/>
      <c r="B72" s="109">
        <v>43755</v>
      </c>
      <c r="C72" s="188" t="s">
        <v>647</v>
      </c>
      <c r="D72" s="132" t="s">
        <v>1146</v>
      </c>
      <c r="E72" s="136">
        <v>325.83999999999997</v>
      </c>
      <c r="F72" s="620" t="s">
        <v>89</v>
      </c>
      <c r="G72" s="29" t="s">
        <v>249</v>
      </c>
      <c r="H72" s="29"/>
      <c r="I72"/>
      <c r="J72"/>
      <c r="K72"/>
      <c r="L72"/>
      <c r="P72"/>
    </row>
    <row r="73" spans="1:16" s="308" customFormat="1" ht="12.75" customHeight="1" x14ac:dyDescent="0.2">
      <c r="A73"/>
      <c r="B73" s="109">
        <v>43755</v>
      </c>
      <c r="C73" s="188" t="s">
        <v>647</v>
      </c>
      <c r="D73" s="132" t="s">
        <v>2367</v>
      </c>
      <c r="E73" s="136">
        <v>850</v>
      </c>
      <c r="F73" s="612" t="s">
        <v>89</v>
      </c>
      <c r="G73" s="29" t="s">
        <v>249</v>
      </c>
      <c r="H73" s="29"/>
      <c r="I73"/>
      <c r="J73"/>
      <c r="K73"/>
      <c r="L73"/>
      <c r="P73"/>
    </row>
    <row r="74" spans="1:16" s="308" customFormat="1" ht="12.75" customHeight="1" x14ac:dyDescent="0.2">
      <c r="A74"/>
      <c r="B74" s="109">
        <v>43755</v>
      </c>
      <c r="C74" s="190" t="s">
        <v>301</v>
      </c>
      <c r="D74" s="132" t="s">
        <v>66</v>
      </c>
      <c r="E74" s="136">
        <v>2506.87</v>
      </c>
      <c r="F74" s="612" t="s">
        <v>89</v>
      </c>
      <c r="G74" s="29" t="s">
        <v>249</v>
      </c>
      <c r="H74" s="29"/>
      <c r="I74"/>
      <c r="J74"/>
      <c r="K74"/>
      <c r="L74"/>
      <c r="P74"/>
    </row>
    <row r="75" spans="1:16" s="308" customFormat="1" ht="12.75" customHeight="1" x14ac:dyDescent="0.2">
      <c r="A75"/>
      <c r="B75" s="109">
        <v>43755</v>
      </c>
      <c r="C75" s="190" t="s">
        <v>469</v>
      </c>
      <c r="D75" s="132" t="s">
        <v>1023</v>
      </c>
      <c r="E75" s="136">
        <v>111.24</v>
      </c>
      <c r="F75" s="639"/>
      <c r="G75" s="29" t="s">
        <v>249</v>
      </c>
      <c r="H75" s="29"/>
      <c r="I75"/>
      <c r="J75"/>
      <c r="K75"/>
      <c r="L75"/>
      <c r="P75"/>
    </row>
    <row r="76" spans="1:16" s="308" customFormat="1" ht="12.75" customHeight="1" x14ac:dyDescent="0.2">
      <c r="A76"/>
      <c r="B76" s="109">
        <v>43755</v>
      </c>
      <c r="C76" s="190" t="s">
        <v>301</v>
      </c>
      <c r="D76" s="132" t="s">
        <v>459</v>
      </c>
      <c r="E76" s="136">
        <f>150+58.01</f>
        <v>208.01</v>
      </c>
      <c r="F76" s="622" t="s">
        <v>89</v>
      </c>
      <c r="G76" s="29" t="s">
        <v>249</v>
      </c>
      <c r="H76" s="29"/>
      <c r="I76"/>
      <c r="J76"/>
      <c r="K76"/>
      <c r="L76"/>
      <c r="P76"/>
    </row>
    <row r="77" spans="1:16" s="308" customFormat="1" ht="12.75" customHeight="1" x14ac:dyDescent="0.2">
      <c r="A77"/>
      <c r="B77" s="129">
        <v>43756</v>
      </c>
      <c r="C77" s="190" t="s">
        <v>301</v>
      </c>
      <c r="D77" s="132" t="s">
        <v>2368</v>
      </c>
      <c r="E77" s="136">
        <v>2234.5500000000002</v>
      </c>
      <c r="F77" s="622" t="s">
        <v>89</v>
      </c>
      <c r="G77" s="29" t="s">
        <v>249</v>
      </c>
      <c r="H77" s="29"/>
      <c r="I77"/>
      <c r="J77"/>
      <c r="K77"/>
      <c r="L77"/>
      <c r="P77"/>
    </row>
    <row r="78" spans="1:16" s="308" customFormat="1" ht="12.75" customHeight="1" x14ac:dyDescent="0.2">
      <c r="A78"/>
      <c r="B78" s="129">
        <v>43756</v>
      </c>
      <c r="C78" s="190" t="s">
        <v>469</v>
      </c>
      <c r="D78" s="132" t="s">
        <v>901</v>
      </c>
      <c r="E78" s="136">
        <v>154.69</v>
      </c>
      <c r="F78" s="639"/>
      <c r="G78" s="29" t="s">
        <v>249</v>
      </c>
      <c r="H78" s="29"/>
      <c r="I78"/>
      <c r="J78"/>
      <c r="K78"/>
      <c r="L78"/>
      <c r="P78"/>
    </row>
    <row r="79" spans="1:16" s="308" customFormat="1" ht="12.75" customHeight="1" x14ac:dyDescent="0.2">
      <c r="A79"/>
      <c r="B79" s="129">
        <v>43756</v>
      </c>
      <c r="C79" s="190" t="s">
        <v>469</v>
      </c>
      <c r="D79" s="132" t="s">
        <v>901</v>
      </c>
      <c r="E79" s="136">
        <v>82.54</v>
      </c>
      <c r="F79" s="639"/>
      <c r="G79" s="29" t="s">
        <v>249</v>
      </c>
      <c r="H79" s="29"/>
      <c r="I79"/>
      <c r="J79"/>
      <c r="K79"/>
      <c r="L79"/>
      <c r="P79"/>
    </row>
    <row r="80" spans="1:16" s="308" customFormat="1" ht="12.75" customHeight="1" x14ac:dyDescent="0.2">
      <c r="A80"/>
      <c r="B80" s="129">
        <v>43756</v>
      </c>
      <c r="C80" s="190" t="s">
        <v>719</v>
      </c>
      <c r="D80" s="132" t="s">
        <v>2402</v>
      </c>
      <c r="E80" s="136">
        <v>911.9</v>
      </c>
      <c r="F80" s="639"/>
      <c r="G80" s="29" t="s">
        <v>249</v>
      </c>
      <c r="H80" s="29"/>
      <c r="I80"/>
      <c r="J80"/>
      <c r="K80"/>
      <c r="L80"/>
      <c r="P80"/>
    </row>
    <row r="81" spans="1:16" s="308" customFormat="1" ht="12.75" customHeight="1" x14ac:dyDescent="0.2">
      <c r="A81"/>
      <c r="B81" s="129">
        <v>43757</v>
      </c>
      <c r="C81" s="190" t="s">
        <v>469</v>
      </c>
      <c r="D81" s="132" t="s">
        <v>1447</v>
      </c>
      <c r="E81" s="136">
        <v>64.900000000000006</v>
      </c>
      <c r="F81" s="639" t="s">
        <v>89</v>
      </c>
      <c r="G81" s="29" t="s">
        <v>249</v>
      </c>
      <c r="H81" s="29"/>
      <c r="I81"/>
      <c r="J81"/>
      <c r="K81"/>
      <c r="L81"/>
      <c r="P81"/>
    </row>
    <row r="82" spans="1:16" s="308" customFormat="1" ht="12.75" customHeight="1" x14ac:dyDescent="0.2">
      <c r="A82"/>
      <c r="B82" s="129">
        <v>43757</v>
      </c>
      <c r="C82" s="190" t="s">
        <v>469</v>
      </c>
      <c r="D82" s="132" t="s">
        <v>1447</v>
      </c>
      <c r="E82" s="136">
        <v>49.9</v>
      </c>
      <c r="F82" s="639"/>
      <c r="G82" s="29" t="s">
        <v>249</v>
      </c>
      <c r="H82" s="29"/>
      <c r="I82"/>
      <c r="J82"/>
      <c r="K82"/>
      <c r="L82"/>
      <c r="P82"/>
    </row>
    <row r="83" spans="1:16" s="308" customFormat="1" ht="12.75" customHeight="1" x14ac:dyDescent="0.2">
      <c r="A83"/>
      <c r="B83" s="129">
        <v>43759</v>
      </c>
      <c r="C83" s="190" t="s">
        <v>719</v>
      </c>
      <c r="D83" s="132" t="s">
        <v>1051</v>
      </c>
      <c r="E83" s="136">
        <v>669.02</v>
      </c>
      <c r="F83" s="622" t="s">
        <v>89</v>
      </c>
      <c r="G83" s="29" t="s">
        <v>249</v>
      </c>
      <c r="H83" s="29"/>
      <c r="I83"/>
      <c r="J83"/>
      <c r="K83"/>
      <c r="L83"/>
      <c r="P83"/>
    </row>
    <row r="84" spans="1:16" s="308" customFormat="1" ht="12.75" customHeight="1" x14ac:dyDescent="0.2">
      <c r="A84"/>
      <c r="B84" s="129">
        <v>43759</v>
      </c>
      <c r="C84" s="190" t="s">
        <v>2371</v>
      </c>
      <c r="D84" s="132" t="s">
        <v>1946</v>
      </c>
      <c r="E84" s="136">
        <v>727</v>
      </c>
      <c r="F84" s="622" t="s">
        <v>89</v>
      </c>
      <c r="G84" s="29" t="s">
        <v>249</v>
      </c>
      <c r="H84" s="29"/>
      <c r="I84"/>
      <c r="J84"/>
      <c r="K84"/>
      <c r="L84"/>
      <c r="P84"/>
    </row>
    <row r="85" spans="1:16" s="308" customFormat="1" ht="12.75" customHeight="1" x14ac:dyDescent="0.2">
      <c r="A85"/>
      <c r="B85" s="129">
        <v>43759</v>
      </c>
      <c r="C85" s="190" t="s">
        <v>469</v>
      </c>
      <c r="D85" s="132" t="s">
        <v>1023</v>
      </c>
      <c r="E85" s="136">
        <v>125.5</v>
      </c>
      <c r="F85" s="623" t="s">
        <v>89</v>
      </c>
      <c r="G85" s="29" t="s">
        <v>249</v>
      </c>
      <c r="H85" s="29"/>
      <c r="I85"/>
      <c r="J85"/>
      <c r="K85"/>
      <c r="L85"/>
      <c r="P85"/>
    </row>
    <row r="86" spans="1:16" s="308" customFormat="1" ht="12.75" customHeight="1" x14ac:dyDescent="0.2">
      <c r="A86"/>
      <c r="B86" s="129">
        <v>43759</v>
      </c>
      <c r="C86" s="190" t="s">
        <v>469</v>
      </c>
      <c r="D86" s="132" t="s">
        <v>901</v>
      </c>
      <c r="E86" s="136">
        <v>706.44</v>
      </c>
      <c r="F86" s="623" t="s">
        <v>89</v>
      </c>
      <c r="G86" s="29" t="s">
        <v>249</v>
      </c>
      <c r="H86" s="29"/>
      <c r="I86"/>
      <c r="J86"/>
      <c r="K86"/>
      <c r="L86"/>
      <c r="P86"/>
    </row>
    <row r="87" spans="1:16" s="308" customFormat="1" ht="12.75" customHeight="1" x14ac:dyDescent="0.2">
      <c r="A87"/>
      <c r="B87" s="129">
        <v>43759</v>
      </c>
      <c r="C87" s="190" t="s">
        <v>719</v>
      </c>
      <c r="D87" s="132" t="s">
        <v>2321</v>
      </c>
      <c r="E87" s="136">
        <v>865</v>
      </c>
      <c r="F87" s="639"/>
      <c r="G87" s="29" t="s">
        <v>249</v>
      </c>
      <c r="H87" s="29"/>
      <c r="I87"/>
      <c r="J87"/>
      <c r="K87"/>
      <c r="L87"/>
      <c r="P87"/>
    </row>
    <row r="88" spans="1:16" s="308" customFormat="1" ht="12.75" customHeight="1" x14ac:dyDescent="0.2">
      <c r="A88"/>
      <c r="B88" s="129">
        <v>43759</v>
      </c>
      <c r="C88" s="190" t="s">
        <v>674</v>
      </c>
      <c r="D88" s="132" t="s">
        <v>2215</v>
      </c>
      <c r="E88" s="136">
        <v>212.75</v>
      </c>
      <c r="F88" s="639" t="s">
        <v>89</v>
      </c>
      <c r="G88" s="29" t="s">
        <v>249</v>
      </c>
      <c r="H88" s="29"/>
      <c r="I88"/>
      <c r="J88"/>
      <c r="K88"/>
      <c r="L88"/>
      <c r="P88"/>
    </row>
    <row r="89" spans="1:16" s="308" customFormat="1" ht="12.75" customHeight="1" x14ac:dyDescent="0.2">
      <c r="A89"/>
      <c r="B89" s="129">
        <v>43760</v>
      </c>
      <c r="C89" s="190" t="s">
        <v>1939</v>
      </c>
      <c r="D89" s="132" t="s">
        <v>1977</v>
      </c>
      <c r="E89" s="136">
        <v>5150</v>
      </c>
      <c r="F89" s="622" t="s">
        <v>405</v>
      </c>
      <c r="G89" s="29" t="s">
        <v>249</v>
      </c>
      <c r="H89" s="29"/>
      <c r="I89"/>
      <c r="J89"/>
      <c r="K89"/>
      <c r="L89"/>
      <c r="P89"/>
    </row>
    <row r="90" spans="1:16" s="308" customFormat="1" ht="12.75" customHeight="1" x14ac:dyDescent="0.2">
      <c r="A90"/>
      <c r="B90" s="129">
        <v>43760</v>
      </c>
      <c r="C90" s="190" t="s">
        <v>301</v>
      </c>
      <c r="D90" s="132" t="s">
        <v>459</v>
      </c>
      <c r="E90" s="136">
        <v>678</v>
      </c>
      <c r="F90" s="622" t="s">
        <v>89</v>
      </c>
      <c r="G90" s="29" t="s">
        <v>249</v>
      </c>
      <c r="H90" s="29"/>
      <c r="I90"/>
      <c r="J90"/>
      <c r="K90"/>
      <c r="L90"/>
      <c r="P90"/>
    </row>
    <row r="91" spans="1:16" s="308" customFormat="1" ht="12.75" customHeight="1" x14ac:dyDescent="0.2">
      <c r="A91"/>
      <c r="B91" s="129">
        <v>43760</v>
      </c>
      <c r="C91" s="190" t="s">
        <v>742</v>
      </c>
      <c r="D91" s="132" t="s">
        <v>1599</v>
      </c>
      <c r="E91" s="136">
        <v>56.8</v>
      </c>
      <c r="F91" s="623" t="s">
        <v>89</v>
      </c>
      <c r="G91" s="29" t="s">
        <v>249</v>
      </c>
      <c r="H91" s="29"/>
      <c r="I91"/>
      <c r="J91"/>
      <c r="K91"/>
      <c r="L91"/>
      <c r="P91"/>
    </row>
    <row r="92" spans="1:16" s="308" customFormat="1" ht="12.75" customHeight="1" x14ac:dyDescent="0.2">
      <c r="A92"/>
      <c r="B92" s="129">
        <v>43760</v>
      </c>
      <c r="C92" s="190" t="s">
        <v>301</v>
      </c>
      <c r="D92" s="132" t="s">
        <v>931</v>
      </c>
      <c r="E92" s="136">
        <v>784.6</v>
      </c>
      <c r="F92" s="623" t="s">
        <v>89</v>
      </c>
      <c r="G92" s="29" t="s">
        <v>249</v>
      </c>
      <c r="H92" s="29"/>
      <c r="I92"/>
      <c r="J92"/>
      <c r="K92"/>
      <c r="L92"/>
      <c r="P92"/>
    </row>
    <row r="93" spans="1:16" s="308" customFormat="1" ht="12.75" customHeight="1" x14ac:dyDescent="0.2">
      <c r="A93"/>
      <c r="B93" s="129">
        <v>43760</v>
      </c>
      <c r="C93" s="190" t="s">
        <v>301</v>
      </c>
      <c r="D93" s="132" t="s">
        <v>1355</v>
      </c>
      <c r="E93" s="136">
        <v>1105.3499999999999</v>
      </c>
      <c r="F93" s="623" t="s">
        <v>89</v>
      </c>
      <c r="G93" s="29" t="s">
        <v>249</v>
      </c>
      <c r="H93" s="29"/>
      <c r="I93"/>
      <c r="J93"/>
      <c r="K93"/>
      <c r="L93"/>
      <c r="P93"/>
    </row>
    <row r="94" spans="1:16" s="308" customFormat="1" ht="12.75" customHeight="1" x14ac:dyDescent="0.2">
      <c r="A94"/>
      <c r="B94" s="129">
        <v>43761</v>
      </c>
      <c r="C94" s="190" t="s">
        <v>301</v>
      </c>
      <c r="D94" s="132" t="s">
        <v>6</v>
      </c>
      <c r="E94" s="136">
        <v>21694.75</v>
      </c>
      <c r="F94" s="623" t="s">
        <v>89</v>
      </c>
      <c r="G94" s="29" t="s">
        <v>249</v>
      </c>
      <c r="H94" s="29"/>
      <c r="I94"/>
      <c r="J94"/>
      <c r="K94"/>
      <c r="L94"/>
      <c r="P94"/>
    </row>
    <row r="95" spans="1:16" s="308" customFormat="1" ht="12.75" customHeight="1" x14ac:dyDescent="0.2">
      <c r="A95"/>
      <c r="B95" s="129">
        <v>43761</v>
      </c>
      <c r="C95" s="190" t="s">
        <v>301</v>
      </c>
      <c r="D95" s="132" t="s">
        <v>931</v>
      </c>
      <c r="E95" s="136">
        <v>396.7</v>
      </c>
      <c r="F95" s="623" t="s">
        <v>89</v>
      </c>
      <c r="G95" s="29" t="s">
        <v>249</v>
      </c>
      <c r="H95" s="29"/>
      <c r="I95"/>
      <c r="J95"/>
      <c r="K95"/>
      <c r="L95"/>
      <c r="P95"/>
    </row>
    <row r="96" spans="1:16" s="308" customFormat="1" ht="12.75" customHeight="1" x14ac:dyDescent="0.2">
      <c r="A96"/>
      <c r="B96" s="129">
        <v>43762</v>
      </c>
      <c r="C96" s="190" t="s">
        <v>301</v>
      </c>
      <c r="D96" s="132" t="s">
        <v>227</v>
      </c>
      <c r="E96" s="136">
        <v>2684.1</v>
      </c>
      <c r="F96" s="623" t="s">
        <v>89</v>
      </c>
      <c r="G96" s="29" t="s">
        <v>249</v>
      </c>
      <c r="H96" s="29"/>
      <c r="I96"/>
      <c r="J96"/>
      <c r="K96"/>
      <c r="L96"/>
      <c r="P96"/>
    </row>
    <row r="97" spans="1:16" s="308" customFormat="1" ht="12.75" customHeight="1" x14ac:dyDescent="0.2">
      <c r="A97"/>
      <c r="B97" s="129">
        <v>43763</v>
      </c>
      <c r="C97" s="190" t="s">
        <v>301</v>
      </c>
      <c r="D97" s="132" t="s">
        <v>2215</v>
      </c>
      <c r="E97" s="136">
        <v>787.75</v>
      </c>
      <c r="F97" s="624" t="s">
        <v>89</v>
      </c>
      <c r="G97" s="29" t="s">
        <v>249</v>
      </c>
      <c r="H97" s="29"/>
      <c r="I97"/>
      <c r="J97"/>
      <c r="K97"/>
      <c r="L97"/>
      <c r="P97"/>
    </row>
    <row r="98" spans="1:16" s="308" customFormat="1" ht="12.75" customHeight="1" x14ac:dyDescent="0.2">
      <c r="A98"/>
      <c r="B98" s="129">
        <v>43763</v>
      </c>
      <c r="C98" s="190" t="s">
        <v>301</v>
      </c>
      <c r="D98" s="132" t="s">
        <v>2372</v>
      </c>
      <c r="E98" s="136">
        <v>128.34</v>
      </c>
      <c r="F98" s="624" t="s">
        <v>89</v>
      </c>
      <c r="G98" s="29" t="s">
        <v>249</v>
      </c>
      <c r="H98" s="29"/>
      <c r="I98"/>
      <c r="J98"/>
      <c r="K98"/>
      <c r="L98"/>
      <c r="P98"/>
    </row>
    <row r="99" spans="1:16" s="308" customFormat="1" ht="12.75" customHeight="1" x14ac:dyDescent="0.2">
      <c r="A99"/>
      <c r="B99" s="129">
        <v>43763</v>
      </c>
      <c r="C99" s="190" t="s">
        <v>719</v>
      </c>
      <c r="D99" s="132" t="s">
        <v>1051</v>
      </c>
      <c r="E99" s="136">
        <v>1031.21</v>
      </c>
      <c r="F99" s="639"/>
      <c r="G99" s="29" t="s">
        <v>249</v>
      </c>
      <c r="H99" s="29"/>
      <c r="I99"/>
      <c r="J99"/>
      <c r="K99"/>
      <c r="L99"/>
      <c r="P99"/>
    </row>
    <row r="100" spans="1:16" s="308" customFormat="1" ht="12.75" customHeight="1" x14ac:dyDescent="0.2">
      <c r="A100"/>
      <c r="B100" s="129">
        <v>43766</v>
      </c>
      <c r="C100" s="190" t="s">
        <v>301</v>
      </c>
      <c r="D100" s="132" t="s">
        <v>2368</v>
      </c>
      <c r="E100" s="136">
        <v>10126.57</v>
      </c>
      <c r="F100" s="624" t="s">
        <v>89</v>
      </c>
      <c r="G100" s="29" t="s">
        <v>249</v>
      </c>
      <c r="H100" s="29"/>
      <c r="I100"/>
      <c r="J100"/>
      <c r="K100"/>
      <c r="L100"/>
      <c r="P100"/>
    </row>
    <row r="101" spans="1:16" s="308" customFormat="1" ht="12.75" customHeight="1" x14ac:dyDescent="0.2">
      <c r="A101"/>
      <c r="B101" s="129">
        <v>43766</v>
      </c>
      <c r="C101" s="190" t="s">
        <v>469</v>
      </c>
      <c r="D101" s="132" t="s">
        <v>1023</v>
      </c>
      <c r="E101" s="136">
        <v>243.47</v>
      </c>
      <c r="F101" s="624" t="s">
        <v>89</v>
      </c>
      <c r="G101" s="29" t="s">
        <v>249</v>
      </c>
      <c r="H101" s="29"/>
      <c r="I101"/>
      <c r="J101"/>
      <c r="K101"/>
      <c r="L101"/>
      <c r="P101"/>
    </row>
    <row r="102" spans="1:16" s="308" customFormat="1" ht="12.75" customHeight="1" x14ac:dyDescent="0.2">
      <c r="A102"/>
      <c r="B102" s="129">
        <v>43766</v>
      </c>
      <c r="C102" s="190" t="s">
        <v>469</v>
      </c>
      <c r="D102" s="132" t="s">
        <v>901</v>
      </c>
      <c r="E102" s="136">
        <v>319.93</v>
      </c>
      <c r="F102" s="612" t="s">
        <v>89</v>
      </c>
      <c r="G102" s="29" t="s">
        <v>249</v>
      </c>
      <c r="H102" s="29"/>
      <c r="I102"/>
      <c r="J102"/>
      <c r="K102"/>
      <c r="L102"/>
      <c r="P102"/>
    </row>
    <row r="103" spans="1:16" s="308" customFormat="1" ht="12.75" customHeight="1" x14ac:dyDescent="0.2">
      <c r="A103"/>
      <c r="B103" s="129">
        <v>43766</v>
      </c>
      <c r="C103" s="190" t="s">
        <v>301</v>
      </c>
      <c r="D103" s="132" t="s">
        <v>383</v>
      </c>
      <c r="E103" s="136">
        <v>1738.8</v>
      </c>
      <c r="F103" s="625" t="s">
        <v>89</v>
      </c>
      <c r="G103" s="29" t="s">
        <v>249</v>
      </c>
      <c r="H103" s="29"/>
      <c r="I103"/>
      <c r="J103"/>
      <c r="K103"/>
      <c r="L103"/>
      <c r="P103"/>
    </row>
    <row r="104" spans="1:16" s="308" customFormat="1" ht="12.75" customHeight="1" x14ac:dyDescent="0.2">
      <c r="A104"/>
      <c r="B104" s="129">
        <v>43766</v>
      </c>
      <c r="C104" s="190" t="s">
        <v>301</v>
      </c>
      <c r="D104" s="132" t="s">
        <v>1350</v>
      </c>
      <c r="E104" s="136">
        <v>8970</v>
      </c>
      <c r="F104" s="625" t="s">
        <v>89</v>
      </c>
      <c r="G104" s="29" t="s">
        <v>249</v>
      </c>
      <c r="H104" s="29"/>
      <c r="I104"/>
      <c r="J104"/>
      <c r="K104"/>
      <c r="L104"/>
      <c r="P104"/>
    </row>
    <row r="105" spans="1:16" s="308" customFormat="1" ht="12.75" customHeight="1" x14ac:dyDescent="0.2">
      <c r="A105"/>
      <c r="B105" s="129">
        <v>43766</v>
      </c>
      <c r="C105" s="190" t="s">
        <v>301</v>
      </c>
      <c r="D105" s="132" t="s">
        <v>235</v>
      </c>
      <c r="E105" s="136">
        <v>5310.24</v>
      </c>
      <c r="F105" s="625" t="s">
        <v>89</v>
      </c>
      <c r="G105" s="29" t="s">
        <v>249</v>
      </c>
      <c r="H105" s="29"/>
      <c r="I105"/>
      <c r="J105"/>
      <c r="K105"/>
      <c r="L105"/>
      <c r="P105"/>
    </row>
    <row r="106" spans="1:16" s="308" customFormat="1" ht="12.75" customHeight="1" x14ac:dyDescent="0.2">
      <c r="A106"/>
      <c r="B106" s="129">
        <v>43766</v>
      </c>
      <c r="C106" s="190" t="s">
        <v>719</v>
      </c>
      <c r="D106" s="132" t="s">
        <v>2379</v>
      </c>
      <c r="E106" s="136">
        <v>1024.95</v>
      </c>
      <c r="F106" s="630" t="s">
        <v>89</v>
      </c>
      <c r="G106" s="29" t="s">
        <v>249</v>
      </c>
      <c r="H106" s="29"/>
      <c r="I106"/>
      <c r="J106"/>
      <c r="K106"/>
      <c r="L106"/>
      <c r="P106"/>
    </row>
    <row r="107" spans="1:16" s="308" customFormat="1" ht="12.75" customHeight="1" x14ac:dyDescent="0.2">
      <c r="A107"/>
      <c r="B107" s="129">
        <v>43767</v>
      </c>
      <c r="C107" s="190" t="s">
        <v>1136</v>
      </c>
      <c r="D107" s="132" t="s">
        <v>861</v>
      </c>
      <c r="E107" s="272">
        <v>9243.0400000000009</v>
      </c>
      <c r="F107" s="625" t="s">
        <v>89</v>
      </c>
      <c r="G107" s="29" t="s">
        <v>249</v>
      </c>
      <c r="H107" s="29"/>
      <c r="I107"/>
      <c r="J107"/>
      <c r="K107"/>
      <c r="L107"/>
      <c r="P107"/>
    </row>
    <row r="108" spans="1:16" s="308" customFormat="1" ht="12.75" customHeight="1" x14ac:dyDescent="0.2">
      <c r="A108"/>
      <c r="B108" s="129">
        <v>43767</v>
      </c>
      <c r="C108" s="190" t="s">
        <v>647</v>
      </c>
      <c r="D108" s="132" t="s">
        <v>2374</v>
      </c>
      <c r="E108" s="136">
        <v>2739.01</v>
      </c>
      <c r="F108" s="626" t="s">
        <v>89</v>
      </c>
      <c r="G108" s="29" t="s">
        <v>249</v>
      </c>
      <c r="H108" s="29"/>
      <c r="I108"/>
      <c r="J108"/>
      <c r="K108"/>
      <c r="L108"/>
      <c r="P108"/>
    </row>
    <row r="109" spans="1:16" s="308" customFormat="1" ht="12.75" customHeight="1" x14ac:dyDescent="0.2">
      <c r="A109"/>
      <c r="B109" s="129">
        <v>43767</v>
      </c>
      <c r="C109" s="190" t="s">
        <v>719</v>
      </c>
      <c r="D109" s="132" t="s">
        <v>2403</v>
      </c>
      <c r="E109" s="136">
        <v>924.3</v>
      </c>
      <c r="F109" s="639"/>
      <c r="G109" s="29" t="s">
        <v>249</v>
      </c>
      <c r="H109" s="29"/>
      <c r="I109"/>
      <c r="J109"/>
      <c r="K109"/>
      <c r="L109"/>
      <c r="P109"/>
    </row>
    <row r="110" spans="1:16" s="308" customFormat="1" ht="12.75" customHeight="1" x14ac:dyDescent="0.2">
      <c r="A110"/>
      <c r="B110" s="129">
        <v>43767</v>
      </c>
      <c r="C110" s="190" t="s">
        <v>301</v>
      </c>
      <c r="D110" s="132" t="s">
        <v>459</v>
      </c>
      <c r="E110" s="136">
        <v>124</v>
      </c>
      <c r="F110" s="639" t="s">
        <v>89</v>
      </c>
      <c r="G110" s="29" t="s">
        <v>249</v>
      </c>
      <c r="H110" s="29"/>
      <c r="I110"/>
      <c r="J110"/>
      <c r="K110"/>
      <c r="L110"/>
      <c r="P110"/>
    </row>
    <row r="111" spans="1:16" s="308" customFormat="1" x14ac:dyDescent="0.2">
      <c r="A111"/>
      <c r="B111" s="129">
        <v>43768</v>
      </c>
      <c r="C111" s="190" t="s">
        <v>647</v>
      </c>
      <c r="D111" s="132" t="s">
        <v>1146</v>
      </c>
      <c r="E111" s="136">
        <v>563.11</v>
      </c>
      <c r="F111" s="626" t="s">
        <v>89</v>
      </c>
      <c r="G111" s="29" t="s">
        <v>249</v>
      </c>
      <c r="H111" s="29"/>
      <c r="I111"/>
      <c r="J111"/>
      <c r="K111"/>
      <c r="L111"/>
      <c r="P111"/>
    </row>
    <row r="112" spans="1:16" s="308" customFormat="1" x14ac:dyDescent="0.2">
      <c r="A112"/>
      <c r="B112" s="129">
        <v>43769</v>
      </c>
      <c r="C112" s="190" t="s">
        <v>647</v>
      </c>
      <c r="D112" s="132" t="s">
        <v>597</v>
      </c>
      <c r="E112" s="136">
        <v>924.21</v>
      </c>
      <c r="F112" s="639" t="s">
        <v>89</v>
      </c>
      <c r="G112" s="29" t="s">
        <v>249</v>
      </c>
      <c r="H112" s="29"/>
      <c r="I112"/>
      <c r="J112"/>
      <c r="K112"/>
      <c r="L112"/>
      <c r="P112"/>
    </row>
    <row r="113" spans="1:16" s="308" customFormat="1" x14ac:dyDescent="0.2">
      <c r="A113"/>
      <c r="B113" s="129">
        <v>43769</v>
      </c>
      <c r="C113" s="190" t="s">
        <v>301</v>
      </c>
      <c r="D113" s="132" t="s">
        <v>1487</v>
      </c>
      <c r="E113" s="272">
        <v>5256.9</v>
      </c>
      <c r="F113" s="626" t="s">
        <v>89</v>
      </c>
      <c r="G113" s="29" t="s">
        <v>249</v>
      </c>
      <c r="H113" s="29"/>
      <c r="I113"/>
      <c r="J113"/>
      <c r="K113"/>
      <c r="L113"/>
      <c r="P113"/>
    </row>
    <row r="114" spans="1:16" s="308" customFormat="1" x14ac:dyDescent="0.2">
      <c r="A114"/>
      <c r="B114" s="129">
        <v>43769</v>
      </c>
      <c r="C114" s="190" t="s">
        <v>301</v>
      </c>
      <c r="D114" s="132" t="s">
        <v>931</v>
      </c>
      <c r="E114" s="136">
        <v>351.9</v>
      </c>
      <c r="F114" s="639" t="s">
        <v>89</v>
      </c>
      <c r="G114" s="29" t="s">
        <v>249</v>
      </c>
      <c r="H114" s="29"/>
      <c r="I114"/>
      <c r="J114"/>
      <c r="K114"/>
      <c r="L114"/>
      <c r="P114"/>
    </row>
    <row r="115" spans="1:16" s="308" customFormat="1" x14ac:dyDescent="0.2">
      <c r="A115"/>
      <c r="B115" s="129">
        <v>43769</v>
      </c>
      <c r="C115" s="190" t="s">
        <v>719</v>
      </c>
      <c r="D115" s="132" t="s">
        <v>1577</v>
      </c>
      <c r="E115" s="136">
        <v>1001.45</v>
      </c>
      <c r="F115" s="639"/>
      <c r="G115" s="29" t="s">
        <v>249</v>
      </c>
      <c r="H115" s="29"/>
      <c r="I115"/>
      <c r="J115"/>
      <c r="K115"/>
      <c r="L115"/>
      <c r="P115"/>
    </row>
    <row r="116" spans="1:16" s="308" customFormat="1" x14ac:dyDescent="0.2">
      <c r="A116"/>
      <c r="B116" s="129">
        <v>43769</v>
      </c>
      <c r="C116" s="190" t="s">
        <v>719</v>
      </c>
      <c r="D116" s="132" t="s">
        <v>2404</v>
      </c>
      <c r="E116" s="136">
        <v>1122.05</v>
      </c>
      <c r="F116" s="639"/>
      <c r="G116" s="29" t="s">
        <v>249</v>
      </c>
      <c r="H116" s="29"/>
      <c r="I116"/>
      <c r="J116"/>
      <c r="K116"/>
      <c r="L116"/>
      <c r="P116"/>
    </row>
    <row r="117" spans="1:16" s="308" customFormat="1" x14ac:dyDescent="0.2">
      <c r="A117"/>
      <c r="B117" s="129">
        <v>43769</v>
      </c>
      <c r="C117" s="190" t="s">
        <v>469</v>
      </c>
      <c r="D117" s="132" t="s">
        <v>901</v>
      </c>
      <c r="E117" s="136">
        <v>508.94</v>
      </c>
      <c r="F117" s="629" t="s">
        <v>89</v>
      </c>
      <c r="G117" s="29" t="s">
        <v>249</v>
      </c>
      <c r="H117" s="29"/>
      <c r="I117"/>
      <c r="J117"/>
      <c r="K117"/>
      <c r="L117"/>
      <c r="P117"/>
    </row>
    <row r="118" spans="1:16" s="308" customFormat="1" ht="13.5" thickBot="1" x14ac:dyDescent="0.25">
      <c r="A118"/>
      <c r="B118" s="161">
        <v>43769</v>
      </c>
      <c r="C118" s="187" t="s">
        <v>301</v>
      </c>
      <c r="D118" s="133" t="s">
        <v>2375</v>
      </c>
      <c r="E118" s="137">
        <v>15472.5</v>
      </c>
      <c r="F118" s="612" t="s">
        <v>89</v>
      </c>
      <c r="G118" s="29" t="s">
        <v>249</v>
      </c>
      <c r="H118" s="29"/>
      <c r="I118"/>
      <c r="J118"/>
      <c r="K118"/>
      <c r="L118"/>
      <c r="P118"/>
    </row>
    <row r="119" spans="1:16" s="308" customFormat="1" ht="13.5" thickBot="1" x14ac:dyDescent="0.25">
      <c r="A119"/>
      <c r="B119" s="56"/>
      <c r="C119" s="56"/>
      <c r="D119" s="194"/>
      <c r="E119" s="87">
        <f>SUM(E11:E118)</f>
        <v>298757.23000000004</v>
      </c>
      <c r="F119" s="612"/>
      <c r="G119" s="29"/>
      <c r="H119" s="29"/>
      <c r="I119"/>
      <c r="J119"/>
      <c r="K119"/>
      <c r="L119"/>
      <c r="P119"/>
    </row>
    <row r="120" spans="1:16" s="308" customFormat="1" x14ac:dyDescent="0.2">
      <c r="A120"/>
      <c r="B120"/>
      <c r="C120"/>
      <c r="D120" s="195"/>
      <c r="E120" s="197"/>
      <c r="F120" s="612"/>
      <c r="G120" s="29"/>
      <c r="H120" s="29"/>
      <c r="I120"/>
      <c r="J120"/>
      <c r="K120"/>
      <c r="L120"/>
      <c r="P120"/>
    </row>
    <row r="121" spans="1:16" s="308" customFormat="1" x14ac:dyDescent="0.2">
      <c r="A121"/>
      <c r="B121"/>
      <c r="C121"/>
      <c r="D121" s="195"/>
      <c r="E121" s="197"/>
      <c r="F121" s="612"/>
      <c r="G121" s="29"/>
      <c r="H121" s="29"/>
      <c r="I121"/>
      <c r="J121"/>
      <c r="K121"/>
      <c r="L121"/>
      <c r="P121"/>
    </row>
    <row r="122" spans="1:16" s="308" customFormat="1" x14ac:dyDescent="0.2">
      <c r="A122"/>
      <c r="B122"/>
      <c r="C122"/>
      <c r="D122" s="195"/>
      <c r="E122" s="197"/>
      <c r="F122" s="612"/>
      <c r="G122" s="29"/>
      <c r="H122" s="29"/>
      <c r="I122"/>
      <c r="J122"/>
      <c r="K122"/>
      <c r="L122"/>
      <c r="P122"/>
    </row>
    <row r="123" spans="1:16" s="308" customFormat="1" x14ac:dyDescent="0.2">
      <c r="A123"/>
      <c r="B123"/>
      <c r="C123"/>
      <c r="D123" s="195"/>
      <c r="E123" s="197"/>
      <c r="F123" s="612"/>
      <c r="G123" s="29"/>
      <c r="H123" s="29"/>
      <c r="I123"/>
      <c r="J123"/>
      <c r="K123"/>
      <c r="L123"/>
      <c r="P123"/>
    </row>
    <row r="124" spans="1:16" s="308" customFormat="1" x14ac:dyDescent="0.2">
      <c r="A124"/>
      <c r="B124"/>
      <c r="C124"/>
      <c r="D124" s="195"/>
      <c r="E124" s="197"/>
      <c r="F124" s="612"/>
      <c r="G124" s="29"/>
      <c r="H124" s="29"/>
      <c r="I124"/>
      <c r="J124"/>
      <c r="K124"/>
      <c r="L124"/>
      <c r="P124"/>
    </row>
    <row r="125" spans="1:16" s="308" customFormat="1" x14ac:dyDescent="0.2">
      <c r="A125"/>
      <c r="B125"/>
      <c r="C125"/>
      <c r="D125" s="195"/>
      <c r="E125" s="197"/>
      <c r="F125" s="612"/>
      <c r="G125" s="29"/>
      <c r="H125" s="29"/>
      <c r="I125"/>
      <c r="J125"/>
      <c r="K125"/>
      <c r="L125"/>
      <c r="P125"/>
    </row>
    <row r="126" spans="1:16" s="308" customFormat="1" x14ac:dyDescent="0.2">
      <c r="A126"/>
      <c r="B126"/>
      <c r="C126"/>
      <c r="D126" s="195"/>
      <c r="E126" s="197"/>
      <c r="F126" s="612"/>
      <c r="G126" s="29"/>
      <c r="H126" s="29"/>
      <c r="I126"/>
      <c r="J126"/>
      <c r="K126"/>
      <c r="L126"/>
      <c r="P126"/>
    </row>
    <row r="127" spans="1:16" s="308" customFormat="1" x14ac:dyDescent="0.2">
      <c r="A127"/>
      <c r="B127"/>
      <c r="C127"/>
      <c r="D127" s="195"/>
      <c r="E127" s="197"/>
      <c r="F127" s="612"/>
      <c r="G127" s="29"/>
      <c r="H127" s="29"/>
      <c r="I127"/>
      <c r="J127"/>
      <c r="K127"/>
      <c r="L127"/>
      <c r="P127"/>
    </row>
    <row r="128" spans="1:16" s="308" customFormat="1" x14ac:dyDescent="0.2">
      <c r="A128"/>
      <c r="B128"/>
      <c r="C128"/>
      <c r="D128" s="195"/>
      <c r="E128" s="197"/>
      <c r="F128" s="612"/>
      <c r="G128" s="29"/>
      <c r="H128" s="29"/>
      <c r="I128"/>
      <c r="J128"/>
      <c r="K128"/>
      <c r="L128"/>
      <c r="P128"/>
    </row>
    <row r="129" spans="1:16" s="308" customFormat="1" x14ac:dyDescent="0.2">
      <c r="A129"/>
      <c r="B129"/>
      <c r="C129"/>
      <c r="D129" s="195"/>
      <c r="E129" s="197"/>
      <c r="F129" s="612"/>
      <c r="G129" s="29"/>
      <c r="H129" s="29"/>
      <c r="I129"/>
      <c r="J129"/>
      <c r="K129"/>
      <c r="L129"/>
      <c r="P129"/>
    </row>
    <row r="130" spans="1:16" s="308" customFormat="1" x14ac:dyDescent="0.2">
      <c r="A130"/>
      <c r="B130"/>
      <c r="C130"/>
      <c r="D130" s="195"/>
      <c r="E130" s="197"/>
      <c r="F130" s="612"/>
      <c r="G130" s="29"/>
      <c r="H130" s="29"/>
      <c r="I130"/>
      <c r="J130"/>
      <c r="K130"/>
      <c r="L130"/>
      <c r="P130"/>
    </row>
    <row r="131" spans="1:16" s="308" customFormat="1" x14ac:dyDescent="0.2">
      <c r="A131"/>
      <c r="B131"/>
      <c r="C131"/>
      <c r="D131" s="195"/>
      <c r="E131" s="197"/>
      <c r="F131" s="612"/>
      <c r="G131" s="29"/>
      <c r="H131" s="29"/>
      <c r="I131"/>
      <c r="J131"/>
      <c r="K131"/>
      <c r="L131"/>
      <c r="P131"/>
    </row>
    <row r="132" spans="1:16" s="308" customFormat="1" x14ac:dyDescent="0.2">
      <c r="A132"/>
      <c r="B132"/>
      <c r="C132"/>
      <c r="D132" s="195"/>
      <c r="E132" s="197"/>
      <c r="F132" s="612"/>
      <c r="G132" s="29"/>
      <c r="H132" s="29"/>
      <c r="I132"/>
      <c r="J132"/>
      <c r="K132"/>
      <c r="L132"/>
      <c r="P132"/>
    </row>
    <row r="133" spans="1:16" s="308" customFormat="1" x14ac:dyDescent="0.2">
      <c r="A133"/>
      <c r="B133"/>
      <c r="C133"/>
      <c r="D133" s="195"/>
      <c r="E133" s="197"/>
      <c r="F133" s="612"/>
      <c r="G133" s="29"/>
      <c r="H133" s="29"/>
      <c r="I133"/>
      <c r="J133"/>
      <c r="K133"/>
      <c r="L133"/>
      <c r="P133"/>
    </row>
    <row r="134" spans="1:16" s="308" customFormat="1" x14ac:dyDescent="0.2">
      <c r="A134"/>
      <c r="B134"/>
      <c r="C134"/>
      <c r="D134" s="195"/>
      <c r="E134" s="197"/>
      <c r="F134" s="612"/>
      <c r="G134" s="29"/>
      <c r="H134" s="29"/>
      <c r="I134"/>
      <c r="J134"/>
      <c r="K134"/>
      <c r="L134"/>
      <c r="P134"/>
    </row>
  </sheetData>
  <mergeCells count="5">
    <mergeCell ref="A1:L1"/>
    <mergeCell ref="A3:D3"/>
    <mergeCell ref="A9:D9"/>
    <mergeCell ref="K16:K17"/>
    <mergeCell ref="L16:L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6"/>
  <dimension ref="A1:R128"/>
  <sheetViews>
    <sheetView zoomScaleNormal="100" workbookViewId="0">
      <selection activeCell="M19" sqref="M1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27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2376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27"/>
      <c r="G2" s="627"/>
      <c r="H2" s="627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43790</v>
      </c>
      <c r="C5" s="281" t="s">
        <v>598</v>
      </c>
      <c r="D5" s="423" t="s">
        <v>477</v>
      </c>
      <c r="E5" s="445">
        <v>454.52</v>
      </c>
      <c r="F5" s="27" t="s">
        <v>89</v>
      </c>
      <c r="G5" s="29" t="s">
        <v>249</v>
      </c>
      <c r="H5" s="27"/>
      <c r="J5" s="101">
        <v>43776</v>
      </c>
      <c r="K5" s="205" t="s">
        <v>50</v>
      </c>
      <c r="L5" s="134">
        <v>9511.5300000000007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454.52</v>
      </c>
      <c r="F6" s="627"/>
      <c r="G6" s="29"/>
      <c r="H6" s="29"/>
      <c r="J6" s="280">
        <v>43776</v>
      </c>
      <c r="K6" s="133" t="s">
        <v>2377</v>
      </c>
      <c r="L6" s="137">
        <v>8715.26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208"/>
      <c r="F7" s="627"/>
      <c r="G7" s="29"/>
      <c r="H7" s="29"/>
      <c r="K7" s="194"/>
      <c r="L7" s="87">
        <f>SUM(L5:L6)</f>
        <v>18226.79</v>
      </c>
      <c r="M7" s="307"/>
      <c r="N7" s="307"/>
      <c r="O7" s="307"/>
    </row>
    <row r="8" spans="1:16" s="56" customFormat="1" ht="12.6" customHeight="1" thickBot="1" x14ac:dyDescent="0.25">
      <c r="A8" s="294" t="s">
        <v>1058</v>
      </c>
      <c r="B8" s="294"/>
      <c r="C8" s="294"/>
      <c r="D8" s="294"/>
      <c r="E8" s="492" t="s">
        <v>2391</v>
      </c>
      <c r="F8" s="116"/>
      <c r="G8" s="29"/>
      <c r="H8" s="29"/>
      <c r="K8" s="194"/>
      <c r="L8" s="208"/>
      <c r="M8" s="307"/>
      <c r="N8" s="307"/>
      <c r="O8" s="307"/>
    </row>
    <row r="9" spans="1:16" s="56" customFormat="1" ht="12.6" customHeight="1" thickBot="1" x14ac:dyDescent="0.25">
      <c r="A9" s="3"/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/>
      <c r="J9" s="158"/>
      <c r="K9" s="885" t="s">
        <v>1087</v>
      </c>
      <c r="L9" s="881">
        <f>E6+L7+E118+L26</f>
        <v>210898.67000000004</v>
      </c>
      <c r="M9" s="307"/>
      <c r="N9" s="307"/>
      <c r="O9" s="307"/>
      <c r="P9" s="316"/>
    </row>
    <row r="10" spans="1:16" s="56" customFormat="1" ht="12.6" customHeight="1" x14ac:dyDescent="0.2">
      <c r="A10"/>
      <c r="B10" s="109">
        <v>43770</v>
      </c>
      <c r="C10" s="628" t="s">
        <v>469</v>
      </c>
      <c r="D10" s="132" t="s">
        <v>2381</v>
      </c>
      <c r="E10" s="169">
        <v>778</v>
      </c>
      <c r="F10" s="308" t="s">
        <v>89</v>
      </c>
      <c r="G10" s="29" t="s">
        <v>249</v>
      </c>
      <c r="H10" s="29"/>
      <c r="I10"/>
      <c r="J10" s="158"/>
      <c r="K10" s="885"/>
      <c r="L10" s="884"/>
      <c r="M10" s="307"/>
      <c r="N10" s="307"/>
      <c r="O10" s="308"/>
      <c r="P10" s="316"/>
    </row>
    <row r="11" spans="1:16" s="56" customFormat="1" ht="12.6" customHeight="1" thickBot="1" x14ac:dyDescent="0.25">
      <c r="A11"/>
      <c r="B11" s="109">
        <v>43770</v>
      </c>
      <c r="C11" s="641" t="s">
        <v>301</v>
      </c>
      <c r="D11" s="132" t="s">
        <v>2405</v>
      </c>
      <c r="E11" s="169">
        <v>300</v>
      </c>
      <c r="F11" s="308"/>
      <c r="G11" s="29" t="s">
        <v>249</v>
      </c>
      <c r="H11" s="29"/>
      <c r="I11" s="294"/>
      <c r="J11" s="393"/>
      <c r="K11" s="885"/>
      <c r="L11" s="882"/>
      <c r="M11" s="307"/>
      <c r="N11" s="307"/>
      <c r="O11" s="308"/>
      <c r="P11" s="316"/>
    </row>
    <row r="12" spans="1:16" s="56" customFormat="1" ht="12.6" customHeight="1" x14ac:dyDescent="0.2">
      <c r="B12" s="109">
        <v>43771</v>
      </c>
      <c r="C12" s="628" t="s">
        <v>301</v>
      </c>
      <c r="D12" s="123" t="s">
        <v>931</v>
      </c>
      <c r="E12" s="124">
        <v>631.29999999999995</v>
      </c>
      <c r="F12" s="627" t="s">
        <v>89</v>
      </c>
      <c r="G12" s="29" t="s">
        <v>249</v>
      </c>
      <c r="H12" s="29"/>
      <c r="I12" s="3"/>
      <c r="J12" s="393"/>
      <c r="K12" s="398"/>
      <c r="L12" s="336"/>
      <c r="M12" s="307"/>
      <c r="N12" s="307"/>
      <c r="O12" s="306"/>
      <c r="P12" s="29"/>
    </row>
    <row r="13" spans="1:16" s="56" customFormat="1" ht="12.6" customHeight="1" thickBot="1" x14ac:dyDescent="0.25">
      <c r="B13" s="109">
        <v>43772</v>
      </c>
      <c r="C13" s="188" t="s">
        <v>719</v>
      </c>
      <c r="D13" s="123" t="s">
        <v>1051</v>
      </c>
      <c r="E13" s="124">
        <v>725.08</v>
      </c>
      <c r="F13" s="627" t="s">
        <v>89</v>
      </c>
      <c r="G13" s="29" t="s">
        <v>249</v>
      </c>
      <c r="H13" s="29"/>
      <c r="I13" s="294" t="s">
        <v>1570</v>
      </c>
      <c r="J13" s="294"/>
      <c r="K13" s="294"/>
      <c r="L13" s="288"/>
      <c r="M13" s="492" t="s">
        <v>2269</v>
      </c>
      <c r="N13" s="307"/>
      <c r="O13" s="306"/>
      <c r="P13" s="327"/>
    </row>
    <row r="14" spans="1:16" s="29" customFormat="1" ht="12.6" customHeight="1" thickBot="1" x14ac:dyDescent="0.25">
      <c r="A14" s="56"/>
      <c r="B14" s="109">
        <v>43773</v>
      </c>
      <c r="C14" s="188" t="s">
        <v>719</v>
      </c>
      <c r="D14" s="123" t="s">
        <v>1051</v>
      </c>
      <c r="E14" s="124">
        <v>1060.97</v>
      </c>
      <c r="F14" s="627" t="s">
        <v>89</v>
      </c>
      <c r="G14" s="29" t="s">
        <v>249</v>
      </c>
      <c r="I14"/>
      <c r="J14" s="10" t="s">
        <v>297</v>
      </c>
      <c r="K14" s="11" t="s">
        <v>298</v>
      </c>
      <c r="L14" s="176" t="s">
        <v>299</v>
      </c>
      <c r="M14" s="308"/>
      <c r="N14" s="307"/>
      <c r="O14" s="306"/>
    </row>
    <row r="15" spans="1:16" s="29" customFormat="1" ht="12.6" customHeight="1" x14ac:dyDescent="0.2">
      <c r="A15" s="56"/>
      <c r="B15" s="109">
        <v>43773</v>
      </c>
      <c r="C15" s="188" t="s">
        <v>1136</v>
      </c>
      <c r="D15" s="123" t="s">
        <v>2310</v>
      </c>
      <c r="E15" s="124">
        <v>30000</v>
      </c>
      <c r="F15" s="640" t="s">
        <v>89</v>
      </c>
      <c r="G15" s="29" t="s">
        <v>249</v>
      </c>
      <c r="I15"/>
      <c r="J15" s="110">
        <v>43753</v>
      </c>
      <c r="K15" s="119" t="s">
        <v>2370</v>
      </c>
      <c r="L15" s="169">
        <v>49</v>
      </c>
      <c r="M15" s="308" t="s">
        <v>89</v>
      </c>
      <c r="N15" s="308" t="s">
        <v>249</v>
      </c>
      <c r="O15" s="306"/>
    </row>
    <row r="16" spans="1:16" s="29" customFormat="1" ht="12.6" customHeight="1" x14ac:dyDescent="0.2">
      <c r="A16" s="56"/>
      <c r="B16" s="109">
        <v>43774</v>
      </c>
      <c r="C16" s="188" t="s">
        <v>301</v>
      </c>
      <c r="D16" s="123" t="s">
        <v>459</v>
      </c>
      <c r="E16" s="124">
        <v>302</v>
      </c>
      <c r="F16" s="640" t="s">
        <v>89</v>
      </c>
      <c r="G16" s="29" t="s">
        <v>249</v>
      </c>
      <c r="I16"/>
      <c r="J16" s="109">
        <v>43754</v>
      </c>
      <c r="K16" s="119" t="s">
        <v>2370</v>
      </c>
      <c r="L16" s="169">
        <v>49</v>
      </c>
      <c r="M16" s="308" t="s">
        <v>89</v>
      </c>
      <c r="N16" s="308" t="s">
        <v>249</v>
      </c>
      <c r="O16" s="306"/>
    </row>
    <row r="17" spans="1:18" s="29" customFormat="1" ht="12.6" customHeight="1" x14ac:dyDescent="0.2">
      <c r="A17" s="56"/>
      <c r="B17" s="109">
        <v>43774</v>
      </c>
      <c r="C17" s="188" t="s">
        <v>469</v>
      </c>
      <c r="D17" s="123" t="s">
        <v>901</v>
      </c>
      <c r="E17" s="124">
        <v>308.04000000000002</v>
      </c>
      <c r="F17" s="640" t="s">
        <v>89</v>
      </c>
      <c r="G17" s="29" t="s">
        <v>249</v>
      </c>
      <c r="I17"/>
      <c r="J17" s="110">
        <v>43763</v>
      </c>
      <c r="K17" s="119" t="s">
        <v>2406</v>
      </c>
      <c r="L17" s="169">
        <v>600</v>
      </c>
      <c r="M17" s="308"/>
      <c r="N17" s="308" t="s">
        <v>249</v>
      </c>
      <c r="O17" s="306"/>
      <c r="P17" s="487"/>
    </row>
    <row r="18" spans="1:18" s="29" customFormat="1" ht="12.6" customHeight="1" x14ac:dyDescent="0.2">
      <c r="A18" s="56"/>
      <c r="B18" s="109">
        <v>43774</v>
      </c>
      <c r="C18" s="188" t="s">
        <v>301</v>
      </c>
      <c r="D18" s="123" t="s">
        <v>459</v>
      </c>
      <c r="E18" s="124">
        <v>89</v>
      </c>
      <c r="F18" s="640" t="s">
        <v>89</v>
      </c>
      <c r="G18" s="29" t="s">
        <v>249</v>
      </c>
      <c r="I18"/>
      <c r="J18" s="110">
        <v>43767</v>
      </c>
      <c r="K18" s="119" t="s">
        <v>1051</v>
      </c>
      <c r="L18" s="134">
        <v>1094.1199999999999</v>
      </c>
      <c r="M18" s="308" t="s">
        <v>89</v>
      </c>
      <c r="N18" s="308" t="s">
        <v>249</v>
      </c>
      <c r="O18" s="306"/>
      <c r="P18" s="488"/>
    </row>
    <row r="19" spans="1:18" s="29" customFormat="1" ht="12.6" customHeight="1" x14ac:dyDescent="0.2">
      <c r="A19" s="56"/>
      <c r="B19" s="109">
        <v>43775</v>
      </c>
      <c r="C19" s="188" t="s">
        <v>397</v>
      </c>
      <c r="D19" s="123" t="s">
        <v>2378</v>
      </c>
      <c r="E19" s="124">
        <v>450</v>
      </c>
      <c r="F19" s="627" t="s">
        <v>89</v>
      </c>
      <c r="I19"/>
      <c r="J19" s="109">
        <v>43768</v>
      </c>
      <c r="K19" s="119" t="s">
        <v>2311</v>
      </c>
      <c r="L19" s="169">
        <v>240</v>
      </c>
      <c r="M19" s="308" t="s">
        <v>89</v>
      </c>
      <c r="N19" s="308" t="s">
        <v>249</v>
      </c>
      <c r="O19" s="306"/>
      <c r="P19" s="488"/>
    </row>
    <row r="20" spans="1:18" s="29" customFormat="1" ht="12.6" customHeight="1" x14ac:dyDescent="0.2">
      <c r="A20" s="56"/>
      <c r="B20" s="109">
        <v>43775</v>
      </c>
      <c r="C20" s="188" t="s">
        <v>647</v>
      </c>
      <c r="D20" s="123" t="s">
        <v>1146</v>
      </c>
      <c r="E20" s="124">
        <v>1157.68</v>
      </c>
      <c r="F20" s="627" t="s">
        <v>89</v>
      </c>
      <c r="G20" s="29" t="s">
        <v>249</v>
      </c>
      <c r="I20"/>
      <c r="J20" s="109">
        <v>43789</v>
      </c>
      <c r="K20" s="119" t="s">
        <v>901</v>
      </c>
      <c r="L20" s="169">
        <v>707.7</v>
      </c>
      <c r="M20" s="308"/>
      <c r="N20" s="308" t="s">
        <v>249</v>
      </c>
      <c r="O20" s="306"/>
      <c r="P20" s="111"/>
    </row>
    <row r="21" spans="1:18" s="29" customFormat="1" ht="12.6" customHeight="1" x14ac:dyDescent="0.2">
      <c r="A21" s="56"/>
      <c r="B21" s="109">
        <v>43775</v>
      </c>
      <c r="C21" s="188" t="s">
        <v>647</v>
      </c>
      <c r="D21" s="123" t="s">
        <v>132</v>
      </c>
      <c r="E21" s="124">
        <v>1642.4</v>
      </c>
      <c r="F21" s="627" t="s">
        <v>89</v>
      </c>
      <c r="G21" s="29" t="s">
        <v>249</v>
      </c>
      <c r="I21"/>
      <c r="J21" s="109">
        <v>43789</v>
      </c>
      <c r="K21" s="131" t="s">
        <v>931</v>
      </c>
      <c r="L21" s="433">
        <v>287.3</v>
      </c>
      <c r="M21" s="308" t="s">
        <v>89</v>
      </c>
      <c r="N21" s="308" t="s">
        <v>249</v>
      </c>
      <c r="O21" s="307"/>
      <c r="P21" s="111"/>
    </row>
    <row r="22" spans="1:18" s="29" customFormat="1" ht="12.6" customHeight="1" x14ac:dyDescent="0.2">
      <c r="A22" s="56"/>
      <c r="B22" s="109">
        <v>43775</v>
      </c>
      <c r="C22" s="188" t="s">
        <v>397</v>
      </c>
      <c r="D22" s="123" t="s">
        <v>665</v>
      </c>
      <c r="E22" s="135">
        <v>276</v>
      </c>
      <c r="F22" s="632" t="s">
        <v>89</v>
      </c>
      <c r="G22" s="29" t="s">
        <v>249</v>
      </c>
      <c r="I22"/>
      <c r="J22" s="109">
        <v>43789</v>
      </c>
      <c r="K22" s="123" t="s">
        <v>1051</v>
      </c>
      <c r="L22" s="433">
        <v>989.38</v>
      </c>
      <c r="M22" s="308"/>
      <c r="N22" s="308" t="s">
        <v>249</v>
      </c>
      <c r="O22" s="308"/>
      <c r="P22" s="111"/>
    </row>
    <row r="23" spans="1:18" s="29" customFormat="1" ht="12.6" customHeight="1" x14ac:dyDescent="0.2">
      <c r="A23" s="56"/>
      <c r="B23" s="109">
        <v>43775</v>
      </c>
      <c r="C23" s="188" t="s">
        <v>397</v>
      </c>
      <c r="D23" s="123" t="s">
        <v>665</v>
      </c>
      <c r="E23" s="136">
        <v>66</v>
      </c>
      <c r="F23" s="627" t="s">
        <v>89</v>
      </c>
      <c r="G23" s="29" t="s">
        <v>249</v>
      </c>
      <c r="I23"/>
      <c r="J23" s="109">
        <v>43789</v>
      </c>
      <c r="K23" s="131" t="s">
        <v>288</v>
      </c>
      <c r="L23" s="433">
        <v>119</v>
      </c>
      <c r="M23" s="308" t="s">
        <v>89</v>
      </c>
      <c r="N23" s="308" t="s">
        <v>249</v>
      </c>
      <c r="O23" s="307"/>
      <c r="P23" s="111"/>
    </row>
    <row r="24" spans="1:18" s="29" customFormat="1" ht="12.6" customHeight="1" x14ac:dyDescent="0.2">
      <c r="A24" s="56"/>
      <c r="B24" s="109">
        <v>43775</v>
      </c>
      <c r="C24" s="188" t="s">
        <v>397</v>
      </c>
      <c r="D24" s="123" t="s">
        <v>2380</v>
      </c>
      <c r="E24" s="136">
        <v>518</v>
      </c>
      <c r="F24" s="627" t="s">
        <v>89</v>
      </c>
      <c r="G24" s="29" t="s">
        <v>249</v>
      </c>
      <c r="I24"/>
      <c r="J24" s="109">
        <v>43790</v>
      </c>
      <c r="K24" s="123" t="s">
        <v>1472</v>
      </c>
      <c r="L24" s="433">
        <v>587</v>
      </c>
      <c r="M24" s="308" t="s">
        <v>89</v>
      </c>
      <c r="N24" s="308" t="s">
        <v>249</v>
      </c>
      <c r="O24" s="307"/>
      <c r="P24" s="308"/>
      <c r="Q24" s="307"/>
      <c r="R24" s="111"/>
    </row>
    <row r="25" spans="1:18" s="29" customFormat="1" ht="12.6" customHeight="1" thickBot="1" x14ac:dyDescent="0.25">
      <c r="A25" s="56"/>
      <c r="B25" s="109">
        <v>43775</v>
      </c>
      <c r="C25" s="188" t="s">
        <v>469</v>
      </c>
      <c r="D25" s="123" t="s">
        <v>1023</v>
      </c>
      <c r="E25" s="136">
        <v>509.11</v>
      </c>
      <c r="F25" s="627" t="s">
        <v>89</v>
      </c>
      <c r="G25" s="29" t="s">
        <v>249</v>
      </c>
      <c r="I25" s="294"/>
      <c r="J25" s="280">
        <v>43792</v>
      </c>
      <c r="K25" s="423" t="s">
        <v>1051</v>
      </c>
      <c r="L25" s="200">
        <v>1040.0999999999999</v>
      </c>
      <c r="M25" s="308"/>
      <c r="N25" s="308" t="s">
        <v>249</v>
      </c>
      <c r="O25" s="307"/>
      <c r="P25" s="111"/>
    </row>
    <row r="26" spans="1:18" s="29" customFormat="1" ht="12.6" customHeight="1" thickBot="1" x14ac:dyDescent="0.25">
      <c r="A26" s="56"/>
      <c r="B26" s="109">
        <v>43775</v>
      </c>
      <c r="C26" s="188" t="s">
        <v>469</v>
      </c>
      <c r="D26" s="123" t="s">
        <v>424</v>
      </c>
      <c r="E26" s="136">
        <v>566.41999999999996</v>
      </c>
      <c r="F26" s="627" t="s">
        <v>89</v>
      </c>
      <c r="G26" s="29" t="s">
        <v>249</v>
      </c>
      <c r="H26"/>
      <c r="I26" s="3"/>
      <c r="J26" s="56"/>
      <c r="K26" s="194"/>
      <c r="L26" s="87">
        <f>SUM(L15:L25)</f>
        <v>5762.6</v>
      </c>
      <c r="M26" s="308"/>
      <c r="N26"/>
      <c r="O26" s="307"/>
      <c r="P26" s="111"/>
    </row>
    <row r="27" spans="1:18" s="29" customFormat="1" ht="12.6" customHeight="1" x14ac:dyDescent="0.2">
      <c r="A27" s="56"/>
      <c r="B27" s="109">
        <v>43775</v>
      </c>
      <c r="C27" s="188" t="s">
        <v>301</v>
      </c>
      <c r="D27" s="123" t="s">
        <v>1810</v>
      </c>
      <c r="E27" s="136">
        <v>221.41</v>
      </c>
      <c r="F27" s="640" t="s">
        <v>89</v>
      </c>
      <c r="G27" s="29" t="s">
        <v>249</v>
      </c>
      <c r="I27" s="294"/>
      <c r="J27" s="56"/>
      <c r="K27" s="194"/>
      <c r="L27" s="208"/>
      <c r="M27" s="308"/>
      <c r="N27" s="308"/>
      <c r="O27" s="307"/>
      <c r="P27" s="3"/>
    </row>
    <row r="28" spans="1:18" s="29" customFormat="1" ht="12.6" customHeight="1" x14ac:dyDescent="0.2">
      <c r="A28" s="56"/>
      <c r="B28" s="109">
        <v>43775</v>
      </c>
      <c r="C28" s="188" t="s">
        <v>469</v>
      </c>
      <c r="D28" s="123" t="s">
        <v>424</v>
      </c>
      <c r="E28" s="136">
        <v>333.13</v>
      </c>
      <c r="F28" s="640" t="s">
        <v>89</v>
      </c>
      <c r="G28" s="29" t="s">
        <v>249</v>
      </c>
      <c r="I28" s="294"/>
      <c r="J28" s="56"/>
      <c r="K28" s="194"/>
      <c r="L28" s="208"/>
      <c r="M28" s="308"/>
      <c r="N28" s="308"/>
      <c r="O28" s="308"/>
      <c r="P28" s="308"/>
    </row>
    <row r="29" spans="1:18" s="29" customFormat="1" ht="12.6" customHeight="1" x14ac:dyDescent="0.2">
      <c r="A29" s="56"/>
      <c r="B29" s="109">
        <v>43776</v>
      </c>
      <c r="C29" s="188" t="s">
        <v>469</v>
      </c>
      <c r="D29" s="123" t="s">
        <v>2383</v>
      </c>
      <c r="E29" s="136">
        <v>260</v>
      </c>
      <c r="F29" s="631" t="s">
        <v>89</v>
      </c>
      <c r="G29" s="29" t="s">
        <v>249</v>
      </c>
      <c r="I29" s="294"/>
      <c r="J29" s="56"/>
      <c r="K29" s="194"/>
      <c r="L29" s="208"/>
      <c r="M29" s="308"/>
      <c r="N29" s="308"/>
      <c r="O29" s="308"/>
      <c r="P29" s="308"/>
    </row>
    <row r="30" spans="1:18" s="29" customFormat="1" ht="12.6" customHeight="1" x14ac:dyDescent="0.2">
      <c r="A30" s="56"/>
      <c r="B30" s="109">
        <v>43776</v>
      </c>
      <c r="C30" s="188" t="s">
        <v>719</v>
      </c>
      <c r="D30" s="123" t="s">
        <v>2384</v>
      </c>
      <c r="E30" s="136">
        <v>1140.8</v>
      </c>
      <c r="F30" s="631" t="s">
        <v>89</v>
      </c>
      <c r="G30" s="29" t="s">
        <v>249</v>
      </c>
      <c r="I30" s="294"/>
      <c r="J30" s="56"/>
      <c r="K30" s="194"/>
      <c r="L30" s="208"/>
      <c r="M30" s="308"/>
      <c r="N30" s="308"/>
      <c r="O30" s="308"/>
      <c r="P30" s="308"/>
    </row>
    <row r="31" spans="1:18" s="29" customFormat="1" ht="12.6" customHeight="1" x14ac:dyDescent="0.2">
      <c r="A31" s="56"/>
      <c r="B31" s="109">
        <v>43776</v>
      </c>
      <c r="C31" s="188" t="s">
        <v>301</v>
      </c>
      <c r="D31" s="123" t="s">
        <v>1810</v>
      </c>
      <c r="E31" s="136">
        <v>237.49</v>
      </c>
      <c r="F31" s="640" t="s">
        <v>89</v>
      </c>
      <c r="G31" s="29" t="s">
        <v>249</v>
      </c>
      <c r="I31" s="294"/>
      <c r="J31" s="56"/>
      <c r="K31" s="194"/>
      <c r="L31" s="208"/>
      <c r="M31" s="308"/>
      <c r="N31" s="308"/>
      <c r="O31" s="308"/>
      <c r="P31" s="308"/>
    </row>
    <row r="32" spans="1:18" s="29" customFormat="1" ht="12.6" customHeight="1" x14ac:dyDescent="0.2">
      <c r="A32" s="56"/>
      <c r="B32" s="109">
        <v>43776</v>
      </c>
      <c r="C32" s="188" t="s">
        <v>469</v>
      </c>
      <c r="D32" s="123" t="s">
        <v>2407</v>
      </c>
      <c r="E32" s="136">
        <v>299.99</v>
      </c>
      <c r="F32" s="640" t="s">
        <v>89</v>
      </c>
      <c r="G32" s="29" t="s">
        <v>249</v>
      </c>
      <c r="I32" s="294"/>
      <c r="J32" s="56"/>
      <c r="K32" s="194"/>
      <c r="L32" s="208"/>
      <c r="M32" s="308"/>
      <c r="N32" s="308"/>
      <c r="O32" s="308"/>
      <c r="P32" s="308"/>
    </row>
    <row r="33" spans="1:16" s="29" customFormat="1" ht="12.6" customHeight="1" x14ac:dyDescent="0.2">
      <c r="A33" s="56"/>
      <c r="B33" s="109">
        <v>43776</v>
      </c>
      <c r="C33" s="188" t="s">
        <v>397</v>
      </c>
      <c r="D33" s="123" t="s">
        <v>665</v>
      </c>
      <c r="E33" s="136">
        <v>4260</v>
      </c>
      <c r="F33" s="640" t="s">
        <v>89</v>
      </c>
      <c r="G33" s="29" t="s">
        <v>249</v>
      </c>
      <c r="I33" s="294"/>
      <c r="J33" s="56"/>
      <c r="K33" s="194"/>
      <c r="L33" s="208"/>
      <c r="M33" s="308"/>
      <c r="N33" s="308"/>
      <c r="O33" s="308"/>
      <c r="P33" s="308"/>
    </row>
    <row r="34" spans="1:16" s="29" customFormat="1" ht="12.6" customHeight="1" x14ac:dyDescent="0.2">
      <c r="A34" s="56"/>
      <c r="B34" s="109">
        <v>43776</v>
      </c>
      <c r="C34" s="188" t="s">
        <v>647</v>
      </c>
      <c r="D34" s="123" t="s">
        <v>597</v>
      </c>
      <c r="E34" s="136">
        <v>697.07</v>
      </c>
      <c r="F34" s="640" t="s">
        <v>89</v>
      </c>
      <c r="G34" s="29" t="s">
        <v>249</v>
      </c>
      <c r="I34"/>
      <c r="J34" s="56"/>
      <c r="K34" s="194"/>
      <c r="L34" s="208"/>
      <c r="M34" s="308"/>
      <c r="N34" s="308"/>
      <c r="O34" s="308"/>
      <c r="P34" s="308"/>
    </row>
    <row r="35" spans="1:16" s="29" customFormat="1" ht="12.6" customHeight="1" x14ac:dyDescent="0.2">
      <c r="A35" s="56"/>
      <c r="B35" s="109">
        <v>43777</v>
      </c>
      <c r="C35" s="188" t="s">
        <v>1734</v>
      </c>
      <c r="D35" s="123" t="s">
        <v>1735</v>
      </c>
      <c r="E35" s="136">
        <v>26539.7</v>
      </c>
      <c r="F35" s="627" t="s">
        <v>89</v>
      </c>
      <c r="G35" s="29" t="s">
        <v>249</v>
      </c>
      <c r="I35"/>
      <c r="J35"/>
      <c r="K35"/>
      <c r="L35"/>
      <c r="M35" s="308"/>
      <c r="N35" s="308"/>
      <c r="O35" s="308"/>
      <c r="P35" s="308"/>
    </row>
    <row r="36" spans="1:16" s="29" customFormat="1" ht="12.6" customHeight="1" x14ac:dyDescent="0.2">
      <c r="A36" s="56"/>
      <c r="B36" s="109">
        <v>43777</v>
      </c>
      <c r="C36" s="188" t="s">
        <v>301</v>
      </c>
      <c r="D36" s="123" t="s">
        <v>1256</v>
      </c>
      <c r="E36" s="136">
        <v>458.85</v>
      </c>
      <c r="F36" s="627" t="s">
        <v>89</v>
      </c>
      <c r="G36" s="29" t="s">
        <v>249</v>
      </c>
      <c r="I36"/>
      <c r="J36"/>
      <c r="K36"/>
      <c r="L36"/>
      <c r="M36" s="308"/>
      <c r="N36" s="308"/>
      <c r="O36" s="308"/>
      <c r="P36" s="308"/>
    </row>
    <row r="37" spans="1:16" s="29" customFormat="1" ht="12.6" customHeight="1" x14ac:dyDescent="0.2">
      <c r="A37" s="56"/>
      <c r="B37" s="109">
        <v>43777</v>
      </c>
      <c r="C37" s="188" t="s">
        <v>719</v>
      </c>
      <c r="D37" s="132" t="s">
        <v>1051</v>
      </c>
      <c r="E37" s="136">
        <v>862.1</v>
      </c>
      <c r="F37" s="640"/>
      <c r="G37" s="29" t="s">
        <v>249</v>
      </c>
      <c r="I37"/>
      <c r="J37"/>
      <c r="K37"/>
      <c r="L37"/>
      <c r="M37" s="308"/>
      <c r="N37" s="308"/>
      <c r="O37" s="308"/>
      <c r="P37" s="308"/>
    </row>
    <row r="38" spans="1:16" s="29" customFormat="1" ht="12.6" customHeight="1" x14ac:dyDescent="0.2">
      <c r="A38" s="56"/>
      <c r="B38" s="109">
        <v>43777</v>
      </c>
      <c r="C38" s="188" t="s">
        <v>469</v>
      </c>
      <c r="D38" s="132" t="s">
        <v>901</v>
      </c>
      <c r="E38" s="136">
        <v>77.69</v>
      </c>
      <c r="F38" s="640"/>
      <c r="G38" s="29" t="s">
        <v>249</v>
      </c>
      <c r="I38"/>
      <c r="J38"/>
      <c r="K38"/>
      <c r="L38"/>
      <c r="M38" s="308"/>
      <c r="N38" s="308"/>
      <c r="O38" s="308"/>
      <c r="P38" s="308"/>
    </row>
    <row r="39" spans="1:16" s="29" customFormat="1" ht="12.6" customHeight="1" x14ac:dyDescent="0.2">
      <c r="A39" s="56"/>
      <c r="B39" s="109">
        <v>43777</v>
      </c>
      <c r="C39" s="188" t="s">
        <v>719</v>
      </c>
      <c r="D39" s="132" t="s">
        <v>2321</v>
      </c>
      <c r="E39" s="136">
        <v>948.15</v>
      </c>
      <c r="F39" s="640"/>
      <c r="G39" s="29" t="s">
        <v>249</v>
      </c>
      <c r="I39"/>
      <c r="J39"/>
      <c r="K39"/>
      <c r="L39"/>
      <c r="M39" s="308"/>
      <c r="N39" s="308"/>
      <c r="O39" s="308"/>
      <c r="P39" s="308"/>
    </row>
    <row r="40" spans="1:16" s="29" customFormat="1" ht="12.6" customHeight="1" x14ac:dyDescent="0.2">
      <c r="A40" s="56"/>
      <c r="B40" s="109">
        <v>43777</v>
      </c>
      <c r="C40" s="188" t="s">
        <v>469</v>
      </c>
      <c r="D40" s="132" t="s">
        <v>901</v>
      </c>
      <c r="E40" s="136">
        <v>320.57</v>
      </c>
      <c r="F40" s="640"/>
      <c r="G40" s="29" t="s">
        <v>249</v>
      </c>
      <c r="I40"/>
      <c r="J40"/>
      <c r="K40"/>
      <c r="L40"/>
      <c r="M40" s="308"/>
      <c r="N40" s="308"/>
      <c r="O40" s="308"/>
      <c r="P40" s="308"/>
    </row>
    <row r="41" spans="1:16" s="29" customFormat="1" ht="12.6" customHeight="1" x14ac:dyDescent="0.2">
      <c r="A41" s="56"/>
      <c r="B41" s="109">
        <v>43777</v>
      </c>
      <c r="C41" s="188" t="s">
        <v>1540</v>
      </c>
      <c r="D41" s="132" t="s">
        <v>288</v>
      </c>
      <c r="E41" s="136">
        <v>118</v>
      </c>
      <c r="F41" s="640" t="s">
        <v>89</v>
      </c>
      <c r="G41" s="29" t="s">
        <v>249</v>
      </c>
      <c r="I41"/>
      <c r="J41"/>
      <c r="K41"/>
      <c r="L41"/>
      <c r="M41" s="308"/>
      <c r="N41" s="308"/>
      <c r="O41" s="308"/>
      <c r="P41"/>
    </row>
    <row r="42" spans="1:16" s="29" customFormat="1" ht="12.6" customHeight="1" x14ac:dyDescent="0.2">
      <c r="A42" s="56"/>
      <c r="B42" s="109">
        <v>43778</v>
      </c>
      <c r="C42" s="188" t="s">
        <v>469</v>
      </c>
      <c r="D42" s="132" t="s">
        <v>2408</v>
      </c>
      <c r="E42" s="136">
        <v>20</v>
      </c>
      <c r="F42" s="640"/>
      <c r="G42" s="29" t="s">
        <v>249</v>
      </c>
      <c r="I42"/>
      <c r="J42"/>
      <c r="K42"/>
      <c r="L42"/>
      <c r="M42" s="308"/>
      <c r="N42" s="308"/>
      <c r="O42" s="308"/>
      <c r="P42"/>
    </row>
    <row r="43" spans="1:16" s="29" customFormat="1" ht="12.6" customHeight="1" x14ac:dyDescent="0.2">
      <c r="A43" s="56"/>
      <c r="B43" s="109">
        <v>43778</v>
      </c>
      <c r="C43" s="188" t="s">
        <v>469</v>
      </c>
      <c r="D43" s="132" t="s">
        <v>1447</v>
      </c>
      <c r="E43" s="136">
        <v>83.8</v>
      </c>
      <c r="F43" s="640"/>
      <c r="G43" s="29" t="s">
        <v>249</v>
      </c>
      <c r="I43"/>
      <c r="J43"/>
      <c r="K43"/>
      <c r="L43"/>
      <c r="M43" s="308"/>
      <c r="N43" s="308"/>
      <c r="O43" s="308"/>
      <c r="P43"/>
    </row>
    <row r="44" spans="1:16" s="29" customFormat="1" ht="12.6" customHeight="1" x14ac:dyDescent="0.2">
      <c r="A44" s="56"/>
      <c r="B44" s="109">
        <v>43780</v>
      </c>
      <c r="C44" s="188" t="s">
        <v>1540</v>
      </c>
      <c r="D44" s="132" t="s">
        <v>2382</v>
      </c>
      <c r="E44" s="136">
        <v>690</v>
      </c>
      <c r="F44" s="627" t="s">
        <v>89</v>
      </c>
      <c r="G44" s="29" t="s">
        <v>249</v>
      </c>
      <c r="I44"/>
      <c r="J44"/>
      <c r="K44"/>
      <c r="L44"/>
      <c r="M44" s="308"/>
      <c r="N44" s="308"/>
      <c r="O44" s="308"/>
      <c r="P44"/>
    </row>
    <row r="45" spans="1:16" s="29" customFormat="1" ht="12.6" customHeight="1" x14ac:dyDescent="0.2">
      <c r="A45" s="56"/>
      <c r="B45" s="109">
        <v>43780</v>
      </c>
      <c r="C45" s="188" t="s">
        <v>674</v>
      </c>
      <c r="D45" s="132" t="s">
        <v>1252</v>
      </c>
      <c r="E45" s="136">
        <v>381.9</v>
      </c>
      <c r="F45" s="627" t="s">
        <v>89</v>
      </c>
      <c r="G45" s="29" t="s">
        <v>249</v>
      </c>
      <c r="I45"/>
      <c r="J45"/>
      <c r="K45"/>
      <c r="L45"/>
      <c r="M45" s="308"/>
      <c r="N45" s="308"/>
      <c r="O45" s="308"/>
      <c r="P45"/>
    </row>
    <row r="46" spans="1:16" s="29" customFormat="1" ht="12.6" customHeight="1" x14ac:dyDescent="0.2">
      <c r="A46" s="56"/>
      <c r="B46" s="109">
        <v>43780</v>
      </c>
      <c r="C46" s="188" t="s">
        <v>469</v>
      </c>
      <c r="D46" s="132" t="s">
        <v>1051</v>
      </c>
      <c r="E46" s="136">
        <v>80.5</v>
      </c>
      <c r="F46" s="640" t="s">
        <v>89</v>
      </c>
      <c r="G46" s="29" t="s">
        <v>249</v>
      </c>
      <c r="I46"/>
      <c r="J46"/>
      <c r="K46"/>
      <c r="L46"/>
      <c r="M46" s="308"/>
      <c r="N46" s="308"/>
      <c r="O46" s="308"/>
      <c r="P46"/>
    </row>
    <row r="47" spans="1:16" s="29" customFormat="1" ht="12.6" customHeight="1" x14ac:dyDescent="0.2">
      <c r="A47" s="56"/>
      <c r="B47" s="109">
        <v>43780</v>
      </c>
      <c r="C47" s="188" t="s">
        <v>719</v>
      </c>
      <c r="D47" s="132" t="s">
        <v>1051</v>
      </c>
      <c r="E47" s="136">
        <v>917.28</v>
      </c>
      <c r="F47" s="640" t="s">
        <v>89</v>
      </c>
      <c r="G47" s="29" t="s">
        <v>249</v>
      </c>
      <c r="I47"/>
      <c r="J47"/>
      <c r="K47"/>
      <c r="L47"/>
      <c r="M47" s="308"/>
      <c r="N47" s="308"/>
      <c r="O47" s="308"/>
      <c r="P47"/>
    </row>
    <row r="48" spans="1:16" s="29" customFormat="1" ht="12.6" customHeight="1" x14ac:dyDescent="0.2">
      <c r="A48" s="56"/>
      <c r="B48" s="109">
        <v>43780</v>
      </c>
      <c r="C48" s="188" t="s">
        <v>469</v>
      </c>
      <c r="D48" s="132" t="s">
        <v>1687</v>
      </c>
      <c r="E48" s="136">
        <v>90</v>
      </c>
      <c r="F48" s="640"/>
      <c r="G48" s="29" t="s">
        <v>249</v>
      </c>
      <c r="I48"/>
      <c r="J48"/>
      <c r="K48"/>
      <c r="L48"/>
      <c r="M48" s="308"/>
      <c r="N48" s="308"/>
      <c r="O48" s="308"/>
      <c r="P48"/>
    </row>
    <row r="49" spans="1:16" s="29" customFormat="1" ht="12.6" customHeight="1" x14ac:dyDescent="0.2">
      <c r="A49" s="56"/>
      <c r="B49" s="109">
        <v>43781</v>
      </c>
      <c r="C49" s="188" t="s">
        <v>301</v>
      </c>
      <c r="D49" s="132" t="s">
        <v>227</v>
      </c>
      <c r="E49" s="136">
        <v>1658.3</v>
      </c>
      <c r="F49" s="627" t="s">
        <v>89</v>
      </c>
      <c r="G49" s="116" t="s">
        <v>249</v>
      </c>
      <c r="I49"/>
      <c r="J49"/>
      <c r="K49"/>
      <c r="L49"/>
      <c r="M49" s="308"/>
      <c r="N49" s="308"/>
      <c r="O49" s="308"/>
      <c r="P49"/>
    </row>
    <row r="50" spans="1:16" s="308" customFormat="1" ht="12.75" customHeight="1" x14ac:dyDescent="0.2">
      <c r="A50" s="56"/>
      <c r="B50" s="109">
        <v>43781</v>
      </c>
      <c r="C50" s="188" t="s">
        <v>469</v>
      </c>
      <c r="D50" s="132" t="s">
        <v>424</v>
      </c>
      <c r="E50" s="136">
        <v>72.62</v>
      </c>
      <c r="F50" s="627" t="s">
        <v>89</v>
      </c>
      <c r="G50" s="116" t="s">
        <v>249</v>
      </c>
      <c r="H50" s="29"/>
      <c r="I50"/>
      <c r="J50"/>
      <c r="K50"/>
      <c r="L50"/>
      <c r="P50"/>
    </row>
    <row r="51" spans="1:16" s="308" customFormat="1" ht="12.75" customHeight="1" x14ac:dyDescent="0.2">
      <c r="A51" s="56"/>
      <c r="B51" s="109">
        <v>43781</v>
      </c>
      <c r="C51" s="188" t="s">
        <v>469</v>
      </c>
      <c r="D51" s="132" t="s">
        <v>901</v>
      </c>
      <c r="E51" s="136">
        <v>589.33000000000004</v>
      </c>
      <c r="F51" s="627" t="s">
        <v>89</v>
      </c>
      <c r="G51" s="116" t="s">
        <v>249</v>
      </c>
      <c r="H51" s="29"/>
      <c r="I51"/>
      <c r="J51"/>
      <c r="K51"/>
      <c r="L51"/>
      <c r="P51"/>
    </row>
    <row r="52" spans="1:16" s="308" customFormat="1" ht="12.75" customHeight="1" x14ac:dyDescent="0.2">
      <c r="A52" s="56"/>
      <c r="B52" s="109">
        <v>43781</v>
      </c>
      <c r="C52" s="188" t="s">
        <v>469</v>
      </c>
      <c r="D52" s="132" t="s">
        <v>901</v>
      </c>
      <c r="E52" s="136">
        <v>97.97</v>
      </c>
      <c r="F52" s="640"/>
      <c r="G52" s="116" t="s">
        <v>249</v>
      </c>
      <c r="H52" s="29"/>
      <c r="I52"/>
      <c r="J52"/>
      <c r="K52"/>
      <c r="L52"/>
      <c r="P52"/>
    </row>
    <row r="53" spans="1:16" s="308" customFormat="1" ht="12.75" customHeight="1" x14ac:dyDescent="0.2">
      <c r="A53" s="56"/>
      <c r="B53" s="109">
        <v>43782</v>
      </c>
      <c r="C53" s="188" t="s">
        <v>469</v>
      </c>
      <c r="D53" s="132" t="s">
        <v>1445</v>
      </c>
      <c r="E53" s="136">
        <v>247</v>
      </c>
      <c r="F53" s="640"/>
      <c r="G53" s="116" t="s">
        <v>249</v>
      </c>
      <c r="H53" s="29"/>
      <c r="I53"/>
      <c r="J53"/>
      <c r="K53"/>
      <c r="L53"/>
      <c r="P53"/>
    </row>
    <row r="54" spans="1:16" s="308" customFormat="1" ht="12.75" customHeight="1" x14ac:dyDescent="0.2">
      <c r="A54" s="56"/>
      <c r="B54" s="109">
        <v>43782</v>
      </c>
      <c r="C54" s="188" t="s">
        <v>674</v>
      </c>
      <c r="D54" s="132" t="s">
        <v>1532</v>
      </c>
      <c r="E54" s="136">
        <v>173.81</v>
      </c>
      <c r="F54" s="627" t="s">
        <v>89</v>
      </c>
      <c r="G54" s="116" t="s">
        <v>249</v>
      </c>
      <c r="H54" s="29"/>
      <c r="I54"/>
      <c r="J54"/>
      <c r="K54"/>
      <c r="L54"/>
      <c r="P54"/>
    </row>
    <row r="55" spans="1:16" s="308" customFormat="1" ht="12.75" customHeight="1" x14ac:dyDescent="0.2">
      <c r="A55" s="56"/>
      <c r="B55" s="109">
        <v>43783</v>
      </c>
      <c r="C55" s="188" t="s">
        <v>301</v>
      </c>
      <c r="D55" s="132" t="s">
        <v>6</v>
      </c>
      <c r="E55" s="136">
        <v>18539.150000000001</v>
      </c>
      <c r="F55" s="627"/>
      <c r="G55" s="27" t="s">
        <v>249</v>
      </c>
      <c r="H55" s="29"/>
      <c r="I55"/>
      <c r="J55"/>
      <c r="K55"/>
      <c r="L55"/>
      <c r="P55"/>
    </row>
    <row r="56" spans="1:16" s="308" customFormat="1" ht="12.75" customHeight="1" x14ac:dyDescent="0.2">
      <c r="A56" s="56"/>
      <c r="B56" s="109">
        <v>43783</v>
      </c>
      <c r="C56" s="188" t="s">
        <v>301</v>
      </c>
      <c r="D56" s="132" t="s">
        <v>2311</v>
      </c>
      <c r="E56" s="136">
        <v>160</v>
      </c>
      <c r="F56" s="640" t="s">
        <v>89</v>
      </c>
      <c r="G56" s="27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09">
        <v>43784</v>
      </c>
      <c r="C57" s="188" t="s">
        <v>674</v>
      </c>
      <c r="D57" s="132" t="s">
        <v>2215</v>
      </c>
      <c r="E57" s="136">
        <v>240.35</v>
      </c>
      <c r="F57" s="627" t="s">
        <v>89</v>
      </c>
      <c r="G57" s="29" t="s">
        <v>249</v>
      </c>
      <c r="H57" s="29"/>
      <c r="I57"/>
      <c r="J57"/>
      <c r="K57"/>
      <c r="L57"/>
      <c r="P57"/>
    </row>
    <row r="58" spans="1:16" s="308" customFormat="1" ht="12.75" customHeight="1" x14ac:dyDescent="0.2">
      <c r="A58"/>
      <c r="B58" s="109">
        <v>43784</v>
      </c>
      <c r="C58" s="188" t="s">
        <v>301</v>
      </c>
      <c r="D58" s="132" t="s">
        <v>1656</v>
      </c>
      <c r="E58" s="136">
        <v>1035</v>
      </c>
      <c r="F58" s="627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x14ac:dyDescent="0.2">
      <c r="A59"/>
      <c r="B59" s="109">
        <v>43784</v>
      </c>
      <c r="C59" s="188" t="s">
        <v>674</v>
      </c>
      <c r="D59" s="132" t="s">
        <v>2385</v>
      </c>
      <c r="E59" s="136">
        <v>320</v>
      </c>
      <c r="F59" s="627" t="s">
        <v>89</v>
      </c>
      <c r="G59" s="29" t="s">
        <v>249</v>
      </c>
      <c r="H59" s="29"/>
      <c r="I59"/>
      <c r="J59"/>
      <c r="K59"/>
      <c r="L59"/>
      <c r="P59"/>
    </row>
    <row r="60" spans="1:16" s="308" customFormat="1" ht="12.75" customHeight="1" x14ac:dyDescent="0.2">
      <c r="A60"/>
      <c r="B60" s="109">
        <v>43784</v>
      </c>
      <c r="C60" s="190" t="s">
        <v>2386</v>
      </c>
      <c r="D60" s="132" t="s">
        <v>2370</v>
      </c>
      <c r="E60" s="136">
        <v>49</v>
      </c>
      <c r="F60" s="627" t="s">
        <v>89</v>
      </c>
      <c r="G60" s="29" t="s">
        <v>249</v>
      </c>
      <c r="H60" s="29"/>
      <c r="I60"/>
      <c r="J60"/>
      <c r="K60"/>
      <c r="L60"/>
      <c r="P60"/>
    </row>
    <row r="61" spans="1:16" s="308" customFormat="1" ht="12.75" customHeight="1" x14ac:dyDescent="0.2">
      <c r="A61"/>
      <c r="B61" s="109">
        <v>43784</v>
      </c>
      <c r="C61" s="190" t="s">
        <v>2386</v>
      </c>
      <c r="D61" s="132" t="s">
        <v>2370</v>
      </c>
      <c r="E61" s="136">
        <v>49</v>
      </c>
      <c r="F61" s="627" t="s">
        <v>89</v>
      </c>
      <c r="G61" s="29"/>
      <c r="H61" s="29"/>
      <c r="I61"/>
      <c r="J61"/>
      <c r="K61"/>
      <c r="L61"/>
      <c r="P61"/>
    </row>
    <row r="62" spans="1:16" s="308" customFormat="1" ht="12.75" customHeight="1" x14ac:dyDescent="0.2">
      <c r="A62"/>
      <c r="B62" s="109">
        <v>43784</v>
      </c>
      <c r="C62" s="190" t="s">
        <v>719</v>
      </c>
      <c r="D62" s="132" t="s">
        <v>2347</v>
      </c>
      <c r="E62" s="136">
        <v>1039</v>
      </c>
      <c r="F62" s="627" t="s">
        <v>89</v>
      </c>
      <c r="G62" s="29" t="s">
        <v>249</v>
      </c>
      <c r="H62" s="29"/>
      <c r="I62"/>
      <c r="J62"/>
      <c r="K62"/>
      <c r="L62"/>
      <c r="P62"/>
    </row>
    <row r="63" spans="1:16" s="308" customFormat="1" ht="12.75" customHeight="1" x14ac:dyDescent="0.2">
      <c r="A63"/>
      <c r="B63" s="109">
        <v>43784</v>
      </c>
      <c r="C63" s="190" t="s">
        <v>469</v>
      </c>
      <c r="D63" s="132" t="s">
        <v>1688</v>
      </c>
      <c r="E63" s="136">
        <v>56.3</v>
      </c>
      <c r="F63" s="627" t="s">
        <v>89</v>
      </c>
      <c r="G63" s="29" t="s">
        <v>249</v>
      </c>
      <c r="H63" s="29"/>
      <c r="I63"/>
      <c r="J63"/>
      <c r="K63"/>
      <c r="L63"/>
      <c r="P63"/>
    </row>
    <row r="64" spans="1:16" s="308" customFormat="1" ht="12.75" customHeight="1" x14ac:dyDescent="0.2">
      <c r="A64"/>
      <c r="B64" s="109">
        <v>43784</v>
      </c>
      <c r="C64" s="190" t="s">
        <v>469</v>
      </c>
      <c r="D64" s="219" t="s">
        <v>2387</v>
      </c>
      <c r="E64" s="136">
        <v>40.98</v>
      </c>
      <c r="F64" s="627" t="s">
        <v>89</v>
      </c>
      <c r="G64" s="29" t="s">
        <v>249</v>
      </c>
      <c r="H64" s="29"/>
      <c r="I64"/>
      <c r="J64"/>
      <c r="K64"/>
      <c r="L64"/>
      <c r="P64"/>
    </row>
    <row r="65" spans="1:16" s="308" customFormat="1" ht="12.75" customHeight="1" x14ac:dyDescent="0.2">
      <c r="A65"/>
      <c r="B65" s="109">
        <v>43784</v>
      </c>
      <c r="C65" s="190" t="s">
        <v>301</v>
      </c>
      <c r="D65" s="132" t="s">
        <v>1320</v>
      </c>
      <c r="E65" s="136">
        <v>3162.5</v>
      </c>
      <c r="F65" s="627" t="s">
        <v>89</v>
      </c>
      <c r="G65" s="29" t="s">
        <v>249</v>
      </c>
      <c r="H65" s="29"/>
      <c r="I65"/>
      <c r="J65"/>
      <c r="K65"/>
      <c r="L65"/>
      <c r="P65"/>
    </row>
    <row r="66" spans="1:16" s="308" customFormat="1" ht="12.75" customHeight="1" x14ac:dyDescent="0.2">
      <c r="A66"/>
      <c r="B66" s="109">
        <v>43784</v>
      </c>
      <c r="C66" s="190" t="s">
        <v>719</v>
      </c>
      <c r="D66" s="132" t="s">
        <v>1179</v>
      </c>
      <c r="E66" s="136">
        <v>1072.54</v>
      </c>
      <c r="F66" s="640"/>
      <c r="G66" s="29" t="s">
        <v>249</v>
      </c>
      <c r="H66" s="29"/>
      <c r="I66"/>
      <c r="J66"/>
      <c r="K66"/>
      <c r="L66"/>
      <c r="P66"/>
    </row>
    <row r="67" spans="1:16" s="308" customFormat="1" ht="12.75" customHeight="1" x14ac:dyDescent="0.2">
      <c r="A67"/>
      <c r="B67" s="109">
        <v>43784</v>
      </c>
      <c r="C67" s="190" t="s">
        <v>719</v>
      </c>
      <c r="D67" s="132" t="s">
        <v>1051</v>
      </c>
      <c r="E67" s="136">
        <v>1042.01</v>
      </c>
      <c r="F67" s="640"/>
      <c r="G67" s="29" t="s">
        <v>249</v>
      </c>
      <c r="H67" s="29"/>
      <c r="I67"/>
      <c r="J67"/>
      <c r="K67"/>
      <c r="L67"/>
      <c r="P67"/>
    </row>
    <row r="68" spans="1:16" s="308" customFormat="1" ht="12.75" customHeight="1" x14ac:dyDescent="0.2">
      <c r="A68"/>
      <c r="B68" s="109">
        <v>43784</v>
      </c>
      <c r="C68" s="190" t="s">
        <v>647</v>
      </c>
      <c r="D68" s="132" t="s">
        <v>597</v>
      </c>
      <c r="E68" s="136">
        <v>80</v>
      </c>
      <c r="F68" s="640" t="s">
        <v>89</v>
      </c>
      <c r="G68" s="29" t="s">
        <v>249</v>
      </c>
      <c r="H68" s="29"/>
      <c r="I68"/>
      <c r="J68"/>
      <c r="K68"/>
      <c r="L68"/>
      <c r="P68"/>
    </row>
    <row r="69" spans="1:16" s="308" customFormat="1" ht="12.75" customHeight="1" x14ac:dyDescent="0.2">
      <c r="A69"/>
      <c r="B69" s="109">
        <v>43784</v>
      </c>
      <c r="C69" s="190" t="s">
        <v>301</v>
      </c>
      <c r="D69" s="132" t="s">
        <v>1810</v>
      </c>
      <c r="E69" s="136">
        <v>213</v>
      </c>
      <c r="F69" s="640" t="s">
        <v>89</v>
      </c>
      <c r="G69" s="29" t="s">
        <v>249</v>
      </c>
      <c r="H69" s="29"/>
      <c r="I69"/>
      <c r="J69"/>
      <c r="K69"/>
      <c r="L69"/>
      <c r="P69"/>
    </row>
    <row r="70" spans="1:16" s="308" customFormat="1" ht="12.75" customHeight="1" x14ac:dyDescent="0.2">
      <c r="A70"/>
      <c r="B70" s="109">
        <v>43784</v>
      </c>
      <c r="C70" s="190" t="s">
        <v>301</v>
      </c>
      <c r="D70" s="132" t="s">
        <v>459</v>
      </c>
      <c r="E70" s="136">
        <v>679</v>
      </c>
      <c r="F70" s="640" t="s">
        <v>89</v>
      </c>
      <c r="G70" s="29" t="s">
        <v>249</v>
      </c>
      <c r="H70" s="29"/>
      <c r="I70"/>
      <c r="J70"/>
      <c r="K70"/>
      <c r="L70"/>
      <c r="P70"/>
    </row>
    <row r="71" spans="1:16" s="308" customFormat="1" ht="12.75" customHeight="1" x14ac:dyDescent="0.2">
      <c r="A71"/>
      <c r="B71" s="129">
        <v>43787</v>
      </c>
      <c r="C71" s="190" t="s">
        <v>1540</v>
      </c>
      <c r="D71" s="132" t="s">
        <v>288</v>
      </c>
      <c r="E71" s="136">
        <v>229</v>
      </c>
      <c r="F71" s="627" t="s">
        <v>89</v>
      </c>
      <c r="G71" s="29" t="s">
        <v>249</v>
      </c>
      <c r="H71" s="29"/>
      <c r="I71"/>
      <c r="J71"/>
      <c r="K71"/>
      <c r="L71"/>
      <c r="P71"/>
    </row>
    <row r="72" spans="1:16" s="308" customFormat="1" ht="12.75" customHeight="1" x14ac:dyDescent="0.2">
      <c r="A72"/>
      <c r="B72" s="129">
        <v>43787</v>
      </c>
      <c r="C72" s="190" t="s">
        <v>719</v>
      </c>
      <c r="D72" s="132" t="s">
        <v>1051</v>
      </c>
      <c r="E72" s="136">
        <v>847.74</v>
      </c>
      <c r="F72" s="627" t="s">
        <v>89</v>
      </c>
      <c r="G72" s="29" t="s">
        <v>249</v>
      </c>
      <c r="H72" s="29"/>
      <c r="I72"/>
      <c r="J72"/>
      <c r="K72"/>
      <c r="L72"/>
      <c r="P72"/>
    </row>
    <row r="73" spans="1:16" s="308" customFormat="1" ht="12.75" customHeight="1" x14ac:dyDescent="0.2">
      <c r="A73"/>
      <c r="B73" s="129">
        <v>43787</v>
      </c>
      <c r="C73" s="190" t="s">
        <v>469</v>
      </c>
      <c r="D73" s="132" t="s">
        <v>2388</v>
      </c>
      <c r="E73" s="136">
        <v>77.959999999999994</v>
      </c>
      <c r="F73" s="627" t="s">
        <v>89</v>
      </c>
      <c r="G73" s="29" t="s">
        <v>249</v>
      </c>
      <c r="H73" s="29"/>
      <c r="I73"/>
      <c r="J73"/>
      <c r="K73"/>
      <c r="L73"/>
      <c r="P73"/>
    </row>
    <row r="74" spans="1:16" s="308" customFormat="1" ht="12.75" customHeight="1" x14ac:dyDescent="0.2">
      <c r="A74"/>
      <c r="B74" s="129">
        <v>43788</v>
      </c>
      <c r="C74" s="190" t="s">
        <v>1939</v>
      </c>
      <c r="D74" s="132" t="s">
        <v>1977</v>
      </c>
      <c r="E74" s="136">
        <v>5150</v>
      </c>
      <c r="F74" s="627" t="s">
        <v>405</v>
      </c>
      <c r="G74" s="29" t="s">
        <v>249</v>
      </c>
      <c r="H74" s="29"/>
      <c r="I74"/>
      <c r="J74"/>
      <c r="K74"/>
      <c r="L74"/>
      <c r="P74"/>
    </row>
    <row r="75" spans="1:16" s="308" customFormat="1" ht="12.75" customHeight="1" x14ac:dyDescent="0.2">
      <c r="A75"/>
      <c r="B75" s="129">
        <v>43788</v>
      </c>
      <c r="C75" s="190" t="s">
        <v>719</v>
      </c>
      <c r="D75" s="132" t="s">
        <v>1051</v>
      </c>
      <c r="E75" s="136">
        <v>867.84</v>
      </c>
      <c r="F75" s="640"/>
      <c r="G75" s="29" t="s">
        <v>249</v>
      </c>
      <c r="H75" s="29"/>
      <c r="I75"/>
      <c r="J75"/>
      <c r="K75"/>
      <c r="L75"/>
      <c r="P75"/>
    </row>
    <row r="76" spans="1:16" s="308" customFormat="1" ht="12.75" customHeight="1" x14ac:dyDescent="0.2">
      <c r="A76"/>
      <c r="B76" s="129">
        <v>43789</v>
      </c>
      <c r="C76" s="190" t="s">
        <v>301</v>
      </c>
      <c r="D76" s="132" t="s">
        <v>2409</v>
      </c>
      <c r="E76" s="136">
        <v>4600</v>
      </c>
      <c r="F76" s="640" t="s">
        <v>89</v>
      </c>
      <c r="G76" s="29" t="s">
        <v>249</v>
      </c>
      <c r="H76" s="29"/>
      <c r="I76"/>
      <c r="J76"/>
      <c r="K76"/>
      <c r="L76"/>
      <c r="P76"/>
    </row>
    <row r="77" spans="1:16" s="308" customFormat="1" ht="12.75" customHeight="1" x14ac:dyDescent="0.2">
      <c r="A77"/>
      <c r="B77" s="129">
        <v>43789</v>
      </c>
      <c r="C77" s="190" t="s">
        <v>469</v>
      </c>
      <c r="D77" s="132" t="s">
        <v>1023</v>
      </c>
      <c r="E77" s="136">
        <v>223.67</v>
      </c>
      <c r="F77" s="640" t="s">
        <v>89</v>
      </c>
      <c r="G77" s="29" t="s">
        <v>249</v>
      </c>
      <c r="H77" s="29"/>
      <c r="I77"/>
      <c r="J77"/>
      <c r="K77"/>
      <c r="L77"/>
      <c r="P77"/>
    </row>
    <row r="78" spans="1:16" s="308" customFormat="1" ht="12.75" customHeight="1" x14ac:dyDescent="0.2">
      <c r="A78"/>
      <c r="B78" s="129">
        <v>43790</v>
      </c>
      <c r="C78" s="190" t="s">
        <v>301</v>
      </c>
      <c r="D78" s="132" t="s">
        <v>2389</v>
      </c>
      <c r="E78" s="136">
        <v>0</v>
      </c>
      <c r="F78" s="627" t="s">
        <v>2390</v>
      </c>
      <c r="G78" s="29"/>
      <c r="H78" s="29"/>
      <c r="I78"/>
      <c r="J78"/>
      <c r="K78"/>
      <c r="L78"/>
      <c r="P78"/>
    </row>
    <row r="79" spans="1:16" s="308" customFormat="1" ht="12.75" customHeight="1" x14ac:dyDescent="0.2">
      <c r="A79"/>
      <c r="B79" s="129">
        <v>43790</v>
      </c>
      <c r="C79" s="190" t="s">
        <v>301</v>
      </c>
      <c r="D79" s="132" t="s">
        <v>946</v>
      </c>
      <c r="E79" s="136">
        <v>1085.4000000000001</v>
      </c>
      <c r="F79" s="633" t="s">
        <v>89</v>
      </c>
      <c r="G79" s="29" t="s">
        <v>249</v>
      </c>
      <c r="H79" s="29"/>
      <c r="I79"/>
      <c r="J79"/>
      <c r="K79"/>
      <c r="L79"/>
      <c r="P79"/>
    </row>
    <row r="80" spans="1:16" s="308" customFormat="1" ht="12.75" customHeight="1" x14ac:dyDescent="0.2">
      <c r="A80"/>
      <c r="B80" s="129">
        <v>43790</v>
      </c>
      <c r="C80" s="190" t="s">
        <v>301</v>
      </c>
      <c r="D80" s="132" t="s">
        <v>227</v>
      </c>
      <c r="E80" s="136">
        <v>1063.75</v>
      </c>
      <c r="F80" s="633" t="s">
        <v>89</v>
      </c>
      <c r="G80" s="29" t="s">
        <v>249</v>
      </c>
      <c r="H80" s="29"/>
      <c r="I80"/>
      <c r="J80"/>
      <c r="K80"/>
      <c r="L80"/>
      <c r="P80"/>
    </row>
    <row r="81" spans="1:16" s="308" customFormat="1" ht="12.75" customHeight="1" x14ac:dyDescent="0.2">
      <c r="A81"/>
      <c r="B81" s="129">
        <v>43790</v>
      </c>
      <c r="C81" s="190" t="s">
        <v>301</v>
      </c>
      <c r="D81" s="132" t="s">
        <v>293</v>
      </c>
      <c r="E81" s="136">
        <v>3105</v>
      </c>
      <c r="F81" s="633" t="s">
        <v>89</v>
      </c>
      <c r="G81" s="29" t="s">
        <v>249</v>
      </c>
      <c r="H81" s="29"/>
      <c r="I81"/>
      <c r="J81"/>
      <c r="K81"/>
      <c r="L81"/>
      <c r="P81"/>
    </row>
    <row r="82" spans="1:16" s="308" customFormat="1" ht="12.75" customHeight="1" x14ac:dyDescent="0.2">
      <c r="A82"/>
      <c r="B82" s="129">
        <v>43790</v>
      </c>
      <c r="C82" s="190" t="s">
        <v>301</v>
      </c>
      <c r="D82" s="132" t="s">
        <v>2311</v>
      </c>
      <c r="E82" s="136">
        <v>230</v>
      </c>
      <c r="F82" s="640" t="s">
        <v>89</v>
      </c>
      <c r="G82" s="29" t="s">
        <v>249</v>
      </c>
      <c r="H82" s="29"/>
      <c r="I82"/>
      <c r="J82"/>
      <c r="K82"/>
      <c r="L82"/>
      <c r="P82"/>
    </row>
    <row r="83" spans="1:16" s="308" customFormat="1" ht="12.75" customHeight="1" x14ac:dyDescent="0.2">
      <c r="A83"/>
      <c r="B83" s="129">
        <v>43791</v>
      </c>
      <c r="C83" s="190" t="s">
        <v>719</v>
      </c>
      <c r="D83" s="132" t="s">
        <v>1051</v>
      </c>
      <c r="E83" s="136">
        <v>911.06</v>
      </c>
      <c r="F83" s="640" t="s">
        <v>89</v>
      </c>
      <c r="G83" s="29" t="s">
        <v>249</v>
      </c>
      <c r="H83" s="29"/>
      <c r="I83"/>
      <c r="J83"/>
      <c r="K83"/>
      <c r="L83"/>
      <c r="P83"/>
    </row>
    <row r="84" spans="1:16" s="308" customFormat="1" ht="12.75" customHeight="1" x14ac:dyDescent="0.2">
      <c r="A84"/>
      <c r="B84" s="129">
        <v>43792</v>
      </c>
      <c r="C84" s="190" t="s">
        <v>2386</v>
      </c>
      <c r="D84" s="132" t="s">
        <v>2370</v>
      </c>
      <c r="E84" s="136">
        <v>49</v>
      </c>
      <c r="F84" s="636" t="s">
        <v>89</v>
      </c>
      <c r="G84" s="29" t="s">
        <v>249</v>
      </c>
      <c r="H84" s="29"/>
      <c r="I84"/>
      <c r="J84"/>
      <c r="K84"/>
      <c r="L84"/>
      <c r="P84"/>
    </row>
    <row r="85" spans="1:16" s="308" customFormat="1" ht="12.75" customHeight="1" x14ac:dyDescent="0.2">
      <c r="A85"/>
      <c r="B85" s="129">
        <v>43792</v>
      </c>
      <c r="C85" s="190" t="s">
        <v>2386</v>
      </c>
      <c r="D85" s="132" t="s">
        <v>2369</v>
      </c>
      <c r="E85" s="136">
        <v>69</v>
      </c>
      <c r="F85" s="636" t="s">
        <v>89</v>
      </c>
      <c r="G85" s="29"/>
      <c r="H85" s="29"/>
      <c r="I85"/>
      <c r="J85"/>
      <c r="K85"/>
      <c r="L85"/>
      <c r="P85"/>
    </row>
    <row r="86" spans="1:16" s="308" customFormat="1" ht="12.75" customHeight="1" x14ac:dyDescent="0.2">
      <c r="A86"/>
      <c r="B86" s="129">
        <v>43792</v>
      </c>
      <c r="C86" s="190" t="s">
        <v>719</v>
      </c>
      <c r="D86" s="132" t="s">
        <v>2392</v>
      </c>
      <c r="E86" s="136">
        <v>924</v>
      </c>
      <c r="F86" s="636" t="s">
        <v>89</v>
      </c>
      <c r="G86" s="29" t="s">
        <v>249</v>
      </c>
      <c r="H86" s="29"/>
      <c r="I86"/>
      <c r="J86"/>
      <c r="K86"/>
      <c r="L86"/>
      <c r="P86"/>
    </row>
    <row r="87" spans="1:16" s="308" customFormat="1" ht="12.75" customHeight="1" x14ac:dyDescent="0.2">
      <c r="A87"/>
      <c r="B87" s="129">
        <v>43792</v>
      </c>
      <c r="C87" s="190" t="s">
        <v>469</v>
      </c>
      <c r="D87" s="132" t="s">
        <v>1336</v>
      </c>
      <c r="E87" s="136">
        <v>113</v>
      </c>
      <c r="F87" s="636" t="s">
        <v>89</v>
      </c>
      <c r="G87" s="29" t="s">
        <v>249</v>
      </c>
      <c r="H87" s="29"/>
      <c r="I87"/>
      <c r="J87"/>
      <c r="K87"/>
      <c r="L87"/>
      <c r="P87"/>
    </row>
    <row r="88" spans="1:16" s="308" customFormat="1" ht="12.75" customHeight="1" x14ac:dyDescent="0.2">
      <c r="A88"/>
      <c r="B88" s="129">
        <v>43792</v>
      </c>
      <c r="C88" s="190" t="s">
        <v>719</v>
      </c>
      <c r="D88" s="132" t="s">
        <v>1326</v>
      </c>
      <c r="E88" s="136">
        <v>952.55</v>
      </c>
      <c r="F88" s="636" t="s">
        <v>89</v>
      </c>
      <c r="G88" s="29" t="s">
        <v>249</v>
      </c>
      <c r="H88" s="29"/>
      <c r="I88"/>
      <c r="J88"/>
      <c r="K88"/>
      <c r="L88"/>
      <c r="P88"/>
    </row>
    <row r="89" spans="1:16" s="308" customFormat="1" ht="12.75" customHeight="1" x14ac:dyDescent="0.2">
      <c r="A89"/>
      <c r="B89" s="129">
        <v>43794</v>
      </c>
      <c r="C89" s="190" t="s">
        <v>719</v>
      </c>
      <c r="D89" s="132" t="s">
        <v>1326</v>
      </c>
      <c r="E89" s="136">
        <v>945.25</v>
      </c>
      <c r="F89" s="640" t="s">
        <v>89</v>
      </c>
      <c r="G89" s="29" t="s">
        <v>249</v>
      </c>
      <c r="H89" s="29"/>
      <c r="I89"/>
      <c r="J89"/>
      <c r="K89"/>
      <c r="L89"/>
      <c r="P89"/>
    </row>
    <row r="90" spans="1:16" s="308" customFormat="1" ht="12.75" customHeight="1" x14ac:dyDescent="0.2">
      <c r="A90"/>
      <c r="B90" s="129">
        <v>43794</v>
      </c>
      <c r="C90" s="190" t="s">
        <v>674</v>
      </c>
      <c r="D90" s="132" t="s">
        <v>2215</v>
      </c>
      <c r="E90" s="136">
        <v>1500</v>
      </c>
      <c r="F90" s="633"/>
      <c r="G90" s="29" t="s">
        <v>249</v>
      </c>
      <c r="H90" s="29"/>
      <c r="I90"/>
      <c r="J90"/>
      <c r="K90"/>
      <c r="L90"/>
      <c r="P90"/>
    </row>
    <row r="91" spans="1:16" s="308" customFormat="1" ht="12.75" customHeight="1" x14ac:dyDescent="0.2">
      <c r="A91"/>
      <c r="B91" s="129">
        <v>43795</v>
      </c>
      <c r="C91" s="190" t="s">
        <v>301</v>
      </c>
      <c r="D91" s="132" t="s">
        <v>227</v>
      </c>
      <c r="E91" s="136">
        <v>20.239999999999998</v>
      </c>
      <c r="F91" s="633" t="s">
        <v>89</v>
      </c>
      <c r="G91" s="29" t="s">
        <v>249</v>
      </c>
      <c r="H91" s="29"/>
      <c r="I91"/>
      <c r="J91"/>
      <c r="K91"/>
      <c r="L91"/>
      <c r="P91"/>
    </row>
    <row r="92" spans="1:16" s="308" customFormat="1" ht="12.75" customHeight="1" x14ac:dyDescent="0.2">
      <c r="A92"/>
      <c r="B92" s="129">
        <v>43795</v>
      </c>
      <c r="C92" s="190" t="s">
        <v>647</v>
      </c>
      <c r="D92" s="132" t="s">
        <v>2276</v>
      </c>
      <c r="E92" s="136">
        <v>1006.5</v>
      </c>
      <c r="F92" s="633" t="s">
        <v>89</v>
      </c>
      <c r="G92" s="29" t="s">
        <v>249</v>
      </c>
      <c r="H92" s="29"/>
      <c r="I92"/>
      <c r="J92"/>
      <c r="K92"/>
      <c r="L92"/>
      <c r="P92"/>
    </row>
    <row r="93" spans="1:16" s="308" customFormat="1" ht="12.75" customHeight="1" x14ac:dyDescent="0.2">
      <c r="A93"/>
      <c r="B93" s="129">
        <v>43795</v>
      </c>
      <c r="C93" s="190" t="s">
        <v>469</v>
      </c>
      <c r="D93" s="132" t="s">
        <v>1810</v>
      </c>
      <c r="E93" s="136">
        <v>204.9</v>
      </c>
      <c r="F93" s="633" t="s">
        <v>89</v>
      </c>
      <c r="G93" s="29" t="s">
        <v>249</v>
      </c>
      <c r="H93" s="29"/>
      <c r="I93"/>
      <c r="J93"/>
      <c r="K93"/>
      <c r="L93"/>
      <c r="P93"/>
    </row>
    <row r="94" spans="1:16" s="308" customFormat="1" ht="12.75" customHeight="1" x14ac:dyDescent="0.2">
      <c r="A94"/>
      <c r="B94" s="129">
        <v>43795</v>
      </c>
      <c r="C94" s="190" t="s">
        <v>301</v>
      </c>
      <c r="D94" s="132" t="s">
        <v>901</v>
      </c>
      <c r="E94" s="136">
        <v>460.79</v>
      </c>
      <c r="F94" s="627" t="s">
        <v>89</v>
      </c>
      <c r="G94" s="29" t="s">
        <v>249</v>
      </c>
      <c r="H94" s="29"/>
      <c r="I94"/>
      <c r="J94"/>
      <c r="K94"/>
      <c r="L94"/>
      <c r="P94"/>
    </row>
    <row r="95" spans="1:16" s="308" customFormat="1" ht="12.75" customHeight="1" x14ac:dyDescent="0.2">
      <c r="A95"/>
      <c r="B95" s="129">
        <v>43795</v>
      </c>
      <c r="C95" s="190" t="s">
        <v>469</v>
      </c>
      <c r="D95" s="132" t="s">
        <v>424</v>
      </c>
      <c r="E95" s="136">
        <v>163.85</v>
      </c>
      <c r="F95" s="640"/>
      <c r="G95" s="29" t="s">
        <v>249</v>
      </c>
      <c r="H95" s="29"/>
      <c r="I95"/>
      <c r="J95"/>
      <c r="K95"/>
      <c r="L95"/>
      <c r="P95"/>
    </row>
    <row r="96" spans="1:16" s="308" customFormat="1" ht="12.75" customHeight="1" x14ac:dyDescent="0.2">
      <c r="A96"/>
      <c r="B96" s="129">
        <v>43795</v>
      </c>
      <c r="C96" s="190" t="s">
        <v>469</v>
      </c>
      <c r="D96" s="132" t="s">
        <v>1447</v>
      </c>
      <c r="E96" s="136">
        <v>279.60000000000002</v>
      </c>
      <c r="F96" s="640" t="s">
        <v>89</v>
      </c>
      <c r="G96" s="29" t="s">
        <v>249</v>
      </c>
      <c r="H96" s="29"/>
      <c r="I96"/>
      <c r="J96"/>
      <c r="K96"/>
      <c r="L96"/>
      <c r="P96"/>
    </row>
    <row r="97" spans="1:16" s="308" customFormat="1" ht="12.75" customHeight="1" x14ac:dyDescent="0.2">
      <c r="A97"/>
      <c r="B97" s="129">
        <v>43795</v>
      </c>
      <c r="C97" s="190" t="s">
        <v>301</v>
      </c>
      <c r="D97" s="132" t="s">
        <v>931</v>
      </c>
      <c r="E97" s="136">
        <v>100.3</v>
      </c>
      <c r="F97" s="635" t="s">
        <v>89</v>
      </c>
      <c r="G97" s="29"/>
      <c r="H97" s="29"/>
      <c r="I97"/>
      <c r="J97"/>
      <c r="K97"/>
      <c r="L97"/>
      <c r="P97"/>
    </row>
    <row r="98" spans="1:16" s="308" customFormat="1" ht="12.75" customHeight="1" x14ac:dyDescent="0.2">
      <c r="A98"/>
      <c r="B98" s="129">
        <v>43796</v>
      </c>
      <c r="C98" s="190" t="s">
        <v>301</v>
      </c>
      <c r="D98" s="132" t="s">
        <v>931</v>
      </c>
      <c r="E98" s="136">
        <v>144.9</v>
      </c>
      <c r="F98" s="635" t="s">
        <v>89</v>
      </c>
      <c r="G98" s="29" t="s">
        <v>89</v>
      </c>
      <c r="H98" s="29"/>
      <c r="I98"/>
      <c r="J98"/>
      <c r="K98"/>
      <c r="L98"/>
      <c r="P98"/>
    </row>
    <row r="99" spans="1:16" s="308" customFormat="1" ht="12.75" customHeight="1" x14ac:dyDescent="0.2">
      <c r="A99"/>
      <c r="B99" s="129">
        <v>43796</v>
      </c>
      <c r="C99" s="190" t="s">
        <v>301</v>
      </c>
      <c r="D99" s="132" t="s">
        <v>497</v>
      </c>
      <c r="E99" s="136">
        <v>919.45</v>
      </c>
      <c r="F99" s="635" t="s">
        <v>89</v>
      </c>
      <c r="G99" s="29" t="s">
        <v>249</v>
      </c>
      <c r="H99" s="29"/>
      <c r="I99"/>
      <c r="J99"/>
      <c r="K99"/>
      <c r="L99"/>
      <c r="P99"/>
    </row>
    <row r="100" spans="1:16" s="308" customFormat="1" ht="12.75" customHeight="1" x14ac:dyDescent="0.2">
      <c r="A100"/>
      <c r="B100" s="129">
        <v>43796</v>
      </c>
      <c r="C100" s="190" t="s">
        <v>1540</v>
      </c>
      <c r="D100" s="132" t="s">
        <v>2241</v>
      </c>
      <c r="E100" s="136">
        <v>870</v>
      </c>
      <c r="F100" s="634" t="s">
        <v>405</v>
      </c>
      <c r="G100" s="29" t="s">
        <v>249</v>
      </c>
      <c r="H100" s="29"/>
      <c r="I100"/>
      <c r="J100"/>
      <c r="K100"/>
      <c r="L100"/>
      <c r="P100"/>
    </row>
    <row r="101" spans="1:16" s="308" customFormat="1" ht="12.75" customHeight="1" x14ac:dyDescent="0.2">
      <c r="A101"/>
      <c r="B101" s="129">
        <v>43796</v>
      </c>
      <c r="C101" s="190" t="s">
        <v>301</v>
      </c>
      <c r="D101" s="132" t="s">
        <v>448</v>
      </c>
      <c r="E101" s="136">
        <v>2035.7</v>
      </c>
      <c r="F101" s="640" t="s">
        <v>89</v>
      </c>
      <c r="G101" s="29" t="s">
        <v>249</v>
      </c>
      <c r="H101" s="29"/>
      <c r="I101"/>
      <c r="J101"/>
      <c r="K101"/>
      <c r="L101"/>
      <c r="P101"/>
    </row>
    <row r="102" spans="1:16" s="308" customFormat="1" ht="12.75" customHeight="1" x14ac:dyDescent="0.2">
      <c r="A102"/>
      <c r="B102" s="129">
        <v>43797</v>
      </c>
      <c r="C102" s="190" t="s">
        <v>301</v>
      </c>
      <c r="D102" s="132" t="s">
        <v>227</v>
      </c>
      <c r="E102" s="136">
        <v>356.5</v>
      </c>
      <c r="F102" s="634" t="s">
        <v>89</v>
      </c>
      <c r="G102" s="29" t="s">
        <v>249</v>
      </c>
      <c r="H102" s="29"/>
      <c r="I102"/>
      <c r="J102"/>
      <c r="K102"/>
      <c r="L102"/>
      <c r="P102"/>
    </row>
    <row r="103" spans="1:16" s="308" customFormat="1" x14ac:dyDescent="0.2">
      <c r="A103"/>
      <c r="B103" s="129">
        <v>43797</v>
      </c>
      <c r="C103" s="190" t="s">
        <v>301</v>
      </c>
      <c r="D103" s="132" t="s">
        <v>380</v>
      </c>
      <c r="E103" s="136">
        <v>483</v>
      </c>
      <c r="F103" s="634" t="s">
        <v>89</v>
      </c>
      <c r="G103" s="29" t="s">
        <v>249</v>
      </c>
      <c r="H103" s="29"/>
      <c r="I103"/>
      <c r="J103"/>
      <c r="K103"/>
      <c r="L103"/>
      <c r="P103"/>
    </row>
    <row r="104" spans="1:16" s="308" customFormat="1" x14ac:dyDescent="0.2">
      <c r="A104"/>
      <c r="B104" s="129">
        <v>43797</v>
      </c>
      <c r="C104" s="190" t="s">
        <v>301</v>
      </c>
      <c r="D104" s="132" t="s">
        <v>2389</v>
      </c>
      <c r="E104" s="136">
        <v>13443.5</v>
      </c>
      <c r="F104" s="634" t="s">
        <v>89</v>
      </c>
      <c r="G104" s="29" t="s">
        <v>249</v>
      </c>
      <c r="H104" s="29"/>
      <c r="I104"/>
      <c r="J104"/>
      <c r="K104"/>
      <c r="L104"/>
      <c r="P104"/>
    </row>
    <row r="105" spans="1:16" s="308" customFormat="1" x14ac:dyDescent="0.2">
      <c r="A105"/>
      <c r="B105" s="129">
        <v>43797</v>
      </c>
      <c r="C105" s="190" t="s">
        <v>719</v>
      </c>
      <c r="D105" s="132" t="s">
        <v>2393</v>
      </c>
      <c r="E105" s="136">
        <v>1146.0999999999999</v>
      </c>
      <c r="F105" s="634" t="s">
        <v>89</v>
      </c>
      <c r="G105" s="29" t="s">
        <v>249</v>
      </c>
      <c r="H105" s="29"/>
      <c r="I105"/>
      <c r="J105"/>
      <c r="K105"/>
      <c r="L105"/>
      <c r="P105"/>
    </row>
    <row r="106" spans="1:16" s="308" customFormat="1" x14ac:dyDescent="0.2">
      <c r="A106"/>
      <c r="B106" s="129">
        <v>43797</v>
      </c>
      <c r="C106" s="190" t="s">
        <v>469</v>
      </c>
      <c r="D106" s="132" t="s">
        <v>2410</v>
      </c>
      <c r="E106" s="136">
        <v>135.19999999999999</v>
      </c>
      <c r="F106" s="635" t="s">
        <v>89</v>
      </c>
      <c r="G106" s="29" t="s">
        <v>249</v>
      </c>
      <c r="H106" s="29"/>
      <c r="I106"/>
      <c r="J106"/>
      <c r="K106"/>
      <c r="L106"/>
      <c r="P106"/>
    </row>
    <row r="107" spans="1:16" s="308" customFormat="1" x14ac:dyDescent="0.2">
      <c r="A107"/>
      <c r="B107" s="129">
        <v>43797</v>
      </c>
      <c r="C107" s="190" t="s">
        <v>469</v>
      </c>
      <c r="D107" s="132" t="s">
        <v>2345</v>
      </c>
      <c r="E107" s="136">
        <v>68.58</v>
      </c>
      <c r="F107" s="640" t="s">
        <v>89</v>
      </c>
      <c r="G107" s="29" t="s">
        <v>249</v>
      </c>
      <c r="H107" s="29"/>
      <c r="I107"/>
      <c r="J107"/>
      <c r="K107"/>
      <c r="L107"/>
      <c r="P107"/>
    </row>
    <row r="108" spans="1:16" s="308" customFormat="1" x14ac:dyDescent="0.2">
      <c r="A108"/>
      <c r="B108" s="129">
        <v>43798</v>
      </c>
      <c r="C108" s="190" t="s">
        <v>1540</v>
      </c>
      <c r="D108" s="132" t="s">
        <v>2411</v>
      </c>
      <c r="E108" s="136">
        <v>850</v>
      </c>
      <c r="F108" s="640"/>
      <c r="G108" s="29" t="s">
        <v>249</v>
      </c>
      <c r="H108" s="29"/>
      <c r="I108"/>
      <c r="J108"/>
      <c r="K108"/>
      <c r="L108"/>
      <c r="P108"/>
    </row>
    <row r="109" spans="1:16" s="308" customFormat="1" x14ac:dyDescent="0.2">
      <c r="A109"/>
      <c r="B109" s="109">
        <v>43799</v>
      </c>
      <c r="C109" s="188" t="s">
        <v>1136</v>
      </c>
      <c r="D109" s="123" t="s">
        <v>2032</v>
      </c>
      <c r="E109" s="124">
        <v>25000</v>
      </c>
      <c r="F109" s="635" t="s">
        <v>89</v>
      </c>
      <c r="G109" s="29" t="s">
        <v>249</v>
      </c>
      <c r="H109" s="29"/>
      <c r="I109"/>
      <c r="J109"/>
      <c r="K109"/>
      <c r="L109"/>
      <c r="P109"/>
    </row>
    <row r="110" spans="1:16" s="308" customFormat="1" x14ac:dyDescent="0.2">
      <c r="A110"/>
      <c r="B110" s="109">
        <v>43799</v>
      </c>
      <c r="C110" s="190" t="s">
        <v>719</v>
      </c>
      <c r="D110" s="132" t="s">
        <v>1051</v>
      </c>
      <c r="E110" s="136">
        <v>500</v>
      </c>
      <c r="F110" s="635" t="s">
        <v>89</v>
      </c>
      <c r="G110" s="29" t="s">
        <v>249</v>
      </c>
      <c r="H110" s="29"/>
      <c r="I110"/>
      <c r="J110"/>
      <c r="K110"/>
      <c r="L110"/>
      <c r="P110"/>
    </row>
    <row r="111" spans="1:16" s="308" customFormat="1" x14ac:dyDescent="0.2">
      <c r="A111"/>
      <c r="B111" s="109">
        <v>43799</v>
      </c>
      <c r="C111" s="190" t="s">
        <v>719</v>
      </c>
      <c r="D111" s="132" t="s">
        <v>1336</v>
      </c>
      <c r="E111" s="136">
        <v>1154.02</v>
      </c>
      <c r="F111" s="640"/>
      <c r="G111" s="29" t="s">
        <v>249</v>
      </c>
      <c r="H111" s="29"/>
      <c r="I111"/>
      <c r="J111"/>
      <c r="K111"/>
      <c r="L111"/>
      <c r="P111"/>
    </row>
    <row r="112" spans="1:16" s="308" customFormat="1" x14ac:dyDescent="0.2">
      <c r="A112"/>
      <c r="B112" s="109">
        <v>43799</v>
      </c>
      <c r="C112" s="190" t="s">
        <v>301</v>
      </c>
      <c r="D112" s="132" t="s">
        <v>9</v>
      </c>
      <c r="E112" s="136">
        <v>387</v>
      </c>
      <c r="F112" s="640" t="s">
        <v>89</v>
      </c>
      <c r="G112" s="29" t="s">
        <v>249</v>
      </c>
      <c r="H112" s="29"/>
      <c r="I112"/>
      <c r="J112"/>
      <c r="K112"/>
      <c r="L112"/>
      <c r="P112"/>
    </row>
    <row r="113" spans="1:16" s="308" customFormat="1" x14ac:dyDescent="0.2">
      <c r="A113"/>
      <c r="B113" s="109">
        <v>43799</v>
      </c>
      <c r="C113" s="190" t="s">
        <v>719</v>
      </c>
      <c r="D113" s="132" t="s">
        <v>1051</v>
      </c>
      <c r="E113" s="136">
        <v>1050.97</v>
      </c>
      <c r="F113" s="640" t="s">
        <v>89</v>
      </c>
      <c r="G113" s="29" t="s">
        <v>249</v>
      </c>
      <c r="H113" s="29"/>
      <c r="I113"/>
      <c r="J113"/>
      <c r="K113"/>
      <c r="L113"/>
      <c r="P113"/>
    </row>
    <row r="114" spans="1:16" s="308" customFormat="1" x14ac:dyDescent="0.2">
      <c r="A114"/>
      <c r="B114" s="109">
        <v>43799</v>
      </c>
      <c r="C114" s="190" t="s">
        <v>719</v>
      </c>
      <c r="D114" s="132" t="s">
        <v>2347</v>
      </c>
      <c r="E114" s="136">
        <v>1038.3499999999999</v>
      </c>
      <c r="F114" s="635" t="s">
        <v>89</v>
      </c>
      <c r="G114" s="29" t="s">
        <v>249</v>
      </c>
      <c r="H114" s="29"/>
      <c r="I114"/>
      <c r="J114"/>
      <c r="K114"/>
      <c r="L114"/>
      <c r="P114"/>
    </row>
    <row r="115" spans="1:16" s="308" customFormat="1" x14ac:dyDescent="0.2">
      <c r="A115"/>
      <c r="B115" s="109">
        <v>43799</v>
      </c>
      <c r="C115" s="190" t="s">
        <v>647</v>
      </c>
      <c r="D115" s="132" t="s">
        <v>597</v>
      </c>
      <c r="E115" s="136">
        <v>1219.76</v>
      </c>
      <c r="F115" s="634" t="s">
        <v>89</v>
      </c>
      <c r="G115" s="29" t="s">
        <v>249</v>
      </c>
      <c r="H115" s="29"/>
      <c r="I115"/>
      <c r="J115"/>
      <c r="K115"/>
      <c r="L115"/>
      <c r="P115"/>
    </row>
    <row r="116" spans="1:16" s="308" customFormat="1" x14ac:dyDescent="0.2">
      <c r="A116"/>
      <c r="B116" s="109">
        <v>43799</v>
      </c>
      <c r="C116" s="190" t="s">
        <v>719</v>
      </c>
      <c r="D116" s="132" t="s">
        <v>1051</v>
      </c>
      <c r="E116" s="136">
        <v>992.41</v>
      </c>
      <c r="F116" s="640"/>
      <c r="G116" s="29" t="s">
        <v>249</v>
      </c>
      <c r="H116" s="29"/>
      <c r="I116"/>
      <c r="J116"/>
      <c r="K116"/>
      <c r="L116"/>
      <c r="P116"/>
    </row>
    <row r="117" spans="1:16" s="308" customFormat="1" ht="13.5" thickBot="1" x14ac:dyDescent="0.25">
      <c r="A117"/>
      <c r="B117" s="161">
        <v>43799</v>
      </c>
      <c r="C117" s="187" t="s">
        <v>469</v>
      </c>
      <c r="D117" s="133" t="s">
        <v>424</v>
      </c>
      <c r="E117" s="137">
        <v>443.63</v>
      </c>
      <c r="F117" s="627"/>
      <c r="G117" s="29" t="s">
        <v>249</v>
      </c>
      <c r="H117" s="29"/>
      <c r="I117"/>
      <c r="J117"/>
      <c r="K117"/>
      <c r="L117"/>
      <c r="P117"/>
    </row>
    <row r="118" spans="1:16" s="308" customFormat="1" ht="13.5" thickBot="1" x14ac:dyDescent="0.25">
      <c r="A118"/>
      <c r="B118" s="56"/>
      <c r="C118" s="56"/>
      <c r="D118" s="194"/>
      <c r="E118" s="87">
        <f>SUM(E10:E117)</f>
        <v>186454.76000000004</v>
      </c>
      <c r="F118" s="627"/>
      <c r="G118" s="29"/>
      <c r="H118" s="29"/>
      <c r="I118"/>
      <c r="J118"/>
      <c r="K118"/>
      <c r="L118"/>
      <c r="P118"/>
    </row>
    <row r="119" spans="1:16" s="308" customFormat="1" x14ac:dyDescent="0.2">
      <c r="A119"/>
      <c r="B119"/>
      <c r="C119"/>
      <c r="D119" s="195"/>
      <c r="E119" s="197"/>
      <c r="F119" s="627"/>
      <c r="G119" s="29"/>
      <c r="H119" s="29"/>
      <c r="I119"/>
      <c r="J119"/>
      <c r="K119"/>
      <c r="L119"/>
      <c r="P119"/>
    </row>
    <row r="120" spans="1:16" s="308" customFormat="1" x14ac:dyDescent="0.2">
      <c r="A120"/>
      <c r="B120"/>
      <c r="C120"/>
      <c r="D120" s="195"/>
      <c r="E120" s="197"/>
      <c r="F120" s="627"/>
      <c r="G120" s="29"/>
      <c r="H120" s="29"/>
      <c r="I120"/>
      <c r="J120"/>
      <c r="K120"/>
      <c r="L120"/>
      <c r="P120"/>
    </row>
    <row r="121" spans="1:16" s="308" customFormat="1" x14ac:dyDescent="0.2">
      <c r="A121"/>
      <c r="B121"/>
      <c r="C121"/>
      <c r="D121" s="195"/>
      <c r="E121" s="197"/>
      <c r="F121" s="627"/>
      <c r="G121" s="29"/>
      <c r="H121" s="29"/>
      <c r="I121"/>
      <c r="J121"/>
      <c r="K121"/>
      <c r="L121"/>
      <c r="P121"/>
    </row>
    <row r="122" spans="1:16" s="308" customFormat="1" x14ac:dyDescent="0.2">
      <c r="A122"/>
      <c r="B122"/>
      <c r="C122"/>
      <c r="D122" s="195"/>
      <c r="E122" s="197"/>
      <c r="F122" s="627"/>
      <c r="G122" s="29"/>
      <c r="H122" s="29"/>
      <c r="I122"/>
      <c r="J122"/>
      <c r="K122"/>
      <c r="L122"/>
      <c r="P122"/>
    </row>
    <row r="123" spans="1:16" s="308" customFormat="1" x14ac:dyDescent="0.2">
      <c r="A123"/>
      <c r="B123"/>
      <c r="C123"/>
      <c r="D123" s="195"/>
      <c r="E123" s="197"/>
      <c r="F123" s="627"/>
      <c r="G123" s="29"/>
      <c r="H123" s="29"/>
      <c r="I123"/>
      <c r="J123"/>
      <c r="K123"/>
      <c r="L123"/>
      <c r="P123"/>
    </row>
    <row r="124" spans="1:16" s="308" customFormat="1" x14ac:dyDescent="0.2">
      <c r="A124"/>
      <c r="B124"/>
      <c r="C124"/>
      <c r="D124" s="195"/>
      <c r="E124" s="197"/>
      <c r="F124" s="627"/>
      <c r="G124" s="29"/>
      <c r="H124" s="29"/>
      <c r="I124"/>
      <c r="J124"/>
      <c r="K124"/>
      <c r="L124"/>
      <c r="P124"/>
    </row>
    <row r="125" spans="1:16" s="308" customFormat="1" x14ac:dyDescent="0.2">
      <c r="A125"/>
      <c r="B125"/>
      <c r="C125"/>
      <c r="D125" s="195"/>
      <c r="E125" s="197"/>
      <c r="F125" s="627"/>
      <c r="G125" s="29"/>
      <c r="H125" s="29"/>
      <c r="I125"/>
      <c r="J125"/>
      <c r="K125"/>
      <c r="L125"/>
      <c r="P125"/>
    </row>
    <row r="126" spans="1:16" s="308" customFormat="1" x14ac:dyDescent="0.2">
      <c r="A126"/>
      <c r="B126"/>
      <c r="C126"/>
      <c r="D126" s="195"/>
      <c r="E126" s="197"/>
      <c r="F126" s="627"/>
      <c r="G126" s="29"/>
      <c r="H126" s="29"/>
      <c r="I126"/>
      <c r="J126"/>
      <c r="K126"/>
      <c r="L126"/>
      <c r="P126"/>
    </row>
    <row r="127" spans="1:16" s="308" customFormat="1" x14ac:dyDescent="0.2">
      <c r="A127"/>
      <c r="B127"/>
      <c r="C127"/>
      <c r="D127" s="195"/>
      <c r="E127" s="197"/>
      <c r="F127" s="627"/>
      <c r="G127" s="29"/>
      <c r="H127" s="29"/>
      <c r="I127"/>
      <c r="J127"/>
      <c r="K127"/>
      <c r="L127"/>
      <c r="P127"/>
    </row>
    <row r="128" spans="1:16" s="308" customFormat="1" x14ac:dyDescent="0.2">
      <c r="A128"/>
      <c r="B128"/>
      <c r="C128"/>
      <c r="D128" s="195"/>
      <c r="E128" s="197"/>
      <c r="F128" s="627"/>
      <c r="G128" s="29"/>
      <c r="H128" s="29"/>
      <c r="I128"/>
      <c r="J128"/>
      <c r="K128"/>
      <c r="L128"/>
      <c r="P128"/>
    </row>
  </sheetData>
  <mergeCells count="4">
    <mergeCell ref="A1:L1"/>
    <mergeCell ref="A3:D3"/>
    <mergeCell ref="K9:K11"/>
    <mergeCell ref="L9:L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7"/>
  <dimension ref="A1:P91"/>
  <sheetViews>
    <sheetView topLeftCell="A37" zoomScaleNormal="100" workbookViewId="0">
      <selection activeCell="F76" sqref="F7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37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2394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37"/>
      <c r="G2" s="643"/>
      <c r="H2" s="637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643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643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B5" s="213">
        <v>43803</v>
      </c>
      <c r="C5" s="214" t="s">
        <v>691</v>
      </c>
      <c r="D5" s="215" t="s">
        <v>2412</v>
      </c>
      <c r="E5" s="445">
        <v>2380.62</v>
      </c>
      <c r="F5" s="27" t="s">
        <v>89</v>
      </c>
      <c r="G5" s="29" t="s">
        <v>249</v>
      </c>
      <c r="H5" s="27"/>
      <c r="J5" s="369">
        <v>43801</v>
      </c>
      <c r="K5" s="123" t="s">
        <v>1318</v>
      </c>
      <c r="L5" s="134">
        <v>3105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SUM(E5)</f>
        <v>2380.62</v>
      </c>
      <c r="F6" s="637"/>
      <c r="G6" s="29"/>
      <c r="H6" s="29"/>
      <c r="J6" s="109">
        <v>43801</v>
      </c>
      <c r="K6" s="123" t="s">
        <v>1064</v>
      </c>
      <c r="L6" s="136">
        <v>7263.22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637"/>
      <c r="G7" s="29"/>
      <c r="H7" s="29"/>
      <c r="J7" s="164">
        <v>43801</v>
      </c>
      <c r="K7" s="123" t="s">
        <v>2397</v>
      </c>
      <c r="L7" s="136">
        <v>2861.98</v>
      </c>
      <c r="M7" s="308" t="s">
        <v>89</v>
      </c>
      <c r="N7" s="307" t="s">
        <v>249</v>
      </c>
      <c r="O7" s="307"/>
    </row>
    <row r="8" spans="1:16" s="56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J8" s="109">
        <v>43801</v>
      </c>
      <c r="K8" s="123" t="s">
        <v>347</v>
      </c>
      <c r="L8" s="136">
        <v>2311.5</v>
      </c>
      <c r="M8" s="308" t="s">
        <v>89</v>
      </c>
      <c r="N8" s="307" t="s">
        <v>249</v>
      </c>
      <c r="O8" s="307"/>
    </row>
    <row r="9" spans="1:16" s="56" customFormat="1" ht="12.6" customHeight="1" thickBot="1" x14ac:dyDescent="0.25">
      <c r="A9" s="3"/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J9" s="109">
        <v>43801</v>
      </c>
      <c r="K9" s="123" t="s">
        <v>50</v>
      </c>
      <c r="L9" s="136">
        <v>1277.21</v>
      </c>
      <c r="M9" s="308" t="s">
        <v>89</v>
      </c>
      <c r="N9" s="307" t="s">
        <v>249</v>
      </c>
      <c r="O9" s="307"/>
      <c r="P9" s="316"/>
    </row>
    <row r="10" spans="1:16" s="56" customFormat="1" ht="12.6" customHeight="1" x14ac:dyDescent="0.2">
      <c r="A10"/>
      <c r="B10" s="109">
        <v>43801</v>
      </c>
      <c r="C10" s="638" t="s">
        <v>469</v>
      </c>
      <c r="D10" s="132" t="s">
        <v>901</v>
      </c>
      <c r="E10" s="169">
        <v>169.99</v>
      </c>
      <c r="F10" s="308" t="s">
        <v>89</v>
      </c>
      <c r="G10" s="29" t="s">
        <v>249</v>
      </c>
      <c r="H10" s="29"/>
      <c r="J10" s="109">
        <v>43803</v>
      </c>
      <c r="K10" s="123" t="s">
        <v>2395</v>
      </c>
      <c r="L10" s="136">
        <v>7782.45</v>
      </c>
      <c r="M10" s="308" t="s">
        <v>405</v>
      </c>
      <c r="N10" s="307" t="s">
        <v>249</v>
      </c>
      <c r="O10" s="307"/>
      <c r="P10" s="316"/>
    </row>
    <row r="11" spans="1:16" s="56" customFormat="1" ht="12.6" customHeight="1" x14ac:dyDescent="0.2">
      <c r="B11" s="109">
        <v>43801</v>
      </c>
      <c r="C11" s="638" t="s">
        <v>469</v>
      </c>
      <c r="D11" s="132" t="s">
        <v>901</v>
      </c>
      <c r="E11" s="124">
        <v>740.63</v>
      </c>
      <c r="F11" s="637" t="s">
        <v>89</v>
      </c>
      <c r="G11" s="29" t="s">
        <v>249</v>
      </c>
      <c r="H11" s="29"/>
      <c r="J11" s="109">
        <v>43812</v>
      </c>
      <c r="K11" s="123" t="s">
        <v>2415</v>
      </c>
      <c r="L11" s="136">
        <v>6525.45</v>
      </c>
      <c r="M11" s="308" t="s">
        <v>405</v>
      </c>
      <c r="N11" s="307" t="s">
        <v>249</v>
      </c>
      <c r="O11" s="308"/>
      <c r="P11" s="29"/>
    </row>
    <row r="12" spans="1:16" s="56" customFormat="1" ht="12.6" customHeight="1" x14ac:dyDescent="0.2">
      <c r="B12" s="109">
        <v>43801</v>
      </c>
      <c r="C12" s="188" t="s">
        <v>301</v>
      </c>
      <c r="D12" s="123" t="s">
        <v>1197</v>
      </c>
      <c r="E12" s="124">
        <v>66.7</v>
      </c>
      <c r="F12" s="637" t="s">
        <v>89</v>
      </c>
      <c r="G12" s="29" t="s">
        <v>249</v>
      </c>
      <c r="H12" s="29"/>
      <c r="J12" s="109">
        <v>43813</v>
      </c>
      <c r="K12" s="123" t="s">
        <v>2413</v>
      </c>
      <c r="L12" s="124">
        <v>48375.69</v>
      </c>
      <c r="M12" s="308" t="s">
        <v>405</v>
      </c>
      <c r="N12" s="307" t="s">
        <v>249</v>
      </c>
      <c r="O12" s="308"/>
      <c r="P12" s="327"/>
    </row>
    <row r="13" spans="1:16" s="29" customFormat="1" ht="12.6" customHeight="1" x14ac:dyDescent="0.2">
      <c r="A13" s="56"/>
      <c r="B13" s="109">
        <v>43801</v>
      </c>
      <c r="C13" s="188" t="s">
        <v>301</v>
      </c>
      <c r="D13" s="123" t="s">
        <v>2114</v>
      </c>
      <c r="E13" s="124">
        <v>11246.52</v>
      </c>
      <c r="F13" s="637" t="s">
        <v>89</v>
      </c>
      <c r="G13" s="29" t="s">
        <v>249</v>
      </c>
      <c r="I13" s="56"/>
      <c r="J13" s="164">
        <v>43829</v>
      </c>
      <c r="K13" s="131" t="s">
        <v>1318</v>
      </c>
      <c r="L13" s="135">
        <v>10844.5</v>
      </c>
      <c r="M13" s="308" t="s">
        <v>89</v>
      </c>
      <c r="N13" s="307" t="s">
        <v>249</v>
      </c>
      <c r="O13" s="306"/>
    </row>
    <row r="14" spans="1:16" s="29" customFormat="1" ht="12.6" customHeight="1" thickBot="1" x14ac:dyDescent="0.25">
      <c r="A14" s="56"/>
      <c r="B14" s="109">
        <v>43801</v>
      </c>
      <c r="C14" s="188" t="s">
        <v>674</v>
      </c>
      <c r="D14" s="123" t="s">
        <v>2105</v>
      </c>
      <c r="E14" s="124">
        <v>1809.15</v>
      </c>
      <c r="F14" s="637" t="s">
        <v>89</v>
      </c>
      <c r="G14" s="29" t="s">
        <v>249</v>
      </c>
      <c r="I14" s="56"/>
      <c r="J14" s="161">
        <v>43829</v>
      </c>
      <c r="K14" s="133" t="s">
        <v>1064</v>
      </c>
      <c r="L14" s="137">
        <v>6249.74</v>
      </c>
      <c r="M14" s="308" t="s">
        <v>89</v>
      </c>
      <c r="N14" s="307" t="s">
        <v>249</v>
      </c>
      <c r="O14" s="306"/>
    </row>
    <row r="15" spans="1:16" s="29" customFormat="1" ht="12.6" customHeight="1" thickBot="1" x14ac:dyDescent="0.25">
      <c r="A15" s="56"/>
      <c r="B15" s="109">
        <v>43801</v>
      </c>
      <c r="C15" s="188" t="s">
        <v>647</v>
      </c>
      <c r="D15" s="123" t="s">
        <v>1146</v>
      </c>
      <c r="E15" s="124">
        <v>1074.3900000000001</v>
      </c>
      <c r="F15" s="643"/>
      <c r="G15" s="29" t="s">
        <v>249</v>
      </c>
      <c r="I15" s="56"/>
      <c r="J15" s="56"/>
      <c r="K15" s="194"/>
      <c r="L15" s="87">
        <f>SUM(L5:L14)</f>
        <v>96596.74</v>
      </c>
      <c r="M15" s="307"/>
      <c r="N15" s="307"/>
      <c r="O15" s="306"/>
    </row>
    <row r="16" spans="1:16" s="29" customFormat="1" ht="12.6" customHeight="1" thickBot="1" x14ac:dyDescent="0.25">
      <c r="A16" s="56"/>
      <c r="B16" s="109">
        <v>43801</v>
      </c>
      <c r="C16" s="188" t="s">
        <v>719</v>
      </c>
      <c r="D16" s="123" t="s">
        <v>1051</v>
      </c>
      <c r="E16" s="124">
        <v>665.24</v>
      </c>
      <c r="F16" s="643"/>
      <c r="G16" s="29" t="s">
        <v>249</v>
      </c>
      <c r="I16" s="56"/>
      <c r="J16" s="56"/>
      <c r="K16" s="194"/>
      <c r="L16" s="208"/>
      <c r="M16" s="307"/>
      <c r="N16" s="307"/>
      <c r="O16" s="306"/>
      <c r="P16" s="487"/>
    </row>
    <row r="17" spans="1:16" s="29" customFormat="1" ht="12.6" customHeight="1" x14ac:dyDescent="0.2">
      <c r="A17" s="56"/>
      <c r="B17" s="109">
        <v>43802</v>
      </c>
      <c r="C17" s="188" t="s">
        <v>647</v>
      </c>
      <c r="D17" s="123" t="s">
        <v>1146</v>
      </c>
      <c r="E17" s="124">
        <v>577.5</v>
      </c>
      <c r="F17" s="637" t="s">
        <v>89</v>
      </c>
      <c r="G17" s="29" t="s">
        <v>249</v>
      </c>
      <c r="I17"/>
      <c r="J17" s="158"/>
      <c r="K17" s="885" t="s">
        <v>1087</v>
      </c>
      <c r="L17" s="881">
        <f>E6+L15+E86+L34</f>
        <v>192434.92</v>
      </c>
      <c r="M17" s="307"/>
      <c r="N17" s="307"/>
      <c r="O17" s="306"/>
      <c r="P17" s="488"/>
    </row>
    <row r="18" spans="1:16" s="29" customFormat="1" ht="12.6" customHeight="1" x14ac:dyDescent="0.2">
      <c r="A18" s="56"/>
      <c r="B18" s="109">
        <v>43802</v>
      </c>
      <c r="C18" s="188" t="s">
        <v>397</v>
      </c>
      <c r="D18" s="123" t="s">
        <v>2398</v>
      </c>
      <c r="E18" s="124">
        <v>3900</v>
      </c>
      <c r="F18" s="637" t="s">
        <v>89</v>
      </c>
      <c r="G18" s="29" t="s">
        <v>249</v>
      </c>
      <c r="I18"/>
      <c r="J18" s="158"/>
      <c r="K18" s="885"/>
      <c r="L18" s="884"/>
      <c r="M18" s="307"/>
      <c r="N18" s="307"/>
      <c r="O18" s="306"/>
      <c r="P18" s="488"/>
    </row>
    <row r="19" spans="1:16" s="29" customFormat="1" ht="12.6" customHeight="1" thickBot="1" x14ac:dyDescent="0.25">
      <c r="A19" s="56"/>
      <c r="B19" s="109">
        <v>43803</v>
      </c>
      <c r="C19" s="188" t="s">
        <v>1540</v>
      </c>
      <c r="D19" s="123" t="s">
        <v>324</v>
      </c>
      <c r="E19" s="135">
        <v>2140.7800000000002</v>
      </c>
      <c r="F19" s="637" t="s">
        <v>89</v>
      </c>
      <c r="G19" s="29" t="s">
        <v>249</v>
      </c>
      <c r="I19" s="294"/>
      <c r="J19" s="393"/>
      <c r="K19" s="885"/>
      <c r="L19" s="882"/>
      <c r="M19" s="307"/>
      <c r="N19" s="307"/>
      <c r="O19" s="306"/>
      <c r="P19" s="111"/>
    </row>
    <row r="20" spans="1:16" s="29" customFormat="1" ht="12.6" customHeight="1" x14ac:dyDescent="0.2">
      <c r="A20" s="56"/>
      <c r="B20" s="109">
        <v>43803</v>
      </c>
      <c r="C20" s="188" t="s">
        <v>301</v>
      </c>
      <c r="D20" s="123" t="s">
        <v>1159</v>
      </c>
      <c r="E20" s="136">
        <v>1362.32</v>
      </c>
      <c r="F20" s="637" t="s">
        <v>89</v>
      </c>
      <c r="G20" s="29" t="s">
        <v>249</v>
      </c>
      <c r="I20" s="3"/>
      <c r="J20" s="393"/>
      <c r="K20" s="398"/>
      <c r="L20" s="336"/>
      <c r="M20" s="307"/>
      <c r="N20" s="307"/>
      <c r="O20" s="306"/>
      <c r="P20" s="111"/>
    </row>
    <row r="21" spans="1:16" s="29" customFormat="1" ht="12.6" customHeight="1" thickBot="1" x14ac:dyDescent="0.25">
      <c r="A21" s="56"/>
      <c r="B21" s="109">
        <v>43803</v>
      </c>
      <c r="C21" s="188" t="s">
        <v>301</v>
      </c>
      <c r="D21" s="123" t="s">
        <v>946</v>
      </c>
      <c r="E21" s="136">
        <v>213.3</v>
      </c>
      <c r="F21" s="643" t="s">
        <v>89</v>
      </c>
      <c r="G21" s="29" t="s">
        <v>249</v>
      </c>
      <c r="I21" s="294" t="s">
        <v>1570</v>
      </c>
      <c r="J21" s="294"/>
      <c r="K21" s="294"/>
      <c r="L21" s="288"/>
      <c r="M21" s="492" t="s">
        <v>2269</v>
      </c>
      <c r="N21" s="307"/>
      <c r="O21" s="306"/>
      <c r="P21" s="111"/>
    </row>
    <row r="22" spans="1:16" s="29" customFormat="1" ht="12.6" customHeight="1" thickBot="1" x14ac:dyDescent="0.25">
      <c r="A22" s="56"/>
      <c r="B22" s="109">
        <v>43803</v>
      </c>
      <c r="C22" s="188" t="s">
        <v>1939</v>
      </c>
      <c r="D22" s="123" t="s">
        <v>1977</v>
      </c>
      <c r="E22" s="136">
        <v>5150</v>
      </c>
      <c r="F22" s="643" t="s">
        <v>405</v>
      </c>
      <c r="G22" s="29" t="s">
        <v>249</v>
      </c>
      <c r="I22"/>
      <c r="J22" s="10" t="s">
        <v>297</v>
      </c>
      <c r="K22" s="11" t="s">
        <v>298</v>
      </c>
      <c r="L22" s="176" t="s">
        <v>299</v>
      </c>
      <c r="M22" s="308"/>
      <c r="N22" s="307"/>
      <c r="O22" s="307"/>
      <c r="P22" s="111"/>
    </row>
    <row r="23" spans="1:16" s="29" customFormat="1" ht="12.6" customHeight="1" x14ac:dyDescent="0.2">
      <c r="A23" s="56"/>
      <c r="B23" s="109">
        <v>43804</v>
      </c>
      <c r="C23" s="188" t="s">
        <v>301</v>
      </c>
      <c r="D23" s="123" t="s">
        <v>227</v>
      </c>
      <c r="E23" s="136">
        <v>1150</v>
      </c>
      <c r="F23" s="637" t="s">
        <v>89</v>
      </c>
      <c r="G23" s="29" t="s">
        <v>249</v>
      </c>
      <c r="I23"/>
      <c r="J23" s="110">
        <v>43795</v>
      </c>
      <c r="K23" s="119" t="s">
        <v>459</v>
      </c>
      <c r="L23" s="134">
        <v>159</v>
      </c>
      <c r="M23" s="308" t="s">
        <v>89</v>
      </c>
      <c r="N23" s="308" t="s">
        <v>249</v>
      </c>
      <c r="O23" s="307"/>
      <c r="P23" s="111"/>
    </row>
    <row r="24" spans="1:16" s="29" customFormat="1" ht="12.6" customHeight="1" x14ac:dyDescent="0.2">
      <c r="A24" s="56"/>
      <c r="B24" s="109">
        <v>43804</v>
      </c>
      <c r="C24" s="188" t="s">
        <v>301</v>
      </c>
      <c r="D24" s="123" t="s">
        <v>293</v>
      </c>
      <c r="E24" s="136">
        <v>3988.2</v>
      </c>
      <c r="F24" s="637" t="s">
        <v>89</v>
      </c>
      <c r="G24" s="29" t="s">
        <v>249</v>
      </c>
      <c r="I24"/>
      <c r="J24" s="110">
        <v>43798</v>
      </c>
      <c r="K24" s="119" t="s">
        <v>931</v>
      </c>
      <c r="L24" s="169">
        <v>373.4</v>
      </c>
      <c r="M24" s="308" t="s">
        <v>89</v>
      </c>
      <c r="N24" s="308" t="s">
        <v>249</v>
      </c>
      <c r="O24" s="307"/>
      <c r="P24" s="111"/>
    </row>
    <row r="25" spans="1:16" s="29" customFormat="1" ht="12.6" customHeight="1" x14ac:dyDescent="0.2">
      <c r="A25" s="56"/>
      <c r="B25" s="109">
        <v>43804</v>
      </c>
      <c r="C25" s="188" t="s">
        <v>301</v>
      </c>
      <c r="D25" s="123" t="s">
        <v>946</v>
      </c>
      <c r="E25" s="136">
        <v>980.18</v>
      </c>
      <c r="F25" s="637" t="s">
        <v>89</v>
      </c>
      <c r="G25" s="29" t="s">
        <v>249</v>
      </c>
      <c r="I25"/>
      <c r="J25" s="110">
        <v>43799</v>
      </c>
      <c r="K25" s="119" t="s">
        <v>1746</v>
      </c>
      <c r="L25" s="134">
        <v>197.7</v>
      </c>
      <c r="M25" s="308" t="s">
        <v>89</v>
      </c>
      <c r="N25" s="308" t="s">
        <v>249</v>
      </c>
      <c r="O25" s="307"/>
      <c r="P25" s="111"/>
    </row>
    <row r="26" spans="1:16" s="29" customFormat="1" ht="12.6" customHeight="1" x14ac:dyDescent="0.2">
      <c r="A26" s="56"/>
      <c r="B26" s="109">
        <v>43804</v>
      </c>
      <c r="C26" s="188" t="s">
        <v>301</v>
      </c>
      <c r="D26" s="123" t="s">
        <v>380</v>
      </c>
      <c r="E26" s="136">
        <v>483</v>
      </c>
      <c r="F26" s="637" t="s">
        <v>89</v>
      </c>
      <c r="G26" s="29" t="s">
        <v>249</v>
      </c>
      <c r="I26"/>
      <c r="J26" s="109">
        <v>43808</v>
      </c>
      <c r="K26" s="119" t="s">
        <v>1023</v>
      </c>
      <c r="L26" s="169">
        <v>147.1</v>
      </c>
      <c r="M26" s="308" t="s">
        <v>89</v>
      </c>
      <c r="N26" s="308" t="s">
        <v>249</v>
      </c>
      <c r="O26" s="307"/>
      <c r="P26" s="3"/>
    </row>
    <row r="27" spans="1:16" s="29" customFormat="1" ht="12.6" customHeight="1" x14ac:dyDescent="0.2">
      <c r="A27" s="56"/>
      <c r="B27" s="109">
        <v>43804</v>
      </c>
      <c r="C27" s="188" t="s">
        <v>301</v>
      </c>
      <c r="D27" s="123" t="s">
        <v>66</v>
      </c>
      <c r="E27" s="136">
        <v>1034.08</v>
      </c>
      <c r="F27" s="637" t="s">
        <v>89</v>
      </c>
      <c r="G27" s="29" t="s">
        <v>249</v>
      </c>
      <c r="I27"/>
      <c r="J27" s="109">
        <v>43817</v>
      </c>
      <c r="K27" s="119" t="s">
        <v>1875</v>
      </c>
      <c r="L27" s="169">
        <v>99</v>
      </c>
      <c r="M27" s="308"/>
      <c r="N27" s="308" t="s">
        <v>249</v>
      </c>
      <c r="O27" s="307"/>
      <c r="P27" s="3"/>
    </row>
    <row r="28" spans="1:16" s="29" customFormat="1" ht="12.6" customHeight="1" x14ac:dyDescent="0.2">
      <c r="A28" s="56"/>
      <c r="B28" s="109">
        <v>43804</v>
      </c>
      <c r="C28" s="188" t="s">
        <v>469</v>
      </c>
      <c r="D28" s="123" t="s">
        <v>424</v>
      </c>
      <c r="E28" s="136">
        <v>227.03</v>
      </c>
      <c r="F28" s="643" t="s">
        <v>89</v>
      </c>
      <c r="G28" s="29" t="s">
        <v>249</v>
      </c>
      <c r="H28"/>
      <c r="I28"/>
      <c r="J28" s="109">
        <v>43818</v>
      </c>
      <c r="K28" s="119" t="s">
        <v>1355</v>
      </c>
      <c r="L28" s="169">
        <v>140.9</v>
      </c>
      <c r="M28" s="308"/>
      <c r="N28" s="308" t="s">
        <v>249</v>
      </c>
      <c r="O28" s="307"/>
      <c r="P28" s="3"/>
    </row>
    <row r="29" spans="1:16" s="29" customFormat="1" ht="12.6" customHeight="1" x14ac:dyDescent="0.2">
      <c r="A29" s="56"/>
      <c r="B29" s="109">
        <v>43804</v>
      </c>
      <c r="C29" s="188" t="s">
        <v>469</v>
      </c>
      <c r="D29" s="123" t="s">
        <v>1447</v>
      </c>
      <c r="E29" s="136">
        <v>80.900000000000006</v>
      </c>
      <c r="F29" s="643" t="s">
        <v>89</v>
      </c>
      <c r="G29" s="29" t="s">
        <v>249</v>
      </c>
      <c r="I29"/>
      <c r="J29" s="109">
        <v>43818</v>
      </c>
      <c r="K29" s="131" t="s">
        <v>1051</v>
      </c>
      <c r="L29" s="433">
        <v>200</v>
      </c>
      <c r="M29" s="308"/>
      <c r="N29" s="308" t="s">
        <v>249</v>
      </c>
      <c r="O29" s="307"/>
      <c r="P29" s="3"/>
    </row>
    <row r="30" spans="1:16" s="29" customFormat="1" ht="12.6" customHeight="1" x14ac:dyDescent="0.2">
      <c r="A30" s="56"/>
      <c r="B30" s="109">
        <v>43804</v>
      </c>
      <c r="C30" s="188" t="s">
        <v>301</v>
      </c>
      <c r="D30" s="123" t="s">
        <v>459</v>
      </c>
      <c r="E30" s="136">
        <v>538</v>
      </c>
      <c r="F30" s="643" t="s">
        <v>89</v>
      </c>
      <c r="G30" s="29" t="s">
        <v>249</v>
      </c>
      <c r="I30"/>
      <c r="J30" s="109">
        <v>43819</v>
      </c>
      <c r="K30" s="123" t="s">
        <v>2417</v>
      </c>
      <c r="L30" s="433">
        <v>304.2</v>
      </c>
      <c r="M30" s="308"/>
      <c r="N30" s="308" t="s">
        <v>249</v>
      </c>
      <c r="O30" s="308"/>
      <c r="P30" s="3"/>
    </row>
    <row r="31" spans="1:16" s="29" customFormat="1" ht="12.6" customHeight="1" x14ac:dyDescent="0.2">
      <c r="A31" s="56"/>
      <c r="B31" s="109">
        <v>43804</v>
      </c>
      <c r="C31" s="188" t="s">
        <v>397</v>
      </c>
      <c r="D31" s="123" t="s">
        <v>2399</v>
      </c>
      <c r="E31" s="136">
        <v>49</v>
      </c>
      <c r="F31" s="643"/>
      <c r="G31" s="29" t="s">
        <v>249</v>
      </c>
      <c r="I31"/>
      <c r="J31" s="164">
        <v>43822</v>
      </c>
      <c r="K31" s="131" t="s">
        <v>2311</v>
      </c>
      <c r="L31" s="433">
        <v>149</v>
      </c>
      <c r="M31" s="308" t="s">
        <v>89</v>
      </c>
      <c r="N31" s="308" t="s">
        <v>249</v>
      </c>
      <c r="O31" s="308"/>
      <c r="P31" s="3"/>
    </row>
    <row r="32" spans="1:16" s="29" customFormat="1" ht="12.6" customHeight="1" x14ac:dyDescent="0.2">
      <c r="A32" s="56"/>
      <c r="B32" s="109">
        <v>43804</v>
      </c>
      <c r="C32" s="188" t="s">
        <v>301</v>
      </c>
      <c r="D32" s="123" t="s">
        <v>1810</v>
      </c>
      <c r="E32" s="136">
        <v>5102.0200000000004</v>
      </c>
      <c r="F32" s="643"/>
      <c r="G32" s="29" t="s">
        <v>249</v>
      </c>
      <c r="I32"/>
      <c r="J32" s="109">
        <v>43822</v>
      </c>
      <c r="K32" s="123" t="s">
        <v>665</v>
      </c>
      <c r="L32" s="433">
        <v>370</v>
      </c>
      <c r="M32" s="308"/>
      <c r="N32" s="308" t="s">
        <v>249</v>
      </c>
      <c r="O32" s="308"/>
      <c r="P32" s="3"/>
    </row>
    <row r="33" spans="1:16" s="29" customFormat="1" ht="12.6" customHeight="1" thickBot="1" x14ac:dyDescent="0.25">
      <c r="A33" s="56"/>
      <c r="B33" s="109">
        <v>43805</v>
      </c>
      <c r="C33" s="188" t="s">
        <v>1540</v>
      </c>
      <c r="D33" s="123" t="s">
        <v>2421</v>
      </c>
      <c r="E33" s="136">
        <v>1747</v>
      </c>
      <c r="F33" s="643" t="s">
        <v>405</v>
      </c>
      <c r="G33" s="29" t="s">
        <v>249</v>
      </c>
      <c r="I33"/>
      <c r="J33" s="280">
        <v>43822</v>
      </c>
      <c r="K33" s="423" t="s">
        <v>597</v>
      </c>
      <c r="L33" s="200">
        <v>147.54</v>
      </c>
      <c r="M33" s="308"/>
      <c r="N33" s="308" t="s">
        <v>249</v>
      </c>
      <c r="O33" s="308"/>
      <c r="P33"/>
    </row>
    <row r="34" spans="1:16" s="29" customFormat="1" ht="12.6" customHeight="1" thickBot="1" x14ac:dyDescent="0.25">
      <c r="A34" s="56"/>
      <c r="B34" s="109">
        <v>43805</v>
      </c>
      <c r="C34" s="188" t="s">
        <v>301</v>
      </c>
      <c r="D34" s="123" t="s">
        <v>2183</v>
      </c>
      <c r="E34" s="136">
        <v>1633</v>
      </c>
      <c r="F34" s="637" t="s">
        <v>89</v>
      </c>
      <c r="G34" s="29" t="s">
        <v>249</v>
      </c>
      <c r="I34" s="294"/>
      <c r="J34" s="56"/>
      <c r="K34" s="194"/>
      <c r="L34" s="87">
        <f>SUM(L23:L33)</f>
        <v>2287.84</v>
      </c>
      <c r="M34" s="308"/>
      <c r="N34"/>
      <c r="O34" s="308"/>
      <c r="P34"/>
    </row>
    <row r="35" spans="1:16" s="29" customFormat="1" ht="12.6" customHeight="1" x14ac:dyDescent="0.2">
      <c r="A35" s="56"/>
      <c r="B35" s="109">
        <v>43805</v>
      </c>
      <c r="C35" s="188" t="s">
        <v>301</v>
      </c>
      <c r="D35" s="123" t="s">
        <v>1475</v>
      </c>
      <c r="E35" s="272">
        <v>2865.58</v>
      </c>
      <c r="F35" s="637" t="s">
        <v>89</v>
      </c>
      <c r="G35" s="29" t="s">
        <v>249</v>
      </c>
      <c r="I35" s="3"/>
      <c r="J35" s="56"/>
      <c r="K35" s="194"/>
      <c r="L35" s="208"/>
      <c r="M35" s="308"/>
      <c r="N35" s="308"/>
      <c r="O35" s="308"/>
      <c r="P35" s="339"/>
    </row>
    <row r="36" spans="1:16" s="29" customFormat="1" ht="12.6" customHeight="1" thickBot="1" x14ac:dyDescent="0.25">
      <c r="A36" s="56"/>
      <c r="B36" s="109">
        <v>43805</v>
      </c>
      <c r="C36" s="188" t="s">
        <v>301</v>
      </c>
      <c r="D36" s="132" t="s">
        <v>2422</v>
      </c>
      <c r="E36" s="136">
        <v>1540</v>
      </c>
      <c r="F36" s="643" t="s">
        <v>89</v>
      </c>
      <c r="G36" s="29" t="s">
        <v>249</v>
      </c>
      <c r="I36" s="294" t="s">
        <v>2039</v>
      </c>
      <c r="J36" s="294"/>
      <c r="K36" s="294"/>
      <c r="L36" s="288"/>
      <c r="M36" s="492"/>
      <c r="N36" s="308"/>
      <c r="O36" s="308"/>
      <c r="P36" s="308"/>
    </row>
    <row r="37" spans="1:16" s="29" customFormat="1" ht="12.6" customHeight="1" thickBot="1" x14ac:dyDescent="0.25">
      <c r="A37" s="56"/>
      <c r="B37" s="109">
        <v>43805</v>
      </c>
      <c r="C37" s="188" t="s">
        <v>719</v>
      </c>
      <c r="D37" s="132" t="s">
        <v>1051</v>
      </c>
      <c r="E37" s="136">
        <v>1040.97</v>
      </c>
      <c r="F37" s="643"/>
      <c r="G37" s="29" t="s">
        <v>249</v>
      </c>
      <c r="I37"/>
      <c r="J37" s="10" t="s">
        <v>297</v>
      </c>
      <c r="K37" s="11" t="s">
        <v>298</v>
      </c>
      <c r="L37" s="176" t="s">
        <v>299</v>
      </c>
      <c r="M37" s="308"/>
      <c r="N37" s="308"/>
      <c r="O37" s="308"/>
      <c r="P37" s="308"/>
    </row>
    <row r="38" spans="1:16" s="29" customFormat="1" ht="12.6" customHeight="1" x14ac:dyDescent="0.2">
      <c r="A38" s="56"/>
      <c r="B38" s="109">
        <v>43805</v>
      </c>
      <c r="C38" s="188" t="s">
        <v>301</v>
      </c>
      <c r="D38" s="132" t="s">
        <v>2423</v>
      </c>
      <c r="E38" s="136">
        <v>175.6</v>
      </c>
      <c r="F38" s="643"/>
      <c r="G38" s="29" t="s">
        <v>249</v>
      </c>
      <c r="H38" s="645"/>
      <c r="I38"/>
      <c r="J38" s="129">
        <v>43801</v>
      </c>
      <c r="K38" s="132" t="s">
        <v>2312</v>
      </c>
      <c r="L38" s="748">
        <v>1536.49</v>
      </c>
      <c r="M38" s="308"/>
      <c r="N38" s="308" t="s">
        <v>249</v>
      </c>
      <c r="O38" s="308"/>
      <c r="P38" s="308"/>
    </row>
    <row r="39" spans="1:16" s="308" customFormat="1" ht="12.75" customHeight="1" x14ac:dyDescent="0.2">
      <c r="A39" s="56"/>
      <c r="B39" s="109">
        <v>43806</v>
      </c>
      <c r="C39" s="188" t="s">
        <v>719</v>
      </c>
      <c r="D39" s="132" t="s">
        <v>1051</v>
      </c>
      <c r="E39" s="136">
        <v>940.73</v>
      </c>
      <c r="F39" s="642" t="s">
        <v>89</v>
      </c>
      <c r="G39" s="29" t="s">
        <v>249</v>
      </c>
      <c r="H39" s="645"/>
      <c r="I39"/>
      <c r="J39" s="109">
        <v>43805</v>
      </c>
      <c r="K39" s="123" t="s">
        <v>2419</v>
      </c>
      <c r="L39" s="737">
        <v>1655.49</v>
      </c>
      <c r="N39" s="308" t="s">
        <v>249</v>
      </c>
      <c r="P39"/>
    </row>
    <row r="40" spans="1:16" s="308" customFormat="1" ht="12.75" customHeight="1" x14ac:dyDescent="0.2">
      <c r="A40" s="56"/>
      <c r="B40" s="109">
        <v>43806</v>
      </c>
      <c r="C40" s="188" t="s">
        <v>469</v>
      </c>
      <c r="D40" s="132" t="s">
        <v>901</v>
      </c>
      <c r="E40" s="136">
        <v>81.66</v>
      </c>
      <c r="F40" s="643"/>
      <c r="G40" s="29" t="s">
        <v>249</v>
      </c>
      <c r="H40" s="645"/>
      <c r="I40"/>
      <c r="J40" s="109">
        <v>43827</v>
      </c>
      <c r="K40" s="123" t="s">
        <v>2420</v>
      </c>
      <c r="L40" s="737">
        <v>2166.2600000000002</v>
      </c>
      <c r="N40" s="308" t="s">
        <v>249</v>
      </c>
      <c r="P40"/>
    </row>
    <row r="41" spans="1:16" s="308" customFormat="1" ht="12.75" customHeight="1" thickBot="1" x14ac:dyDescent="0.25">
      <c r="A41" s="56"/>
      <c r="B41" s="109">
        <v>43809</v>
      </c>
      <c r="C41" s="188" t="s">
        <v>1540</v>
      </c>
      <c r="D41" s="132" t="s">
        <v>1599</v>
      </c>
      <c r="E41" s="136">
        <v>535</v>
      </c>
      <c r="F41" s="637" t="s">
        <v>89</v>
      </c>
      <c r="G41" s="29" t="s">
        <v>249</v>
      </c>
      <c r="H41" s="645"/>
      <c r="I41"/>
      <c r="J41" s="280">
        <v>43830</v>
      </c>
      <c r="K41" s="423" t="s">
        <v>2418</v>
      </c>
      <c r="L41" s="738">
        <v>3424.76</v>
      </c>
      <c r="N41" s="308" t="s">
        <v>249</v>
      </c>
      <c r="P41"/>
    </row>
    <row r="42" spans="1:16" s="308" customFormat="1" ht="12.75" customHeight="1" thickBot="1" x14ac:dyDescent="0.25">
      <c r="A42" s="56"/>
      <c r="B42" s="109">
        <v>43809</v>
      </c>
      <c r="C42" s="188" t="s">
        <v>301</v>
      </c>
      <c r="D42" s="132" t="s">
        <v>1355</v>
      </c>
      <c r="E42" s="136">
        <v>1795.21</v>
      </c>
      <c r="F42" s="637" t="s">
        <v>89</v>
      </c>
      <c r="G42" s="643" t="s">
        <v>249</v>
      </c>
      <c r="H42" s="645"/>
      <c r="I42" s="294"/>
      <c r="J42" s="56"/>
      <c r="K42" s="194"/>
      <c r="L42" s="87">
        <f>SUM(L38:L41)</f>
        <v>8783</v>
      </c>
      <c r="P42"/>
    </row>
    <row r="43" spans="1:16" s="308" customFormat="1" ht="12.75" customHeight="1" x14ac:dyDescent="0.2">
      <c r="A43" s="56"/>
      <c r="B43" s="109">
        <v>43809</v>
      </c>
      <c r="C43" s="188" t="s">
        <v>301</v>
      </c>
      <c r="D43" s="132" t="s">
        <v>931</v>
      </c>
      <c r="E43" s="136">
        <v>603.6</v>
      </c>
      <c r="F43" s="637" t="s">
        <v>89</v>
      </c>
      <c r="G43" s="643" t="s">
        <v>249</v>
      </c>
      <c r="H43" s="645"/>
      <c r="I43" s="294"/>
      <c r="J43" s="56"/>
      <c r="K43" s="194"/>
      <c r="L43" s="208"/>
      <c r="P43"/>
    </row>
    <row r="44" spans="1:16" s="308" customFormat="1" ht="12.75" customHeight="1" x14ac:dyDescent="0.2">
      <c r="A44" s="56"/>
      <c r="B44" s="109">
        <v>43809</v>
      </c>
      <c r="C44" s="188" t="s">
        <v>719</v>
      </c>
      <c r="D44" s="132" t="s">
        <v>1051</v>
      </c>
      <c r="E44" s="136">
        <v>1045.73</v>
      </c>
      <c r="F44" s="637" t="s">
        <v>89</v>
      </c>
      <c r="G44" s="643" t="s">
        <v>249</v>
      </c>
      <c r="H44" s="645"/>
      <c r="I44"/>
      <c r="J44"/>
      <c r="K44"/>
      <c r="L44"/>
      <c r="P44"/>
    </row>
    <row r="45" spans="1:16" s="308" customFormat="1" ht="12.75" customHeight="1" x14ac:dyDescent="0.2">
      <c r="A45" s="56"/>
      <c r="B45" s="109">
        <v>43809</v>
      </c>
      <c r="C45" s="188" t="s">
        <v>301</v>
      </c>
      <c r="D45" s="132" t="s">
        <v>931</v>
      </c>
      <c r="E45" s="136">
        <v>1863.3</v>
      </c>
      <c r="F45" s="637" t="s">
        <v>89</v>
      </c>
      <c r="G45" s="643" t="s">
        <v>249</v>
      </c>
      <c r="H45" s="645"/>
      <c r="I45"/>
      <c r="J45"/>
      <c r="K45"/>
      <c r="L45"/>
      <c r="P45"/>
    </row>
    <row r="46" spans="1:16" s="308" customFormat="1" ht="12.75" customHeight="1" x14ac:dyDescent="0.2">
      <c r="A46" s="56"/>
      <c r="B46" s="109">
        <v>43809</v>
      </c>
      <c r="C46" s="188" t="s">
        <v>719</v>
      </c>
      <c r="D46" s="132" t="s">
        <v>2321</v>
      </c>
      <c r="E46" s="136">
        <v>849.25</v>
      </c>
      <c r="F46" s="643"/>
      <c r="G46" s="643" t="s">
        <v>249</v>
      </c>
      <c r="H46" s="645"/>
      <c r="I46"/>
      <c r="J46"/>
      <c r="K46"/>
      <c r="L46"/>
      <c r="P46"/>
    </row>
    <row r="47" spans="1:16" s="308" customFormat="1" ht="12.75" customHeight="1" x14ac:dyDescent="0.2">
      <c r="A47" s="56"/>
      <c r="B47" s="109">
        <v>43809</v>
      </c>
      <c r="C47" s="188" t="s">
        <v>469</v>
      </c>
      <c r="D47" s="132" t="s">
        <v>1447</v>
      </c>
      <c r="E47" s="136">
        <v>178.6</v>
      </c>
      <c r="F47" s="643" t="s">
        <v>89</v>
      </c>
      <c r="G47" s="643" t="s">
        <v>249</v>
      </c>
      <c r="H47" s="645"/>
      <c r="I47"/>
      <c r="J47"/>
      <c r="K47"/>
      <c r="L47"/>
      <c r="P47"/>
    </row>
    <row r="48" spans="1:16" s="308" customFormat="1" ht="12.75" customHeight="1" x14ac:dyDescent="0.2">
      <c r="A48" s="56"/>
      <c r="B48" s="109">
        <v>43810</v>
      </c>
      <c r="C48" s="188" t="s">
        <v>469</v>
      </c>
      <c r="D48" s="132" t="s">
        <v>901</v>
      </c>
      <c r="E48" s="136">
        <v>1066.99</v>
      </c>
      <c r="F48" s="637" t="s">
        <v>89</v>
      </c>
      <c r="G48" s="643" t="s">
        <v>249</v>
      </c>
      <c r="H48" s="645"/>
      <c r="I48"/>
      <c r="J48"/>
      <c r="K48"/>
      <c r="L48"/>
      <c r="P48"/>
    </row>
    <row r="49" spans="1:16" s="308" customFormat="1" ht="12.75" customHeight="1" x14ac:dyDescent="0.2">
      <c r="A49" s="56"/>
      <c r="B49" s="109">
        <v>43810</v>
      </c>
      <c r="C49" s="188" t="s">
        <v>301</v>
      </c>
      <c r="D49" s="132" t="s">
        <v>931</v>
      </c>
      <c r="E49" s="136">
        <v>804.2</v>
      </c>
      <c r="F49" s="637" t="s">
        <v>89</v>
      </c>
      <c r="G49" s="29" t="s">
        <v>249</v>
      </c>
      <c r="H49" s="645"/>
      <c r="I49"/>
      <c r="J49"/>
      <c r="K49"/>
      <c r="L49"/>
      <c r="P49"/>
    </row>
    <row r="50" spans="1:16" s="308" customFormat="1" ht="12.75" customHeight="1" x14ac:dyDescent="0.2">
      <c r="A50" s="56"/>
      <c r="B50" s="109">
        <v>43810</v>
      </c>
      <c r="C50" s="188" t="s">
        <v>469</v>
      </c>
      <c r="D50" s="132" t="s">
        <v>424</v>
      </c>
      <c r="E50" s="136">
        <v>436.18</v>
      </c>
      <c r="F50" s="643" t="s">
        <v>89</v>
      </c>
      <c r="G50" s="29" t="s">
        <v>249</v>
      </c>
      <c r="H50" s="645"/>
      <c r="I50"/>
      <c r="J50"/>
      <c r="K50"/>
      <c r="L50"/>
      <c r="P50"/>
    </row>
    <row r="51" spans="1:16" s="308" customFormat="1" ht="12.75" customHeight="1" x14ac:dyDescent="0.2">
      <c r="A51" s="56"/>
      <c r="B51" s="109">
        <v>43811</v>
      </c>
      <c r="C51" s="188" t="s">
        <v>301</v>
      </c>
      <c r="D51" s="132" t="s">
        <v>459</v>
      </c>
      <c r="E51" s="136">
        <v>210</v>
      </c>
      <c r="F51" s="643" t="s">
        <v>89</v>
      </c>
      <c r="G51" s="29" t="s">
        <v>249</v>
      </c>
      <c r="H51" s="645"/>
      <c r="I51"/>
      <c r="J51"/>
      <c r="K51"/>
      <c r="L51"/>
      <c r="P51"/>
    </row>
    <row r="52" spans="1:16" s="308" customFormat="1" ht="12.75" customHeight="1" x14ac:dyDescent="0.2">
      <c r="A52" s="56"/>
      <c r="B52" s="109">
        <v>43812</v>
      </c>
      <c r="C52" s="188" t="s">
        <v>647</v>
      </c>
      <c r="D52" s="132" t="s">
        <v>597</v>
      </c>
      <c r="E52" s="136">
        <v>696.09</v>
      </c>
      <c r="F52" s="637" t="s">
        <v>89</v>
      </c>
      <c r="G52" s="29" t="s">
        <v>249</v>
      </c>
      <c r="H52" s="29"/>
      <c r="I52"/>
      <c r="J52"/>
      <c r="K52"/>
      <c r="L52"/>
      <c r="P52"/>
    </row>
    <row r="53" spans="1:16" s="308" customFormat="1" x14ac:dyDescent="0.2">
      <c r="A53" s="56"/>
      <c r="B53" s="109">
        <v>43812</v>
      </c>
      <c r="C53" s="188" t="s">
        <v>647</v>
      </c>
      <c r="D53" s="132" t="s">
        <v>597</v>
      </c>
      <c r="E53" s="136">
        <v>485.65</v>
      </c>
      <c r="F53" s="637" t="s">
        <v>89</v>
      </c>
      <c r="G53" s="29" t="s">
        <v>249</v>
      </c>
      <c r="H53" s="29"/>
      <c r="I53"/>
      <c r="J53"/>
      <c r="K53"/>
      <c r="L53"/>
      <c r="P53"/>
    </row>
    <row r="54" spans="1:16" s="308" customFormat="1" x14ac:dyDescent="0.2">
      <c r="A54"/>
      <c r="B54" s="109">
        <v>43812</v>
      </c>
      <c r="C54" s="188" t="s">
        <v>647</v>
      </c>
      <c r="D54" s="132" t="s">
        <v>606</v>
      </c>
      <c r="E54" s="136">
        <v>800</v>
      </c>
      <c r="F54" s="637" t="s">
        <v>89</v>
      </c>
      <c r="G54" s="29" t="s">
        <v>249</v>
      </c>
      <c r="H54" s="29"/>
      <c r="I54"/>
      <c r="J54"/>
      <c r="K54"/>
      <c r="L54"/>
      <c r="P54"/>
    </row>
    <row r="55" spans="1:16" s="308" customFormat="1" x14ac:dyDescent="0.2">
      <c r="A55"/>
      <c r="B55" s="109">
        <v>43812</v>
      </c>
      <c r="C55" s="188" t="s">
        <v>647</v>
      </c>
      <c r="D55" s="132" t="s">
        <v>2193</v>
      </c>
      <c r="E55" s="136">
        <v>3073.8</v>
      </c>
      <c r="F55" s="637" t="s">
        <v>89</v>
      </c>
      <c r="G55" s="29" t="s">
        <v>249</v>
      </c>
      <c r="H55" s="29"/>
      <c r="I55"/>
      <c r="J55"/>
      <c r="K55"/>
      <c r="L55"/>
      <c r="P55"/>
    </row>
    <row r="56" spans="1:16" s="308" customFormat="1" x14ac:dyDescent="0.2">
      <c r="A56"/>
      <c r="B56" s="109">
        <v>43814</v>
      </c>
      <c r="C56" s="190" t="s">
        <v>674</v>
      </c>
      <c r="D56" s="132" t="s">
        <v>673</v>
      </c>
      <c r="E56" s="136">
        <v>422.25</v>
      </c>
      <c r="F56" s="637" t="s">
        <v>89</v>
      </c>
      <c r="G56" s="29" t="s">
        <v>249</v>
      </c>
      <c r="H56" s="29"/>
      <c r="I56"/>
      <c r="J56"/>
      <c r="K56"/>
      <c r="L56"/>
      <c r="P56"/>
    </row>
    <row r="57" spans="1:16" s="308" customFormat="1" x14ac:dyDescent="0.2">
      <c r="A57"/>
      <c r="B57" s="109">
        <v>43812</v>
      </c>
      <c r="C57" s="190" t="s">
        <v>469</v>
      </c>
      <c r="D57" s="132" t="s">
        <v>1051</v>
      </c>
      <c r="E57" s="136">
        <v>168.01</v>
      </c>
      <c r="F57" s="637"/>
      <c r="G57" s="29" t="s">
        <v>249</v>
      </c>
      <c r="H57" s="29"/>
      <c r="I57"/>
      <c r="J57"/>
      <c r="K57"/>
      <c r="L57"/>
      <c r="P57"/>
    </row>
    <row r="58" spans="1:16" s="308" customFormat="1" x14ac:dyDescent="0.2">
      <c r="A58"/>
      <c r="B58" s="109">
        <v>43812</v>
      </c>
      <c r="C58" s="190" t="s">
        <v>719</v>
      </c>
      <c r="D58" s="132" t="s">
        <v>1051</v>
      </c>
      <c r="E58" s="136">
        <v>1216.57</v>
      </c>
      <c r="F58" s="643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x14ac:dyDescent="0.2">
      <c r="A59"/>
      <c r="B59" s="109">
        <v>43816</v>
      </c>
      <c r="C59" s="190" t="s">
        <v>469</v>
      </c>
      <c r="D59" s="132" t="s">
        <v>1081</v>
      </c>
      <c r="E59" s="136">
        <v>449.99</v>
      </c>
      <c r="F59" s="643" t="s">
        <v>89</v>
      </c>
      <c r="G59" s="29" t="s">
        <v>249</v>
      </c>
      <c r="H59" s="29"/>
      <c r="I59"/>
      <c r="J59"/>
      <c r="K59"/>
      <c r="L59"/>
      <c r="P59"/>
    </row>
    <row r="60" spans="1:16" s="308" customFormat="1" x14ac:dyDescent="0.2">
      <c r="A60"/>
      <c r="B60" s="109">
        <v>43816</v>
      </c>
      <c r="C60" s="190" t="s">
        <v>469</v>
      </c>
      <c r="D60" s="132" t="s">
        <v>1538</v>
      </c>
      <c r="E60" s="136">
        <v>669.34</v>
      </c>
      <c r="F60" s="643" t="s">
        <v>89</v>
      </c>
      <c r="G60" s="29" t="s">
        <v>249</v>
      </c>
      <c r="H60" s="29"/>
      <c r="I60"/>
      <c r="J60"/>
      <c r="K60"/>
      <c r="L60"/>
      <c r="P60"/>
    </row>
    <row r="61" spans="1:16" s="308" customFormat="1" x14ac:dyDescent="0.2">
      <c r="A61"/>
      <c r="B61" s="109">
        <v>43816</v>
      </c>
      <c r="C61" s="190" t="s">
        <v>469</v>
      </c>
      <c r="D61" s="132" t="s">
        <v>424</v>
      </c>
      <c r="E61" s="136">
        <v>567.09</v>
      </c>
      <c r="F61" s="643" t="s">
        <v>89</v>
      </c>
      <c r="G61" s="29" t="s">
        <v>249</v>
      </c>
      <c r="H61" s="29"/>
      <c r="I61"/>
      <c r="J61"/>
      <c r="K61"/>
      <c r="L61"/>
      <c r="P61"/>
    </row>
    <row r="62" spans="1:16" s="308" customFormat="1" x14ac:dyDescent="0.2">
      <c r="A62"/>
      <c r="B62" s="109">
        <v>43816</v>
      </c>
      <c r="C62" s="190" t="s">
        <v>1540</v>
      </c>
      <c r="D62" s="132" t="s">
        <v>1544</v>
      </c>
      <c r="E62" s="136">
        <v>1215</v>
      </c>
      <c r="F62" s="643"/>
      <c r="G62" s="29" t="s">
        <v>249</v>
      </c>
      <c r="H62" s="29"/>
      <c r="I62"/>
      <c r="J62"/>
      <c r="K62"/>
      <c r="L62"/>
      <c r="P62"/>
    </row>
    <row r="63" spans="1:16" s="308" customFormat="1" x14ac:dyDescent="0.2">
      <c r="A63"/>
      <c r="B63" s="109">
        <v>43816</v>
      </c>
      <c r="C63" s="190" t="s">
        <v>469</v>
      </c>
      <c r="D63" s="132" t="s">
        <v>1338</v>
      </c>
      <c r="E63" s="136">
        <v>370.57</v>
      </c>
      <c r="F63" s="643" t="s">
        <v>89</v>
      </c>
      <c r="G63" s="29" t="s">
        <v>249</v>
      </c>
      <c r="H63" s="29"/>
      <c r="I63"/>
      <c r="J63"/>
      <c r="K63"/>
      <c r="L63"/>
      <c r="P63"/>
    </row>
    <row r="64" spans="1:16" s="308" customFormat="1" x14ac:dyDescent="0.2">
      <c r="A64"/>
      <c r="B64" s="109">
        <v>43816</v>
      </c>
      <c r="C64" s="190" t="s">
        <v>469</v>
      </c>
      <c r="D64" s="132" t="s">
        <v>901</v>
      </c>
      <c r="E64" s="136">
        <v>103.88</v>
      </c>
      <c r="F64" s="643" t="s">
        <v>89</v>
      </c>
      <c r="G64" s="29" t="s">
        <v>249</v>
      </c>
      <c r="H64" s="29"/>
      <c r="I64"/>
      <c r="J64"/>
      <c r="K64"/>
      <c r="L64"/>
      <c r="P64"/>
    </row>
    <row r="65" spans="1:16" s="308" customFormat="1" x14ac:dyDescent="0.2">
      <c r="A65"/>
      <c r="B65" s="109">
        <v>43817</v>
      </c>
      <c r="C65" s="190" t="s">
        <v>1700</v>
      </c>
      <c r="D65" s="132" t="s">
        <v>2424</v>
      </c>
      <c r="E65" s="136">
        <v>644.61</v>
      </c>
      <c r="F65" s="643"/>
      <c r="G65" s="29" t="s">
        <v>249</v>
      </c>
      <c r="H65" s="29"/>
      <c r="I65"/>
      <c r="J65"/>
      <c r="K65"/>
      <c r="L65"/>
      <c r="P65"/>
    </row>
    <row r="66" spans="1:16" s="308" customFormat="1" x14ac:dyDescent="0.2">
      <c r="A66"/>
      <c r="B66" s="109">
        <v>43817</v>
      </c>
      <c r="C66" s="190" t="s">
        <v>301</v>
      </c>
      <c r="D66" s="132" t="s">
        <v>2311</v>
      </c>
      <c r="E66" s="136">
        <v>146</v>
      </c>
      <c r="F66" s="643" t="s">
        <v>89</v>
      </c>
      <c r="G66" s="29" t="s">
        <v>249</v>
      </c>
      <c r="H66" s="29"/>
      <c r="I66"/>
      <c r="J66"/>
      <c r="K66"/>
      <c r="L66"/>
      <c r="P66"/>
    </row>
    <row r="67" spans="1:16" s="308" customFormat="1" x14ac:dyDescent="0.2">
      <c r="A67"/>
      <c r="B67" s="109">
        <v>43818</v>
      </c>
      <c r="C67" s="190" t="s">
        <v>469</v>
      </c>
      <c r="D67" s="132" t="s">
        <v>423</v>
      </c>
      <c r="E67" s="136">
        <v>418.7</v>
      </c>
      <c r="F67" s="643" t="s">
        <v>89</v>
      </c>
      <c r="G67" s="29" t="s">
        <v>249</v>
      </c>
      <c r="H67" s="29"/>
      <c r="I67"/>
      <c r="J67"/>
      <c r="K67"/>
      <c r="L67"/>
      <c r="P67"/>
    </row>
    <row r="68" spans="1:16" s="308" customFormat="1" x14ac:dyDescent="0.2">
      <c r="A68"/>
      <c r="B68" s="109">
        <v>43818</v>
      </c>
      <c r="C68" s="190" t="s">
        <v>647</v>
      </c>
      <c r="D68" s="132" t="s">
        <v>1146</v>
      </c>
      <c r="E68" s="136">
        <v>1979.63</v>
      </c>
      <c r="F68" s="643"/>
      <c r="G68" s="29" t="s">
        <v>249</v>
      </c>
      <c r="H68" s="29"/>
      <c r="I68"/>
      <c r="J68"/>
      <c r="K68"/>
      <c r="L68"/>
      <c r="P68"/>
    </row>
    <row r="69" spans="1:16" s="308" customFormat="1" x14ac:dyDescent="0.2">
      <c r="A69"/>
      <c r="B69" s="109">
        <v>43818</v>
      </c>
      <c r="C69" s="190" t="s">
        <v>469</v>
      </c>
      <c r="D69" s="132" t="s">
        <v>424</v>
      </c>
      <c r="E69" s="136">
        <v>160.58000000000001</v>
      </c>
      <c r="F69" s="656" t="s">
        <v>89</v>
      </c>
      <c r="G69" s="29" t="s">
        <v>249</v>
      </c>
      <c r="H69" s="29"/>
      <c r="I69"/>
      <c r="J69"/>
      <c r="K69"/>
      <c r="L69"/>
      <c r="P69"/>
    </row>
    <row r="70" spans="1:16" s="308" customFormat="1" x14ac:dyDescent="0.2">
      <c r="A70"/>
      <c r="B70" s="109">
        <v>43818</v>
      </c>
      <c r="C70" s="190" t="s">
        <v>469</v>
      </c>
      <c r="D70" s="132" t="s">
        <v>901</v>
      </c>
      <c r="E70" s="136">
        <v>281.23</v>
      </c>
      <c r="F70" s="643"/>
      <c r="G70" s="29" t="s">
        <v>249</v>
      </c>
      <c r="H70" s="29"/>
      <c r="I70"/>
      <c r="J70"/>
      <c r="K70"/>
      <c r="L70"/>
      <c r="P70"/>
    </row>
    <row r="71" spans="1:16" s="308" customFormat="1" x14ac:dyDescent="0.2">
      <c r="A71"/>
      <c r="B71" s="109">
        <v>43818</v>
      </c>
      <c r="C71" s="190" t="s">
        <v>469</v>
      </c>
      <c r="D71" s="132" t="s">
        <v>1241</v>
      </c>
      <c r="E71" s="136">
        <v>165</v>
      </c>
      <c r="F71" s="643" t="s">
        <v>89</v>
      </c>
      <c r="G71" s="29" t="s">
        <v>249</v>
      </c>
      <c r="H71" s="29"/>
      <c r="I71"/>
      <c r="J71"/>
      <c r="K71"/>
      <c r="L71"/>
      <c r="P71"/>
    </row>
    <row r="72" spans="1:16" s="308" customFormat="1" x14ac:dyDescent="0.2">
      <c r="A72"/>
      <c r="B72" s="109">
        <v>43818</v>
      </c>
      <c r="C72" s="190" t="s">
        <v>647</v>
      </c>
      <c r="D72" s="132" t="s">
        <v>597</v>
      </c>
      <c r="E72" s="136">
        <v>444.59</v>
      </c>
      <c r="F72" s="643" t="s">
        <v>89</v>
      </c>
      <c r="G72" s="29" t="s">
        <v>249</v>
      </c>
      <c r="H72" s="29"/>
      <c r="I72"/>
      <c r="J72"/>
      <c r="K72"/>
      <c r="L72"/>
      <c r="P72"/>
    </row>
    <row r="73" spans="1:16" s="308" customFormat="1" x14ac:dyDescent="0.2">
      <c r="A73"/>
      <c r="B73" s="109">
        <v>43818</v>
      </c>
      <c r="C73" s="190" t="s">
        <v>469</v>
      </c>
      <c r="D73" s="132" t="s">
        <v>1627</v>
      </c>
      <c r="E73" s="136">
        <v>1580</v>
      </c>
      <c r="F73" s="643"/>
      <c r="G73" s="29" t="s">
        <v>249</v>
      </c>
      <c r="H73" s="29"/>
      <c r="I73"/>
      <c r="J73"/>
      <c r="K73"/>
      <c r="L73"/>
      <c r="P73"/>
    </row>
    <row r="74" spans="1:16" s="308" customFormat="1" x14ac:dyDescent="0.2">
      <c r="A74"/>
      <c r="B74" s="109">
        <v>43818</v>
      </c>
      <c r="C74" s="190" t="s">
        <v>719</v>
      </c>
      <c r="D74" s="132" t="s">
        <v>1051</v>
      </c>
      <c r="E74" s="136">
        <v>737.74</v>
      </c>
      <c r="F74" s="643" t="s">
        <v>89</v>
      </c>
      <c r="G74" s="29" t="s">
        <v>249</v>
      </c>
      <c r="H74" s="29"/>
      <c r="I74"/>
      <c r="J74"/>
      <c r="K74"/>
      <c r="L74"/>
      <c r="P74"/>
    </row>
    <row r="75" spans="1:16" s="308" customFormat="1" x14ac:dyDescent="0.2">
      <c r="A75"/>
      <c r="B75" s="109">
        <v>43819</v>
      </c>
      <c r="C75" s="190" t="s">
        <v>719</v>
      </c>
      <c r="D75" s="132" t="s">
        <v>1051</v>
      </c>
      <c r="E75" s="136">
        <v>663.15</v>
      </c>
      <c r="F75" s="643" t="s">
        <v>89</v>
      </c>
      <c r="G75" s="29" t="s">
        <v>249</v>
      </c>
      <c r="H75" s="29"/>
      <c r="I75"/>
      <c r="J75"/>
      <c r="K75"/>
      <c r="L75"/>
      <c r="P75"/>
    </row>
    <row r="76" spans="1:16" s="308" customFormat="1" x14ac:dyDescent="0.2">
      <c r="A76"/>
      <c r="B76" s="109">
        <v>43819</v>
      </c>
      <c r="C76" s="190" t="s">
        <v>301</v>
      </c>
      <c r="D76" s="132" t="s">
        <v>1810</v>
      </c>
      <c r="E76" s="136">
        <v>173.82</v>
      </c>
      <c r="F76" s="643" t="s">
        <v>89</v>
      </c>
      <c r="G76" s="29" t="s">
        <v>249</v>
      </c>
      <c r="H76" s="29"/>
      <c r="I76"/>
      <c r="J76"/>
      <c r="K76"/>
      <c r="L76"/>
      <c r="P76"/>
    </row>
    <row r="77" spans="1:16" s="308" customFormat="1" x14ac:dyDescent="0.2">
      <c r="A77"/>
      <c r="B77" s="109">
        <v>43819</v>
      </c>
      <c r="C77" s="190" t="s">
        <v>301</v>
      </c>
      <c r="D77" s="132" t="s">
        <v>1051</v>
      </c>
      <c r="E77" s="136">
        <v>1116.05</v>
      </c>
      <c r="F77" s="643"/>
      <c r="G77" s="29" t="s">
        <v>249</v>
      </c>
      <c r="H77" s="29"/>
      <c r="I77"/>
      <c r="J77"/>
      <c r="K77"/>
      <c r="L77"/>
      <c r="P77"/>
    </row>
    <row r="78" spans="1:16" s="308" customFormat="1" x14ac:dyDescent="0.2">
      <c r="A78"/>
      <c r="B78" s="109">
        <v>43819</v>
      </c>
      <c r="C78" s="190" t="s">
        <v>469</v>
      </c>
      <c r="D78" s="132" t="s">
        <v>424</v>
      </c>
      <c r="E78" s="136">
        <v>154.58000000000001</v>
      </c>
      <c r="F78" s="643"/>
      <c r="G78" s="29" t="s">
        <v>249</v>
      </c>
      <c r="H78" s="29"/>
      <c r="I78"/>
      <c r="J78"/>
      <c r="K78"/>
      <c r="L78"/>
      <c r="P78"/>
    </row>
    <row r="79" spans="1:16" s="308" customFormat="1" x14ac:dyDescent="0.2">
      <c r="A79"/>
      <c r="B79" s="109">
        <v>43819</v>
      </c>
      <c r="C79" s="190" t="s">
        <v>301</v>
      </c>
      <c r="D79" s="132" t="s">
        <v>459</v>
      </c>
      <c r="E79" s="136">
        <v>111</v>
      </c>
      <c r="F79" s="643" t="s">
        <v>89</v>
      </c>
      <c r="G79" s="29" t="s">
        <v>249</v>
      </c>
      <c r="H79" s="29"/>
      <c r="I79"/>
      <c r="J79"/>
      <c r="K79"/>
      <c r="L79"/>
      <c r="P79"/>
    </row>
    <row r="80" spans="1:16" s="308" customFormat="1" x14ac:dyDescent="0.2">
      <c r="A80"/>
      <c r="B80" s="109">
        <v>43829</v>
      </c>
      <c r="C80" s="190" t="s">
        <v>1939</v>
      </c>
      <c r="D80" s="132" t="s">
        <v>1977</v>
      </c>
      <c r="E80" s="136">
        <v>5150</v>
      </c>
      <c r="F80" s="637" t="s">
        <v>405</v>
      </c>
      <c r="G80" s="29" t="s">
        <v>249</v>
      </c>
      <c r="H80" s="29"/>
      <c r="I80"/>
      <c r="J80"/>
      <c r="K80"/>
      <c r="L80"/>
      <c r="P80"/>
    </row>
    <row r="81" spans="1:16" s="308" customFormat="1" x14ac:dyDescent="0.2">
      <c r="A81"/>
      <c r="B81" s="109">
        <v>43829</v>
      </c>
      <c r="C81" s="190" t="s">
        <v>647</v>
      </c>
      <c r="D81" s="219" t="s">
        <v>1146</v>
      </c>
      <c r="E81" s="136">
        <v>1281.68</v>
      </c>
      <c r="F81" s="637" t="s">
        <v>89</v>
      </c>
      <c r="G81" s="29" t="s">
        <v>249</v>
      </c>
      <c r="H81" s="29"/>
      <c r="I81"/>
      <c r="J81"/>
      <c r="K81"/>
      <c r="L81"/>
      <c r="P81"/>
    </row>
    <row r="82" spans="1:16" s="308" customFormat="1" x14ac:dyDescent="0.2">
      <c r="A82"/>
      <c r="B82" s="109">
        <v>43829</v>
      </c>
      <c r="C82" s="190" t="s">
        <v>469</v>
      </c>
      <c r="D82" s="132" t="s">
        <v>2414</v>
      </c>
      <c r="E82" s="136">
        <v>1620</v>
      </c>
      <c r="F82" s="637" t="s">
        <v>405</v>
      </c>
      <c r="G82" s="29" t="s">
        <v>249</v>
      </c>
      <c r="H82" s="29"/>
      <c r="I82"/>
      <c r="J82"/>
      <c r="K82"/>
      <c r="L82"/>
      <c r="P82"/>
    </row>
    <row r="83" spans="1:16" s="308" customFormat="1" x14ac:dyDescent="0.2">
      <c r="A83"/>
      <c r="B83" s="109">
        <v>43829</v>
      </c>
      <c r="C83" s="190" t="s">
        <v>301</v>
      </c>
      <c r="D83" s="132" t="s">
        <v>946</v>
      </c>
      <c r="E83" s="136">
        <v>436.08</v>
      </c>
      <c r="F83" s="637" t="s">
        <v>89</v>
      </c>
      <c r="G83" s="29" t="s">
        <v>249</v>
      </c>
      <c r="H83" s="29"/>
      <c r="I83"/>
      <c r="J83"/>
      <c r="K83"/>
      <c r="L83"/>
      <c r="P83"/>
    </row>
    <row r="84" spans="1:16" s="308" customFormat="1" x14ac:dyDescent="0.2">
      <c r="A84"/>
      <c r="B84" s="109">
        <v>43829</v>
      </c>
      <c r="C84" s="190" t="s">
        <v>301</v>
      </c>
      <c r="D84" s="132" t="s">
        <v>1197</v>
      </c>
      <c r="E84" s="136">
        <v>758.01</v>
      </c>
      <c r="F84" s="637" t="s">
        <v>89</v>
      </c>
      <c r="G84" s="29" t="s">
        <v>249</v>
      </c>
      <c r="H84" s="29"/>
      <c r="I84"/>
      <c r="J84"/>
      <c r="K84"/>
      <c r="L84"/>
      <c r="P84"/>
    </row>
    <row r="85" spans="1:16" s="308" customFormat="1" ht="13.5" thickBot="1" x14ac:dyDescent="0.25">
      <c r="A85"/>
      <c r="B85" s="161">
        <v>43829</v>
      </c>
      <c r="C85" s="187" t="s">
        <v>1113</v>
      </c>
      <c r="D85" s="133" t="s">
        <v>906</v>
      </c>
      <c r="E85" s="137">
        <v>747.5</v>
      </c>
      <c r="F85" s="637" t="s">
        <v>89</v>
      </c>
      <c r="G85" s="29" t="s">
        <v>249</v>
      </c>
      <c r="H85" s="29"/>
      <c r="I85"/>
      <c r="J85"/>
      <c r="K85"/>
      <c r="L85"/>
      <c r="P85"/>
    </row>
    <row r="86" spans="1:16" s="308" customFormat="1" ht="13.5" thickBot="1" x14ac:dyDescent="0.25">
      <c r="A86"/>
      <c r="B86" s="56"/>
      <c r="C86" s="56"/>
      <c r="D86" s="194"/>
      <c r="E86" s="87">
        <f>SUM(E10:E85)</f>
        <v>91169.72</v>
      </c>
      <c r="F86" s="637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 s="637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 s="637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197"/>
      <c r="F89" s="637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197"/>
      <c r="F90" s="637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197"/>
      <c r="F91" s="637"/>
      <c r="G91" s="29"/>
      <c r="H91" s="29"/>
      <c r="I91"/>
      <c r="J91"/>
      <c r="K91"/>
      <c r="L91"/>
      <c r="P91"/>
    </row>
  </sheetData>
  <mergeCells count="4">
    <mergeCell ref="A1:L1"/>
    <mergeCell ref="A3:D3"/>
    <mergeCell ref="K17:K19"/>
    <mergeCell ref="L17:L1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8"/>
  <dimension ref="A1:P85"/>
  <sheetViews>
    <sheetView zoomScaleNormal="100" workbookViewId="0">
      <selection activeCell="D47" sqref="D4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43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2416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43"/>
      <c r="G2" s="643"/>
      <c r="H2" s="643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109">
        <v>43833</v>
      </c>
      <c r="C5" s="652" t="s">
        <v>674</v>
      </c>
      <c r="D5" s="132" t="s">
        <v>2105</v>
      </c>
      <c r="E5" s="124">
        <v>691.3</v>
      </c>
      <c r="F5" s="651" t="s">
        <v>89</v>
      </c>
      <c r="G5" s="29" t="s">
        <v>249</v>
      </c>
      <c r="H5" s="27"/>
      <c r="J5" s="213">
        <v>43839</v>
      </c>
      <c r="K5" s="215" t="s">
        <v>1258</v>
      </c>
      <c r="L5" s="495">
        <v>15652.65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B6" s="109">
        <v>43837</v>
      </c>
      <c r="C6" s="644" t="s">
        <v>301</v>
      </c>
      <c r="D6" s="132" t="s">
        <v>2432</v>
      </c>
      <c r="E6" s="124">
        <v>792.9</v>
      </c>
      <c r="F6" s="643" t="s">
        <v>89</v>
      </c>
      <c r="G6" s="29" t="s">
        <v>249</v>
      </c>
      <c r="H6" s="29"/>
      <c r="K6" s="194"/>
      <c r="L6" s="87">
        <f>SUM(L5:L5)</f>
        <v>15652.65</v>
      </c>
      <c r="M6" s="307"/>
      <c r="N6" s="307"/>
      <c r="O6" s="307"/>
    </row>
    <row r="7" spans="1:16" s="56" customFormat="1" ht="12.6" customHeight="1" thickBot="1" x14ac:dyDescent="0.25">
      <c r="B7" s="109">
        <v>43838</v>
      </c>
      <c r="C7" s="652" t="s">
        <v>469</v>
      </c>
      <c r="D7" s="132" t="s">
        <v>424</v>
      </c>
      <c r="E7" s="124">
        <v>785.38</v>
      </c>
      <c r="F7" s="651" t="s">
        <v>89</v>
      </c>
      <c r="G7" s="29" t="s">
        <v>249</v>
      </c>
      <c r="H7" s="29"/>
      <c r="K7" s="194"/>
      <c r="L7" s="208"/>
      <c r="M7" s="307"/>
      <c r="N7" s="307"/>
      <c r="O7" s="306"/>
    </row>
    <row r="8" spans="1:16" s="56" customFormat="1" ht="12.6" customHeight="1" x14ac:dyDescent="0.2">
      <c r="B8" s="109">
        <v>43839</v>
      </c>
      <c r="C8" s="188" t="s">
        <v>719</v>
      </c>
      <c r="D8" s="123" t="s">
        <v>1051</v>
      </c>
      <c r="E8" s="124">
        <v>679.85</v>
      </c>
      <c r="F8" s="643" t="s">
        <v>89</v>
      </c>
      <c r="G8" s="29" t="s">
        <v>249</v>
      </c>
      <c r="H8" s="29"/>
      <c r="I8"/>
      <c r="J8" s="892" t="s">
        <v>1087</v>
      </c>
      <c r="K8" s="885"/>
      <c r="L8" s="881">
        <f>E60+L6+L16+L22</f>
        <v>182934.97</v>
      </c>
      <c r="M8" s="307"/>
      <c r="N8" s="307"/>
      <c r="O8" s="306"/>
    </row>
    <row r="9" spans="1:16" s="56" customFormat="1" ht="12.6" customHeight="1" thickBot="1" x14ac:dyDescent="0.25">
      <c r="B9" s="109">
        <v>43839</v>
      </c>
      <c r="C9" s="646" t="s">
        <v>674</v>
      </c>
      <c r="D9" s="123" t="s">
        <v>673</v>
      </c>
      <c r="E9" s="124">
        <v>256.10000000000002</v>
      </c>
      <c r="F9" s="643" t="s">
        <v>89</v>
      </c>
      <c r="G9" s="29" t="s">
        <v>249</v>
      </c>
      <c r="H9" s="29"/>
      <c r="I9" s="294"/>
      <c r="J9" s="892"/>
      <c r="K9" s="885"/>
      <c r="L9" s="882"/>
      <c r="M9" s="307"/>
      <c r="N9" s="307"/>
      <c r="O9" s="306"/>
      <c r="P9" s="316"/>
    </row>
    <row r="10" spans="1:16" s="56" customFormat="1" ht="12.6" customHeight="1" x14ac:dyDescent="0.2">
      <c r="B10" s="109">
        <v>43839</v>
      </c>
      <c r="C10" s="188" t="s">
        <v>301</v>
      </c>
      <c r="D10" s="123" t="s">
        <v>2114</v>
      </c>
      <c r="E10" s="124">
        <v>16336.93</v>
      </c>
      <c r="F10" s="643" t="s">
        <v>89</v>
      </c>
      <c r="G10" s="29" t="s">
        <v>249</v>
      </c>
      <c r="H10" s="29"/>
      <c r="I10" s="3"/>
      <c r="J10" s="393"/>
      <c r="K10" s="398"/>
      <c r="L10" s="336"/>
      <c r="M10" s="307"/>
      <c r="N10" s="307"/>
      <c r="O10" s="306"/>
      <c r="P10" s="316"/>
    </row>
    <row r="11" spans="1:16" s="56" customFormat="1" ht="12.6" customHeight="1" thickBot="1" x14ac:dyDescent="0.25">
      <c r="B11" s="109">
        <v>43839</v>
      </c>
      <c r="C11" s="188" t="s">
        <v>301</v>
      </c>
      <c r="D11" s="123" t="s">
        <v>1487</v>
      </c>
      <c r="E11" s="124">
        <v>6881.35</v>
      </c>
      <c r="F11" s="643" t="s">
        <v>89</v>
      </c>
      <c r="G11" s="29" t="s">
        <v>249</v>
      </c>
      <c r="H11" s="29"/>
      <c r="I11" s="294" t="s">
        <v>1570</v>
      </c>
      <c r="J11" s="294"/>
      <c r="K11" s="294"/>
      <c r="L11" s="288"/>
      <c r="M11" s="492" t="s">
        <v>2269</v>
      </c>
      <c r="N11" s="307"/>
      <c r="O11" s="306"/>
      <c r="P11" s="29"/>
    </row>
    <row r="12" spans="1:16" s="56" customFormat="1" ht="12.6" customHeight="1" thickBot="1" x14ac:dyDescent="0.25">
      <c r="B12" s="109">
        <v>43839</v>
      </c>
      <c r="C12" s="188" t="s">
        <v>719</v>
      </c>
      <c r="D12" s="123" t="s">
        <v>1051</v>
      </c>
      <c r="E12" s="124">
        <v>1061.53</v>
      </c>
      <c r="F12" s="643" t="s">
        <v>89</v>
      </c>
      <c r="G12" s="29" t="s">
        <v>249</v>
      </c>
      <c r="H12" s="29"/>
      <c r="I12"/>
      <c r="J12" s="10" t="s">
        <v>297</v>
      </c>
      <c r="K12" s="11" t="s">
        <v>298</v>
      </c>
      <c r="L12" s="176" t="s">
        <v>299</v>
      </c>
      <c r="M12" s="308"/>
      <c r="N12" s="307"/>
      <c r="O12" s="306"/>
      <c r="P12" s="327"/>
    </row>
    <row r="13" spans="1:16" s="56" customFormat="1" ht="12.6" customHeight="1" x14ac:dyDescent="0.2">
      <c r="B13" s="109">
        <v>43839</v>
      </c>
      <c r="C13" s="188" t="s">
        <v>719</v>
      </c>
      <c r="D13" s="123" t="s">
        <v>1051</v>
      </c>
      <c r="E13" s="124">
        <v>1069.03</v>
      </c>
      <c r="F13" s="643" t="s">
        <v>89</v>
      </c>
      <c r="G13" s="29" t="s">
        <v>249</v>
      </c>
      <c r="H13" s="29"/>
      <c r="I13"/>
      <c r="J13" s="110">
        <v>43826</v>
      </c>
      <c r="K13" s="119" t="s">
        <v>459</v>
      </c>
      <c r="L13" s="134">
        <v>769</v>
      </c>
      <c r="M13" s="308" t="s">
        <v>89</v>
      </c>
      <c r="N13" s="308" t="s">
        <v>249</v>
      </c>
      <c r="O13" s="306"/>
      <c r="P13" s="327"/>
    </row>
    <row r="14" spans="1:16" s="29" customFormat="1" ht="12.6" customHeight="1" x14ac:dyDescent="0.2">
      <c r="A14" s="56"/>
      <c r="B14" s="109">
        <v>43839</v>
      </c>
      <c r="C14" s="188" t="s">
        <v>469</v>
      </c>
      <c r="D14" s="123" t="s">
        <v>424</v>
      </c>
      <c r="E14" s="124">
        <v>89.62</v>
      </c>
      <c r="F14" s="651" t="s">
        <v>89</v>
      </c>
      <c r="G14" s="29" t="s">
        <v>249</v>
      </c>
      <c r="I14"/>
      <c r="J14" s="110">
        <v>43826</v>
      </c>
      <c r="K14" s="119" t="s">
        <v>1355</v>
      </c>
      <c r="L14" s="169">
        <v>31.72</v>
      </c>
      <c r="M14" s="308" t="s">
        <v>89</v>
      </c>
      <c r="N14" s="308" t="s">
        <v>249</v>
      </c>
      <c r="O14" s="306"/>
    </row>
    <row r="15" spans="1:16" s="29" customFormat="1" ht="12.6" customHeight="1" thickBot="1" x14ac:dyDescent="0.25">
      <c r="A15" s="56"/>
      <c r="B15" s="109">
        <v>43840</v>
      </c>
      <c r="C15" s="188" t="s">
        <v>469</v>
      </c>
      <c r="D15" s="123" t="s">
        <v>424</v>
      </c>
      <c r="E15" s="122">
        <v>71.62</v>
      </c>
      <c r="F15" s="651" t="s">
        <v>89</v>
      </c>
      <c r="G15" s="29" t="s">
        <v>249</v>
      </c>
      <c r="I15"/>
      <c r="J15" s="280">
        <v>43826</v>
      </c>
      <c r="K15" s="423" t="s">
        <v>597</v>
      </c>
      <c r="L15" s="200">
        <v>1582.06</v>
      </c>
      <c r="M15" s="308" t="s">
        <v>89</v>
      </c>
      <c r="N15" s="308" t="s">
        <v>249</v>
      </c>
      <c r="O15" s="306"/>
    </row>
    <row r="16" spans="1:16" s="29" customFormat="1" ht="12.6" customHeight="1" thickBot="1" x14ac:dyDescent="0.25">
      <c r="A16" s="56"/>
      <c r="B16" s="109">
        <v>43840</v>
      </c>
      <c r="C16" s="188" t="s">
        <v>719</v>
      </c>
      <c r="D16" s="123" t="s">
        <v>1051</v>
      </c>
      <c r="E16" s="122">
        <v>1139.6199999999999</v>
      </c>
      <c r="F16" s="651" t="s">
        <v>89</v>
      </c>
      <c r="G16" s="29" t="s">
        <v>249</v>
      </c>
      <c r="I16" s="294"/>
      <c r="J16" s="56"/>
      <c r="K16" s="194"/>
      <c r="L16" s="87">
        <f>SUM(L13:L15)</f>
        <v>2382.7799999999997</v>
      </c>
      <c r="M16" s="308"/>
      <c r="N16" s="308"/>
      <c r="O16" s="307"/>
    </row>
    <row r="17" spans="1:16" s="29" customFormat="1" ht="12.6" customHeight="1" x14ac:dyDescent="0.2">
      <c r="A17" s="56"/>
      <c r="B17" s="109">
        <v>43840</v>
      </c>
      <c r="C17" s="188" t="s">
        <v>301</v>
      </c>
      <c r="D17" s="123" t="s">
        <v>459</v>
      </c>
      <c r="E17" s="122">
        <v>150</v>
      </c>
      <c r="F17" s="651" t="s">
        <v>89</v>
      </c>
      <c r="G17" s="29" t="s">
        <v>249</v>
      </c>
      <c r="I17" s="3"/>
      <c r="J17" s="56"/>
      <c r="K17" s="194"/>
      <c r="L17" s="208"/>
      <c r="M17" s="308"/>
      <c r="N17" s="308"/>
      <c r="O17" s="307"/>
      <c r="P17" s="487"/>
    </row>
    <row r="18" spans="1:16" s="29" customFormat="1" ht="12.6" customHeight="1" thickBot="1" x14ac:dyDescent="0.25">
      <c r="A18" s="56"/>
      <c r="B18" s="109">
        <v>43840</v>
      </c>
      <c r="C18" s="188" t="s">
        <v>301</v>
      </c>
      <c r="D18" s="123" t="s">
        <v>640</v>
      </c>
      <c r="E18" s="122">
        <v>235.99</v>
      </c>
      <c r="F18" s="651" t="s">
        <v>89</v>
      </c>
      <c r="G18" s="29" t="s">
        <v>249</v>
      </c>
      <c r="I18" s="294" t="s">
        <v>2039</v>
      </c>
      <c r="J18" s="294"/>
      <c r="K18" s="294"/>
      <c r="L18" s="288"/>
      <c r="M18" s="492"/>
      <c r="N18" s="308"/>
      <c r="O18" s="307"/>
      <c r="P18" s="488"/>
    </row>
    <row r="19" spans="1:16" s="29" customFormat="1" ht="12.6" customHeight="1" thickBot="1" x14ac:dyDescent="0.25">
      <c r="A19" s="56"/>
      <c r="B19" s="109">
        <v>43841</v>
      </c>
      <c r="C19" s="188" t="s">
        <v>469</v>
      </c>
      <c r="D19" s="123" t="s">
        <v>424</v>
      </c>
      <c r="E19" s="122">
        <v>239.06</v>
      </c>
      <c r="F19" s="651" t="s">
        <v>89</v>
      </c>
      <c r="G19" s="29" t="s">
        <v>249</v>
      </c>
      <c r="I19" s="294"/>
      <c r="J19" s="10" t="s">
        <v>297</v>
      </c>
      <c r="K19" s="11" t="s">
        <v>298</v>
      </c>
      <c r="L19" s="176" t="s">
        <v>299</v>
      </c>
      <c r="M19" s="308"/>
      <c r="N19" s="308"/>
      <c r="O19" s="307"/>
      <c r="P19" s="488"/>
    </row>
    <row r="20" spans="1:16" s="29" customFormat="1" ht="12.6" customHeight="1" x14ac:dyDescent="0.2">
      <c r="A20" s="56"/>
      <c r="B20" s="109">
        <v>43844</v>
      </c>
      <c r="C20" s="188" t="s">
        <v>719</v>
      </c>
      <c r="D20" s="123" t="s">
        <v>1051</v>
      </c>
      <c r="E20" s="136">
        <v>715.73</v>
      </c>
      <c r="F20" s="643" t="s">
        <v>89</v>
      </c>
      <c r="G20" s="29" t="s">
        <v>249</v>
      </c>
      <c r="I20" s="294"/>
      <c r="J20" s="129">
        <v>43834</v>
      </c>
      <c r="K20" s="132" t="s">
        <v>2436</v>
      </c>
      <c r="L20" s="433">
        <v>726.84</v>
      </c>
      <c r="M20" s="308"/>
      <c r="N20" s="308" t="s">
        <v>249</v>
      </c>
      <c r="O20" s="307"/>
      <c r="P20" s="488"/>
    </row>
    <row r="21" spans="1:16" s="29" customFormat="1" ht="12.6" customHeight="1" thickBot="1" x14ac:dyDescent="0.25">
      <c r="A21" s="56"/>
      <c r="B21" s="109">
        <v>43844</v>
      </c>
      <c r="C21" s="188" t="s">
        <v>1540</v>
      </c>
      <c r="D21" s="123" t="s">
        <v>1544</v>
      </c>
      <c r="E21" s="136">
        <v>65</v>
      </c>
      <c r="F21" s="643" t="s">
        <v>89</v>
      </c>
      <c r="G21" s="29" t="s">
        <v>249</v>
      </c>
      <c r="I21" s="294"/>
      <c r="J21" s="161">
        <v>43846</v>
      </c>
      <c r="K21" s="133" t="s">
        <v>2427</v>
      </c>
      <c r="L21" s="200">
        <v>832.27</v>
      </c>
      <c r="M21" s="308" t="s">
        <v>89</v>
      </c>
      <c r="N21" s="308" t="s">
        <v>249</v>
      </c>
      <c r="O21" s="307"/>
      <c r="P21" s="488"/>
    </row>
    <row r="22" spans="1:16" s="29" customFormat="1" ht="12.6" customHeight="1" thickBot="1" x14ac:dyDescent="0.25">
      <c r="A22" s="56"/>
      <c r="B22" s="109">
        <v>43844</v>
      </c>
      <c r="C22" s="188" t="s">
        <v>719</v>
      </c>
      <c r="D22" s="123" t="s">
        <v>1051</v>
      </c>
      <c r="E22" s="136">
        <v>667.34</v>
      </c>
      <c r="F22" s="643" t="s">
        <v>89</v>
      </c>
      <c r="G22" s="29" t="s">
        <v>249</v>
      </c>
      <c r="I22"/>
      <c r="J22" s="56"/>
      <c r="K22" s="194"/>
      <c r="L22" s="87">
        <f>SUM(L20:L21)</f>
        <v>1559.1100000000001</v>
      </c>
      <c r="M22" s="308"/>
      <c r="N22" s="308"/>
      <c r="O22" s="307"/>
      <c r="P22" s="488"/>
    </row>
    <row r="23" spans="1:16" s="29" customFormat="1" ht="12.6" customHeight="1" x14ac:dyDescent="0.2">
      <c r="A23" s="56"/>
      <c r="B23" s="109">
        <v>43845</v>
      </c>
      <c r="C23" s="188" t="s">
        <v>1540</v>
      </c>
      <c r="D23" s="123" t="s">
        <v>2425</v>
      </c>
      <c r="E23" s="136">
        <v>210.97</v>
      </c>
      <c r="F23" s="643" t="s">
        <v>89</v>
      </c>
      <c r="G23" s="29" t="s">
        <v>249</v>
      </c>
      <c r="I23"/>
      <c r="J23" s="56"/>
      <c r="K23" s="194"/>
      <c r="L23" s="208"/>
      <c r="M23" s="308"/>
      <c r="N23" s="308"/>
      <c r="O23" s="307"/>
      <c r="P23" s="488"/>
    </row>
    <row r="24" spans="1:16" s="29" customFormat="1" ht="12.6" customHeight="1" x14ac:dyDescent="0.2">
      <c r="A24" s="56"/>
      <c r="B24" s="109">
        <v>43845</v>
      </c>
      <c r="C24" s="188" t="s">
        <v>301</v>
      </c>
      <c r="D24" s="123" t="s">
        <v>1350</v>
      </c>
      <c r="E24" s="136">
        <v>10189</v>
      </c>
      <c r="F24" s="647" t="s">
        <v>89</v>
      </c>
      <c r="G24" s="29" t="s">
        <v>249</v>
      </c>
      <c r="I24" s="294"/>
      <c r="J24"/>
      <c r="K24"/>
      <c r="L24"/>
      <c r="M24" s="308"/>
      <c r="N24" s="308"/>
      <c r="O24" s="307"/>
      <c r="P24" s="488"/>
    </row>
    <row r="25" spans="1:16" s="29" customFormat="1" ht="12.6" customHeight="1" x14ac:dyDescent="0.2">
      <c r="A25" s="56"/>
      <c r="B25" s="109">
        <v>43845</v>
      </c>
      <c r="C25" s="188" t="s">
        <v>301</v>
      </c>
      <c r="D25" s="123" t="s">
        <v>95</v>
      </c>
      <c r="E25" s="136">
        <v>1650.23</v>
      </c>
      <c r="F25" s="643" t="s">
        <v>89</v>
      </c>
      <c r="G25" s="29" t="s">
        <v>249</v>
      </c>
      <c r="I25" s="294"/>
      <c r="J25"/>
      <c r="K25"/>
      <c r="L25"/>
      <c r="M25" s="308"/>
      <c r="N25" s="308"/>
      <c r="O25" s="307"/>
      <c r="P25" s="488"/>
    </row>
    <row r="26" spans="1:16" s="29" customFormat="1" ht="12.6" customHeight="1" x14ac:dyDescent="0.2">
      <c r="A26" s="56"/>
      <c r="B26" s="109">
        <v>43845</v>
      </c>
      <c r="C26" s="188" t="s">
        <v>301</v>
      </c>
      <c r="D26" s="123" t="s">
        <v>197</v>
      </c>
      <c r="E26" s="136">
        <v>563.5</v>
      </c>
      <c r="F26" s="643" t="s">
        <v>89</v>
      </c>
      <c r="G26" s="29" t="s">
        <v>249</v>
      </c>
      <c r="I26"/>
      <c r="J26"/>
      <c r="K26"/>
      <c r="L26"/>
      <c r="M26" s="308"/>
      <c r="N26" s="308"/>
      <c r="O26" s="307"/>
      <c r="P26" s="488"/>
    </row>
    <row r="27" spans="1:16" s="29" customFormat="1" ht="12.6" customHeight="1" x14ac:dyDescent="0.2">
      <c r="A27" s="56"/>
      <c r="B27" s="109">
        <v>43845</v>
      </c>
      <c r="C27" s="188" t="s">
        <v>301</v>
      </c>
      <c r="D27" s="123" t="s">
        <v>931</v>
      </c>
      <c r="E27" s="136">
        <v>326.8</v>
      </c>
      <c r="F27" s="651" t="s">
        <v>89</v>
      </c>
      <c r="G27" s="29" t="s">
        <v>249</v>
      </c>
      <c r="I27"/>
      <c r="J27"/>
      <c r="K27"/>
      <c r="L27"/>
      <c r="M27" s="308"/>
      <c r="N27" s="308"/>
      <c r="O27" s="307"/>
      <c r="P27" s="111"/>
    </row>
    <row r="28" spans="1:16" s="29" customFormat="1" ht="12.6" customHeight="1" x14ac:dyDescent="0.2">
      <c r="A28" s="56"/>
      <c r="B28" s="109">
        <v>43846</v>
      </c>
      <c r="C28" s="188" t="s">
        <v>301</v>
      </c>
      <c r="D28" s="123" t="s">
        <v>227</v>
      </c>
      <c r="E28" s="136">
        <v>487.6</v>
      </c>
      <c r="F28" s="643" t="s">
        <v>89</v>
      </c>
      <c r="G28" s="29" t="s">
        <v>249</v>
      </c>
      <c r="I28"/>
      <c r="J28"/>
      <c r="K28"/>
      <c r="L28"/>
      <c r="M28" s="308"/>
      <c r="N28" s="308"/>
      <c r="O28" s="307"/>
      <c r="P28" s="111"/>
    </row>
    <row r="29" spans="1:16" s="29" customFormat="1" ht="12.6" customHeight="1" x14ac:dyDescent="0.2">
      <c r="A29" s="56"/>
      <c r="B29" s="109">
        <v>43846</v>
      </c>
      <c r="C29" s="188" t="s">
        <v>301</v>
      </c>
      <c r="D29" s="123" t="s">
        <v>2426</v>
      </c>
      <c r="E29" s="136">
        <v>1883.05</v>
      </c>
      <c r="F29" s="643" t="s">
        <v>89</v>
      </c>
      <c r="G29" s="29" t="s">
        <v>249</v>
      </c>
      <c r="I29"/>
      <c r="J29"/>
      <c r="K29"/>
      <c r="L29"/>
      <c r="M29" s="308"/>
      <c r="N29" s="308"/>
      <c r="O29" s="308"/>
      <c r="P29" s="111"/>
    </row>
    <row r="30" spans="1:16" s="29" customFormat="1" ht="12.6" customHeight="1" x14ac:dyDescent="0.2">
      <c r="A30" s="56"/>
      <c r="B30" s="109">
        <v>43846</v>
      </c>
      <c r="C30" s="188" t="s">
        <v>301</v>
      </c>
      <c r="D30" s="132" t="s">
        <v>1495</v>
      </c>
      <c r="E30" s="136">
        <v>727.82</v>
      </c>
      <c r="F30" s="643" t="s">
        <v>89</v>
      </c>
      <c r="G30" s="29" t="s">
        <v>249</v>
      </c>
      <c r="I30"/>
      <c r="J30"/>
      <c r="K30"/>
      <c r="L30"/>
      <c r="M30" s="308"/>
      <c r="N30" s="308"/>
      <c r="O30" s="308"/>
      <c r="P30" s="111"/>
    </row>
    <row r="31" spans="1:16" s="29" customFormat="1" ht="12.6" customHeight="1" x14ac:dyDescent="0.2">
      <c r="A31" s="56"/>
      <c r="B31" s="109">
        <v>43846</v>
      </c>
      <c r="C31" s="188" t="s">
        <v>469</v>
      </c>
      <c r="D31" s="132" t="s">
        <v>424</v>
      </c>
      <c r="E31" s="136">
        <v>183.13</v>
      </c>
      <c r="F31" s="651" t="s">
        <v>89</v>
      </c>
      <c r="G31" s="29" t="s">
        <v>249</v>
      </c>
      <c r="I31"/>
      <c r="J31"/>
      <c r="K31"/>
      <c r="L31"/>
      <c r="M31" s="308"/>
      <c r="N31" s="308"/>
      <c r="O31" s="308"/>
      <c r="P31" s="111"/>
    </row>
    <row r="32" spans="1:16" s="29" customFormat="1" ht="12.6" customHeight="1" x14ac:dyDescent="0.2">
      <c r="A32" s="56"/>
      <c r="B32" s="109">
        <v>43846</v>
      </c>
      <c r="C32" s="188" t="s">
        <v>301</v>
      </c>
      <c r="D32" s="132" t="s">
        <v>459</v>
      </c>
      <c r="E32" s="136">
        <v>159</v>
      </c>
      <c r="F32" s="651" t="s">
        <v>89</v>
      </c>
      <c r="G32" s="29" t="s">
        <v>249</v>
      </c>
      <c r="I32"/>
      <c r="J32"/>
      <c r="K32"/>
      <c r="L32"/>
      <c r="M32" s="308"/>
      <c r="N32" s="308"/>
      <c r="O32" s="308"/>
      <c r="P32" s="111"/>
    </row>
    <row r="33" spans="1:16" s="29" customFormat="1" ht="12.6" customHeight="1" x14ac:dyDescent="0.2">
      <c r="A33" s="56"/>
      <c r="B33" s="109">
        <v>43846</v>
      </c>
      <c r="C33" s="188" t="s">
        <v>1939</v>
      </c>
      <c r="D33" s="132" t="s">
        <v>1977</v>
      </c>
      <c r="E33" s="136">
        <v>5150</v>
      </c>
      <c r="F33" s="651" t="s">
        <v>405</v>
      </c>
      <c r="G33" s="29" t="s">
        <v>249</v>
      </c>
      <c r="I33"/>
      <c r="J33"/>
      <c r="K33"/>
      <c r="L33"/>
      <c r="M33" s="308"/>
      <c r="N33" s="308"/>
      <c r="O33" s="308"/>
      <c r="P33" s="111"/>
    </row>
    <row r="34" spans="1:16" s="29" customFormat="1" ht="12.6" customHeight="1" x14ac:dyDescent="0.2">
      <c r="A34" s="56"/>
      <c r="B34" s="109">
        <v>43846</v>
      </c>
      <c r="C34" s="188" t="s">
        <v>301</v>
      </c>
      <c r="D34" s="132" t="s">
        <v>2433</v>
      </c>
      <c r="E34" s="136">
        <v>67.83</v>
      </c>
      <c r="F34" s="651" t="s">
        <v>89</v>
      </c>
      <c r="G34" s="29" t="s">
        <v>249</v>
      </c>
      <c r="I34"/>
      <c r="J34"/>
      <c r="K34"/>
      <c r="L34"/>
      <c r="M34" s="308"/>
      <c r="N34" s="308"/>
      <c r="O34" s="308"/>
      <c r="P34" s="111"/>
    </row>
    <row r="35" spans="1:16" s="29" customFormat="1" ht="12.6" customHeight="1" x14ac:dyDescent="0.2">
      <c r="A35" s="56"/>
      <c r="B35" s="109">
        <v>43846</v>
      </c>
      <c r="C35" s="188" t="s">
        <v>469</v>
      </c>
      <c r="D35" s="132" t="s">
        <v>901</v>
      </c>
      <c r="E35" s="136">
        <v>425.94</v>
      </c>
      <c r="F35" s="651" t="s">
        <v>89</v>
      </c>
      <c r="G35" s="29" t="s">
        <v>249</v>
      </c>
      <c r="I35"/>
      <c r="J35"/>
      <c r="K35"/>
      <c r="L35"/>
      <c r="M35" s="308"/>
      <c r="N35" s="308"/>
      <c r="O35" s="308"/>
      <c r="P35" s="3"/>
    </row>
    <row r="36" spans="1:16" s="29" customFormat="1" ht="12.6" customHeight="1" x14ac:dyDescent="0.2">
      <c r="A36" s="56"/>
      <c r="B36" s="109">
        <v>43847</v>
      </c>
      <c r="C36" s="188" t="s">
        <v>1939</v>
      </c>
      <c r="D36" s="132" t="s">
        <v>1977</v>
      </c>
      <c r="E36" s="136">
        <v>5150</v>
      </c>
      <c r="F36" s="643" t="s">
        <v>405</v>
      </c>
      <c r="G36" s="29" t="s">
        <v>249</v>
      </c>
      <c r="I36"/>
      <c r="J36"/>
      <c r="K36"/>
      <c r="L36"/>
      <c r="M36" s="308"/>
      <c r="N36" s="308"/>
      <c r="O36" s="308"/>
      <c r="P36" s="3"/>
    </row>
    <row r="37" spans="1:16" s="29" customFormat="1" ht="12.6" customHeight="1" x14ac:dyDescent="0.2">
      <c r="A37"/>
      <c r="B37" s="109">
        <v>43848</v>
      </c>
      <c r="C37" s="188" t="s">
        <v>469</v>
      </c>
      <c r="D37" s="132" t="s">
        <v>2434</v>
      </c>
      <c r="E37" s="136">
        <v>65</v>
      </c>
      <c r="F37" s="651" t="s">
        <v>89</v>
      </c>
      <c r="G37" s="29" t="s">
        <v>249</v>
      </c>
      <c r="I37"/>
      <c r="J37"/>
      <c r="K37"/>
      <c r="L37"/>
      <c r="M37" s="308"/>
      <c r="N37" s="308"/>
      <c r="O37" s="308"/>
      <c r="P37" s="339"/>
    </row>
    <row r="38" spans="1:16" s="29" customFormat="1" ht="12.6" customHeight="1" x14ac:dyDescent="0.2">
      <c r="A38"/>
      <c r="B38" s="109">
        <v>43850</v>
      </c>
      <c r="C38" s="188" t="s">
        <v>301</v>
      </c>
      <c r="D38" s="132" t="s">
        <v>380</v>
      </c>
      <c r="E38" s="136">
        <v>483</v>
      </c>
      <c r="F38" s="648" t="s">
        <v>89</v>
      </c>
      <c r="G38" s="29" t="s">
        <v>249</v>
      </c>
      <c r="I38"/>
      <c r="J38"/>
      <c r="K38"/>
      <c r="L38"/>
      <c r="M38" s="308"/>
      <c r="N38" s="308"/>
      <c r="O38" s="308"/>
      <c r="P38" s="339"/>
    </row>
    <row r="39" spans="1:16" s="29" customFormat="1" ht="12.6" customHeight="1" x14ac:dyDescent="0.2">
      <c r="A39"/>
      <c r="B39" s="109">
        <v>43850</v>
      </c>
      <c r="C39" s="188" t="s">
        <v>301</v>
      </c>
      <c r="D39" s="132" t="s">
        <v>9</v>
      </c>
      <c r="E39" s="136">
        <v>102</v>
      </c>
      <c r="F39" s="651" t="s">
        <v>89</v>
      </c>
      <c r="G39" s="29" t="s">
        <v>249</v>
      </c>
      <c r="I39"/>
      <c r="J39"/>
      <c r="K39"/>
      <c r="L39"/>
      <c r="M39" s="308"/>
      <c r="N39" s="308"/>
      <c r="O39" s="308"/>
      <c r="P39" s="339"/>
    </row>
    <row r="40" spans="1:16" s="29" customFormat="1" ht="12.6" customHeight="1" x14ac:dyDescent="0.2">
      <c r="A40"/>
      <c r="B40" s="109">
        <v>43851</v>
      </c>
      <c r="C40" s="188" t="s">
        <v>469</v>
      </c>
      <c r="D40" s="132" t="s">
        <v>901</v>
      </c>
      <c r="E40" s="136">
        <v>80.55</v>
      </c>
      <c r="F40" s="651" t="s">
        <v>89</v>
      </c>
      <c r="G40" s="29" t="s">
        <v>249</v>
      </c>
      <c r="I40"/>
      <c r="J40"/>
      <c r="K40"/>
      <c r="L40"/>
      <c r="M40" s="308"/>
      <c r="N40" s="308"/>
      <c r="O40" s="308"/>
      <c r="P40" s="339"/>
    </row>
    <row r="41" spans="1:16" s="29" customFormat="1" ht="12.6" customHeight="1" x14ac:dyDescent="0.2">
      <c r="A41"/>
      <c r="B41" s="109">
        <v>43851</v>
      </c>
      <c r="C41" s="188" t="s">
        <v>469</v>
      </c>
      <c r="D41" s="132" t="s">
        <v>2240</v>
      </c>
      <c r="E41" s="136">
        <v>131.80000000000001</v>
      </c>
      <c r="F41" s="651" t="s">
        <v>89</v>
      </c>
      <c r="G41" s="29" t="s">
        <v>249</v>
      </c>
      <c r="I41"/>
      <c r="J41"/>
      <c r="K41"/>
      <c r="L41"/>
      <c r="M41" s="308"/>
      <c r="N41" s="308"/>
      <c r="O41" s="308"/>
      <c r="P41" s="339"/>
    </row>
    <row r="42" spans="1:16" s="29" customFormat="1" ht="12.6" customHeight="1" x14ac:dyDescent="0.2">
      <c r="A42"/>
      <c r="B42" s="109">
        <v>43851</v>
      </c>
      <c r="C42" s="188" t="s">
        <v>301</v>
      </c>
      <c r="D42" s="132" t="s">
        <v>931</v>
      </c>
      <c r="E42" s="136">
        <v>181.3</v>
      </c>
      <c r="F42" s="651" t="s">
        <v>89</v>
      </c>
      <c r="G42" s="29" t="s">
        <v>249</v>
      </c>
      <c r="I42"/>
      <c r="J42"/>
      <c r="K42"/>
      <c r="L42"/>
      <c r="M42" s="308"/>
      <c r="N42" s="308"/>
      <c r="O42" s="308"/>
      <c r="P42" s="339"/>
    </row>
    <row r="43" spans="1:16" s="29" customFormat="1" ht="12.6" customHeight="1" x14ac:dyDescent="0.2">
      <c r="A43"/>
      <c r="B43" s="109">
        <v>43851</v>
      </c>
      <c r="C43" s="188" t="s">
        <v>469</v>
      </c>
      <c r="D43" s="132" t="s">
        <v>424</v>
      </c>
      <c r="E43" s="136">
        <v>436.14</v>
      </c>
      <c r="F43" s="651" t="s">
        <v>89</v>
      </c>
      <c r="G43" s="29" t="s">
        <v>249</v>
      </c>
      <c r="I43"/>
      <c r="J43"/>
      <c r="K43"/>
      <c r="L43"/>
      <c r="M43" s="308"/>
      <c r="N43" s="308"/>
      <c r="O43" s="308"/>
      <c r="P43" s="308"/>
    </row>
    <row r="44" spans="1:16" s="29" customFormat="1" ht="12.6" customHeight="1" x14ac:dyDescent="0.2">
      <c r="A44"/>
      <c r="B44" s="109">
        <v>43851</v>
      </c>
      <c r="C44" s="188" t="s">
        <v>469</v>
      </c>
      <c r="D44" s="132" t="s">
        <v>1023</v>
      </c>
      <c r="E44" s="136">
        <v>124.1</v>
      </c>
      <c r="F44" s="651" t="s">
        <v>89</v>
      </c>
      <c r="G44" s="29" t="s">
        <v>249</v>
      </c>
      <c r="I44"/>
      <c r="J44"/>
      <c r="K44"/>
      <c r="L44"/>
      <c r="M44" s="308"/>
      <c r="N44" s="308"/>
      <c r="O44" s="308"/>
      <c r="P44" s="308"/>
    </row>
    <row r="45" spans="1:16" s="29" customFormat="1" ht="12.6" customHeight="1" x14ac:dyDescent="0.2">
      <c r="A45"/>
      <c r="B45" s="109">
        <v>43851</v>
      </c>
      <c r="C45" s="188" t="s">
        <v>469</v>
      </c>
      <c r="D45" s="132" t="s">
        <v>901</v>
      </c>
      <c r="E45" s="136">
        <v>318.58</v>
      </c>
      <c r="F45" s="651" t="s">
        <v>89</v>
      </c>
      <c r="G45" s="29" t="s">
        <v>249</v>
      </c>
      <c r="I45"/>
      <c r="J45"/>
      <c r="K45"/>
      <c r="L45"/>
      <c r="M45" s="308"/>
      <c r="N45" s="308"/>
      <c r="O45" s="308"/>
      <c r="P45" s="308"/>
    </row>
    <row r="46" spans="1:16" s="29" customFormat="1" ht="12.6" customHeight="1" x14ac:dyDescent="0.2">
      <c r="A46"/>
      <c r="B46" s="109">
        <v>43853</v>
      </c>
      <c r="C46" s="188" t="s">
        <v>301</v>
      </c>
      <c r="D46" s="132" t="s">
        <v>6</v>
      </c>
      <c r="E46" s="136">
        <v>50000</v>
      </c>
      <c r="F46" s="643" t="s">
        <v>89</v>
      </c>
      <c r="G46" s="29" t="s">
        <v>249</v>
      </c>
      <c r="I46"/>
      <c r="J46"/>
      <c r="K46"/>
      <c r="L46"/>
      <c r="M46" s="308"/>
      <c r="N46" s="308"/>
      <c r="O46" s="308"/>
      <c r="P46" s="308"/>
    </row>
    <row r="47" spans="1:16" s="29" customFormat="1" ht="12.6" customHeight="1" x14ac:dyDescent="0.2">
      <c r="A47"/>
      <c r="B47" s="109">
        <v>43853</v>
      </c>
      <c r="C47" s="188" t="s">
        <v>301</v>
      </c>
      <c r="D47" s="132" t="s">
        <v>6</v>
      </c>
      <c r="E47" s="136">
        <v>6781.25</v>
      </c>
      <c r="F47" s="643" t="s">
        <v>89</v>
      </c>
      <c r="G47" s="29" t="s">
        <v>249</v>
      </c>
      <c r="I47"/>
      <c r="J47"/>
      <c r="K47"/>
      <c r="L47"/>
      <c r="M47" s="308"/>
      <c r="N47" s="308"/>
      <c r="O47" s="308"/>
      <c r="P47" s="308"/>
    </row>
    <row r="48" spans="1:16" s="29" customFormat="1" ht="12.6" customHeight="1" x14ac:dyDescent="0.2">
      <c r="A48"/>
      <c r="B48" s="109">
        <v>43853</v>
      </c>
      <c r="C48" s="190" t="s">
        <v>616</v>
      </c>
      <c r="D48" s="132" t="s">
        <v>2428</v>
      </c>
      <c r="E48" s="136">
        <v>3000</v>
      </c>
      <c r="F48" s="643" t="s">
        <v>89</v>
      </c>
      <c r="G48" s="29" t="s">
        <v>249</v>
      </c>
      <c r="I48"/>
      <c r="J48"/>
      <c r="K48"/>
      <c r="L48"/>
      <c r="M48" s="308"/>
      <c r="N48" s="308"/>
      <c r="O48" s="308"/>
      <c r="P48" s="308"/>
    </row>
    <row r="49" spans="1:16" s="29" customFormat="1" ht="12.6" customHeight="1" x14ac:dyDescent="0.2">
      <c r="A49"/>
      <c r="B49" s="109">
        <v>43853</v>
      </c>
      <c r="C49" s="190" t="s">
        <v>469</v>
      </c>
      <c r="D49" s="132" t="s">
        <v>931</v>
      </c>
      <c r="E49" s="136">
        <v>143.30000000000001</v>
      </c>
      <c r="F49" s="651" t="s">
        <v>89</v>
      </c>
      <c r="G49" s="29" t="s">
        <v>249</v>
      </c>
      <c r="I49"/>
      <c r="J49"/>
      <c r="K49"/>
      <c r="L49"/>
      <c r="M49" s="308"/>
      <c r="N49" s="308"/>
      <c r="O49" s="308"/>
      <c r="P49" s="308"/>
    </row>
    <row r="50" spans="1:16" s="29" customFormat="1" ht="12.6" customHeight="1" x14ac:dyDescent="0.2">
      <c r="A50"/>
      <c r="B50" s="109">
        <v>43857</v>
      </c>
      <c r="C50" s="190" t="s">
        <v>469</v>
      </c>
      <c r="D50" s="132" t="s">
        <v>901</v>
      </c>
      <c r="E50" s="136">
        <v>536.52</v>
      </c>
      <c r="F50" s="651" t="s">
        <v>89</v>
      </c>
      <c r="G50" s="29" t="s">
        <v>249</v>
      </c>
      <c r="I50"/>
      <c r="J50"/>
      <c r="K50"/>
      <c r="L50"/>
      <c r="M50" s="308"/>
      <c r="N50" s="308"/>
      <c r="O50" s="308"/>
      <c r="P50" s="308"/>
    </row>
    <row r="51" spans="1:16" s="29" customFormat="1" ht="12.6" customHeight="1" x14ac:dyDescent="0.2">
      <c r="A51"/>
      <c r="B51" s="109">
        <v>43857</v>
      </c>
      <c r="C51" s="190" t="s">
        <v>647</v>
      </c>
      <c r="D51" s="132" t="s">
        <v>597</v>
      </c>
      <c r="E51" s="136">
        <v>224.86</v>
      </c>
      <c r="F51" s="651" t="s">
        <v>89</v>
      </c>
      <c r="G51" s="29" t="s">
        <v>249</v>
      </c>
      <c r="I51"/>
      <c r="J51"/>
      <c r="K51"/>
      <c r="L51"/>
      <c r="M51" s="308"/>
      <c r="N51" s="308"/>
      <c r="O51" s="308"/>
      <c r="P51" s="308"/>
    </row>
    <row r="52" spans="1:16" s="29" customFormat="1" ht="12.6" customHeight="1" x14ac:dyDescent="0.2">
      <c r="A52"/>
      <c r="B52" s="109">
        <v>43857</v>
      </c>
      <c r="C52" s="190" t="s">
        <v>469</v>
      </c>
      <c r="D52" s="132" t="s">
        <v>2433</v>
      </c>
      <c r="E52" s="136">
        <v>606.04999999999995</v>
      </c>
      <c r="F52" s="651" t="s">
        <v>89</v>
      </c>
      <c r="G52" s="29" t="s">
        <v>249</v>
      </c>
      <c r="I52"/>
      <c r="J52"/>
      <c r="K52"/>
      <c r="L52"/>
      <c r="M52" s="308"/>
      <c r="N52" s="308"/>
      <c r="O52" s="308"/>
      <c r="P52" s="308"/>
    </row>
    <row r="53" spans="1:16" s="29" customFormat="1" ht="12.6" customHeight="1" x14ac:dyDescent="0.2">
      <c r="A53"/>
      <c r="B53" s="109">
        <v>43857</v>
      </c>
      <c r="C53" s="190" t="s">
        <v>719</v>
      </c>
      <c r="D53" s="132" t="s">
        <v>1051</v>
      </c>
      <c r="E53" s="136">
        <v>732.94</v>
      </c>
      <c r="F53" s="651" t="s">
        <v>89</v>
      </c>
      <c r="G53" s="29" t="s">
        <v>249</v>
      </c>
      <c r="I53"/>
      <c r="J53"/>
      <c r="K53"/>
      <c r="L53"/>
      <c r="M53" s="308"/>
      <c r="N53" s="308"/>
      <c r="O53" s="308"/>
      <c r="P53" s="308"/>
    </row>
    <row r="54" spans="1:16" s="308" customFormat="1" ht="12.75" customHeight="1" x14ac:dyDescent="0.2">
      <c r="A54"/>
      <c r="B54" s="109">
        <v>43857</v>
      </c>
      <c r="C54" s="190" t="s">
        <v>469</v>
      </c>
      <c r="D54" s="132" t="s">
        <v>424</v>
      </c>
      <c r="E54" s="136">
        <v>319.20999999999998</v>
      </c>
      <c r="F54" s="651" t="s">
        <v>89</v>
      </c>
      <c r="G54" s="29" t="s">
        <v>249</v>
      </c>
      <c r="H54" s="29"/>
      <c r="I54"/>
      <c r="J54"/>
      <c r="K54"/>
      <c r="L54"/>
      <c r="P54"/>
    </row>
    <row r="55" spans="1:16" s="308" customFormat="1" ht="12.75" customHeight="1" x14ac:dyDescent="0.2">
      <c r="A55"/>
      <c r="B55" s="109">
        <v>43858</v>
      </c>
      <c r="C55" s="190" t="s">
        <v>469</v>
      </c>
      <c r="D55" s="132" t="s">
        <v>901</v>
      </c>
      <c r="E55" s="136">
        <v>480.17</v>
      </c>
      <c r="F55" s="651" t="s">
        <v>89</v>
      </c>
      <c r="G55" s="29" t="s">
        <v>249</v>
      </c>
      <c r="H55" s="29"/>
      <c r="I55"/>
      <c r="J55"/>
      <c r="K55"/>
      <c r="L55"/>
      <c r="P55"/>
    </row>
    <row r="56" spans="1:16" s="308" customFormat="1" ht="12.75" customHeight="1" x14ac:dyDescent="0.2">
      <c r="A56"/>
      <c r="B56" s="109">
        <v>43859</v>
      </c>
      <c r="C56" s="190" t="s">
        <v>469</v>
      </c>
      <c r="D56" s="132" t="s">
        <v>424</v>
      </c>
      <c r="E56" s="136">
        <v>383.6</v>
      </c>
      <c r="F56" s="651" t="s">
        <v>89</v>
      </c>
      <c r="G56" s="29" t="s">
        <v>249</v>
      </c>
      <c r="H56" s="29"/>
      <c r="I56"/>
      <c r="J56"/>
      <c r="K56"/>
      <c r="L56"/>
      <c r="P56"/>
    </row>
    <row r="57" spans="1:16" s="308" customFormat="1" ht="12.75" customHeight="1" x14ac:dyDescent="0.2">
      <c r="A57"/>
      <c r="B57" s="109">
        <v>43859</v>
      </c>
      <c r="C57" s="190" t="s">
        <v>301</v>
      </c>
      <c r="D57" s="132" t="s">
        <v>6</v>
      </c>
      <c r="E57" s="136">
        <v>33133.800000000003</v>
      </c>
      <c r="F57" s="643" t="s">
        <v>89</v>
      </c>
      <c r="G57" s="29" t="s">
        <v>249</v>
      </c>
      <c r="H57" s="29"/>
      <c r="I57"/>
      <c r="J57"/>
      <c r="K57"/>
      <c r="L57"/>
      <c r="P57"/>
    </row>
    <row r="58" spans="1:16" s="308" customFormat="1" ht="12.75" customHeight="1" x14ac:dyDescent="0.2">
      <c r="A58"/>
      <c r="B58" s="109">
        <v>43860</v>
      </c>
      <c r="C58" s="190" t="s">
        <v>719</v>
      </c>
      <c r="D58" s="219" t="s">
        <v>1051</v>
      </c>
      <c r="E58" s="136">
        <v>1173.04</v>
      </c>
      <c r="F58" s="651" t="s">
        <v>89</v>
      </c>
      <c r="G58" s="29" t="s">
        <v>249</v>
      </c>
      <c r="H58" s="29"/>
      <c r="I58"/>
      <c r="J58"/>
      <c r="K58"/>
      <c r="L58"/>
      <c r="P58"/>
    </row>
    <row r="59" spans="1:16" s="308" customFormat="1" ht="12.75" customHeight="1" thickBot="1" x14ac:dyDescent="0.25">
      <c r="A59"/>
      <c r="B59" s="161" t="s">
        <v>2435</v>
      </c>
      <c r="C59" s="187" t="s">
        <v>616</v>
      </c>
      <c r="D59" s="133" t="s">
        <v>2428</v>
      </c>
      <c r="E59" s="137">
        <v>4800</v>
      </c>
      <c r="F59" s="643" t="s">
        <v>89</v>
      </c>
      <c r="G59" s="29" t="s">
        <v>249</v>
      </c>
      <c r="H59" s="29"/>
      <c r="I59"/>
      <c r="J59"/>
      <c r="K59"/>
      <c r="L59"/>
      <c r="P59"/>
    </row>
    <row r="60" spans="1:16" s="308" customFormat="1" ht="12.75" customHeight="1" thickBot="1" x14ac:dyDescent="0.25">
      <c r="A60"/>
      <c r="B60" s="56"/>
      <c r="C60" s="56"/>
      <c r="D60" s="194"/>
      <c r="E60" s="87">
        <f>SUM(E5:E59)</f>
        <v>163340.43000000002</v>
      </c>
      <c r="F60" s="643"/>
      <c r="G60" s="29"/>
      <c r="H60" s="29"/>
      <c r="I60"/>
      <c r="J60"/>
      <c r="K60"/>
      <c r="L60"/>
      <c r="P60"/>
    </row>
    <row r="61" spans="1:16" s="308" customFormat="1" ht="12.75" customHeight="1" x14ac:dyDescent="0.2">
      <c r="A61"/>
      <c r="B61"/>
      <c r="C61"/>
      <c r="D61" s="195"/>
      <c r="E61" s="197"/>
      <c r="F61" s="643"/>
      <c r="G61" s="29"/>
      <c r="H61" s="29"/>
      <c r="I61"/>
      <c r="J61"/>
      <c r="K61"/>
      <c r="L61"/>
      <c r="P61"/>
    </row>
    <row r="62" spans="1:16" s="308" customFormat="1" ht="12.75" customHeight="1" x14ac:dyDescent="0.2">
      <c r="A62"/>
      <c r="B62"/>
      <c r="C62"/>
      <c r="D62" s="195"/>
      <c r="E62" s="197"/>
      <c r="F62" s="643"/>
      <c r="G62" s="29"/>
      <c r="H62" s="29"/>
      <c r="I62"/>
      <c r="J62"/>
      <c r="K62"/>
      <c r="L62"/>
      <c r="P62"/>
    </row>
    <row r="63" spans="1:16" s="308" customFormat="1" ht="12.75" customHeight="1" x14ac:dyDescent="0.2">
      <c r="A63"/>
      <c r="B63"/>
      <c r="C63"/>
      <c r="D63" s="195"/>
      <c r="E63" s="197"/>
      <c r="F63" s="643"/>
      <c r="G63" s="29"/>
      <c r="H63" s="29"/>
      <c r="I63"/>
      <c r="J63"/>
      <c r="K63"/>
      <c r="L63"/>
      <c r="P63"/>
    </row>
    <row r="64" spans="1:16" s="308" customFormat="1" ht="12.75" customHeight="1" x14ac:dyDescent="0.2">
      <c r="A64"/>
      <c r="B64"/>
      <c r="C64"/>
      <c r="D64" s="195"/>
      <c r="E64" s="197"/>
      <c r="F64" s="643"/>
      <c r="G64" s="29"/>
      <c r="H64" s="29"/>
      <c r="I64"/>
      <c r="J64"/>
      <c r="K64"/>
      <c r="L64"/>
      <c r="P64"/>
    </row>
    <row r="65" spans="1:16" s="308" customFormat="1" ht="12.75" customHeight="1" x14ac:dyDescent="0.2">
      <c r="A65"/>
      <c r="B65"/>
      <c r="C65"/>
      <c r="D65" s="195"/>
      <c r="E65" s="197"/>
      <c r="F65" s="643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643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643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643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643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643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643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643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643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643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643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643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643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643"/>
      <c r="G78" s="29"/>
      <c r="H78" s="29"/>
      <c r="I78"/>
      <c r="J78"/>
      <c r="K78"/>
      <c r="L78"/>
      <c r="P78"/>
    </row>
    <row r="79" spans="1:16" s="308" customFormat="1" x14ac:dyDescent="0.2">
      <c r="A79"/>
      <c r="B79"/>
      <c r="C79"/>
      <c r="D79" s="195"/>
      <c r="E79" s="197"/>
      <c r="F79" s="643"/>
      <c r="G79" s="29"/>
      <c r="H79" s="29"/>
      <c r="I79"/>
      <c r="J79"/>
      <c r="K79"/>
      <c r="L79"/>
      <c r="P79"/>
    </row>
    <row r="80" spans="1:16" s="308" customFormat="1" x14ac:dyDescent="0.2">
      <c r="A80"/>
      <c r="B80"/>
      <c r="C80"/>
      <c r="D80" s="195"/>
      <c r="E80" s="197"/>
      <c r="F80" s="643"/>
      <c r="G80" s="29"/>
      <c r="H80" s="29"/>
      <c r="I80"/>
      <c r="J80"/>
      <c r="K80"/>
      <c r="L80"/>
      <c r="P80"/>
    </row>
    <row r="81" spans="1:16" s="308" customFormat="1" x14ac:dyDescent="0.2">
      <c r="A81"/>
      <c r="B81"/>
      <c r="C81"/>
      <c r="D81" s="195"/>
      <c r="E81" s="197"/>
      <c r="F81" s="643"/>
      <c r="G81" s="29"/>
      <c r="H81" s="29"/>
      <c r="I81"/>
      <c r="J81"/>
      <c r="K81"/>
      <c r="L81"/>
      <c r="P81"/>
    </row>
    <row r="82" spans="1:16" s="308" customFormat="1" x14ac:dyDescent="0.2">
      <c r="A82"/>
      <c r="B82"/>
      <c r="C82"/>
      <c r="D82" s="195"/>
      <c r="E82" s="197"/>
      <c r="F82" s="643"/>
      <c r="G82" s="29"/>
      <c r="H82" s="29"/>
      <c r="I82"/>
      <c r="J82"/>
      <c r="K82"/>
      <c r="L82"/>
      <c r="P82"/>
    </row>
    <row r="83" spans="1:16" s="308" customFormat="1" x14ac:dyDescent="0.2">
      <c r="A83"/>
      <c r="B83"/>
      <c r="C83"/>
      <c r="D83" s="195"/>
      <c r="E83" s="197"/>
      <c r="F83" s="643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643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643"/>
      <c r="G85" s="29"/>
      <c r="H85" s="29"/>
      <c r="I85"/>
      <c r="J85"/>
      <c r="K85"/>
      <c r="L85"/>
      <c r="P85"/>
    </row>
  </sheetData>
  <mergeCells count="3">
    <mergeCell ref="A1:L1"/>
    <mergeCell ref="J8:K9"/>
    <mergeCell ref="L8:L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9"/>
  <dimension ref="A1:P74"/>
  <sheetViews>
    <sheetView zoomScaleNormal="100" workbookViewId="0">
      <selection activeCell="D37" sqref="D3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4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2429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thickBot="1" x14ac:dyDescent="0.25">
      <c r="D2" s="193"/>
      <c r="E2" s="144"/>
      <c r="F2" s="649"/>
      <c r="G2" s="649"/>
      <c r="H2" s="649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29"/>
      <c r="I3"/>
      <c r="J3" s="158"/>
      <c r="K3" s="885" t="s">
        <v>1087</v>
      </c>
      <c r="L3" s="881">
        <f>E52+L16+L26</f>
        <v>115403.19000000002</v>
      </c>
      <c r="M3" s="307"/>
      <c r="N3" s="307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9"/>
      <c r="I4"/>
      <c r="J4" s="158"/>
      <c r="K4" s="885"/>
      <c r="L4" s="884"/>
      <c r="M4" s="307"/>
      <c r="N4" s="307"/>
      <c r="O4" s="306"/>
    </row>
    <row r="5" spans="1:16" s="3" customFormat="1" ht="12.6" customHeight="1" thickBot="1" x14ac:dyDescent="0.25">
      <c r="A5"/>
      <c r="B5" s="109">
        <v>43861</v>
      </c>
      <c r="C5" s="650" t="s">
        <v>301</v>
      </c>
      <c r="D5" s="132" t="s">
        <v>1355</v>
      </c>
      <c r="E5" s="169">
        <v>221.4</v>
      </c>
      <c r="F5" s="308" t="s">
        <v>89</v>
      </c>
      <c r="G5" s="29" t="s">
        <v>249</v>
      </c>
      <c r="H5" s="29"/>
      <c r="I5" s="294"/>
      <c r="J5" s="393"/>
      <c r="K5" s="885"/>
      <c r="L5" s="882"/>
      <c r="M5" s="307"/>
      <c r="N5" s="307"/>
      <c r="O5" s="306"/>
    </row>
    <row r="6" spans="1:16" s="56" customFormat="1" ht="12.6" customHeight="1" x14ac:dyDescent="0.2">
      <c r="A6"/>
      <c r="B6" s="109">
        <v>43861</v>
      </c>
      <c r="C6" s="654" t="s">
        <v>2065</v>
      </c>
      <c r="D6" s="132" t="s">
        <v>1051</v>
      </c>
      <c r="E6" s="169">
        <v>500</v>
      </c>
      <c r="F6" s="308" t="s">
        <v>89</v>
      </c>
      <c r="G6" s="29" t="s">
        <v>249</v>
      </c>
      <c r="H6" s="29"/>
      <c r="I6" s="294"/>
      <c r="J6" s="393"/>
      <c r="K6" s="655"/>
      <c r="L6" s="336"/>
      <c r="M6" s="307"/>
      <c r="N6" s="307"/>
      <c r="O6" s="306"/>
    </row>
    <row r="7" spans="1:16" s="56" customFormat="1" ht="12.6" customHeight="1" x14ac:dyDescent="0.2">
      <c r="A7"/>
      <c r="B7" s="109">
        <v>43861</v>
      </c>
      <c r="C7" s="654" t="s">
        <v>469</v>
      </c>
      <c r="D7" s="132" t="s">
        <v>424</v>
      </c>
      <c r="E7" s="169">
        <v>85.92</v>
      </c>
      <c r="F7" s="308" t="s">
        <v>89</v>
      </c>
      <c r="G7" s="29" t="s">
        <v>249</v>
      </c>
      <c r="H7" s="29"/>
      <c r="I7" s="3"/>
      <c r="J7" s="393"/>
      <c r="K7" s="398"/>
      <c r="L7" s="336"/>
      <c r="M7" s="307"/>
      <c r="N7" s="307"/>
      <c r="O7" s="306"/>
    </row>
    <row r="8" spans="1:16" s="56" customFormat="1" ht="12.6" customHeight="1" thickBot="1" x14ac:dyDescent="0.25">
      <c r="B8" s="109">
        <v>43865</v>
      </c>
      <c r="C8" s="650" t="s">
        <v>647</v>
      </c>
      <c r="D8" s="132" t="s">
        <v>2431</v>
      </c>
      <c r="E8" s="124">
        <v>1712</v>
      </c>
      <c r="F8" s="649" t="s">
        <v>89</v>
      </c>
      <c r="G8" s="29" t="s">
        <v>249</v>
      </c>
      <c r="H8" s="29"/>
      <c r="I8" s="294" t="s">
        <v>1570</v>
      </c>
      <c r="J8" s="294"/>
      <c r="K8" s="294"/>
      <c r="L8" s="288"/>
      <c r="M8" s="492" t="s">
        <v>2269</v>
      </c>
      <c r="N8" s="307"/>
      <c r="O8" s="306"/>
    </row>
    <row r="9" spans="1:16" s="56" customFormat="1" ht="12.6" customHeight="1" thickBot="1" x14ac:dyDescent="0.25">
      <c r="B9" s="109">
        <v>43866</v>
      </c>
      <c r="C9" s="661" t="s">
        <v>1136</v>
      </c>
      <c r="D9" s="132" t="s">
        <v>2310</v>
      </c>
      <c r="E9" s="419">
        <v>9570.5</v>
      </c>
      <c r="F9" s="660" t="s">
        <v>89</v>
      </c>
      <c r="G9" s="29" t="s">
        <v>249</v>
      </c>
      <c r="H9" s="29"/>
      <c r="I9"/>
      <c r="J9" s="10" t="s">
        <v>297</v>
      </c>
      <c r="K9" s="11" t="s">
        <v>298</v>
      </c>
      <c r="L9" s="176" t="s">
        <v>299</v>
      </c>
      <c r="M9" s="308"/>
      <c r="N9" s="307"/>
      <c r="O9" s="306"/>
    </row>
    <row r="10" spans="1:16" s="56" customFormat="1" ht="12.6" customHeight="1" x14ac:dyDescent="0.2">
      <c r="B10" s="109">
        <v>43867</v>
      </c>
      <c r="C10" s="654" t="s">
        <v>469</v>
      </c>
      <c r="D10" s="132" t="s">
        <v>424</v>
      </c>
      <c r="E10" s="124">
        <v>96.17</v>
      </c>
      <c r="F10" s="653" t="s">
        <v>89</v>
      </c>
      <c r="G10" s="29" t="s">
        <v>249</v>
      </c>
      <c r="H10" s="29"/>
      <c r="I10"/>
      <c r="J10" s="110">
        <v>43860</v>
      </c>
      <c r="K10" s="119" t="s">
        <v>597</v>
      </c>
      <c r="L10" s="134">
        <v>646.72</v>
      </c>
      <c r="M10" s="308" t="s">
        <v>89</v>
      </c>
      <c r="N10" s="308" t="s">
        <v>249</v>
      </c>
      <c r="O10" s="306"/>
      <c r="P10" s="316"/>
    </row>
    <row r="11" spans="1:16" s="56" customFormat="1" ht="12.6" customHeight="1" x14ac:dyDescent="0.2">
      <c r="B11" s="109">
        <v>43868</v>
      </c>
      <c r="C11" s="188" t="s">
        <v>616</v>
      </c>
      <c r="D11" s="123" t="s">
        <v>2428</v>
      </c>
      <c r="E11" s="124">
        <v>3000</v>
      </c>
      <c r="F11" s="649" t="s">
        <v>89</v>
      </c>
      <c r="G11" s="29"/>
      <c r="H11" s="29"/>
      <c r="I11"/>
      <c r="J11" s="110">
        <v>43864</v>
      </c>
      <c r="K11" s="119" t="s">
        <v>424</v>
      </c>
      <c r="L11" s="169">
        <v>302.45</v>
      </c>
      <c r="M11" s="308" t="s">
        <v>89</v>
      </c>
      <c r="N11" s="308" t="s">
        <v>249</v>
      </c>
      <c r="O11" s="306"/>
      <c r="P11" s="316"/>
    </row>
    <row r="12" spans="1:16" s="56" customFormat="1" ht="12.6" customHeight="1" x14ac:dyDescent="0.2">
      <c r="B12" s="109">
        <v>43869</v>
      </c>
      <c r="C12" s="188" t="s">
        <v>469</v>
      </c>
      <c r="D12" s="123" t="s">
        <v>1746</v>
      </c>
      <c r="E12" s="124">
        <v>131.80000000000001</v>
      </c>
      <c r="F12" s="653" t="s">
        <v>89</v>
      </c>
      <c r="G12" s="29" t="s">
        <v>249</v>
      </c>
      <c r="H12" s="29"/>
      <c r="I12"/>
      <c r="J12" s="109">
        <v>43875</v>
      </c>
      <c r="K12" s="119" t="s">
        <v>1051</v>
      </c>
      <c r="L12" s="134">
        <v>1119.44</v>
      </c>
      <c r="M12" s="308" t="s">
        <v>89</v>
      </c>
      <c r="N12" s="308" t="s">
        <v>249</v>
      </c>
      <c r="O12" s="307"/>
      <c r="P12" s="29"/>
    </row>
    <row r="13" spans="1:16" s="56" customFormat="1" ht="12.6" customHeight="1" x14ac:dyDescent="0.2">
      <c r="B13" s="109">
        <v>43871</v>
      </c>
      <c r="C13" s="650" t="s">
        <v>301</v>
      </c>
      <c r="D13" s="123" t="s">
        <v>380</v>
      </c>
      <c r="E13" s="124">
        <v>1822.87</v>
      </c>
      <c r="F13" s="649" t="s">
        <v>89</v>
      </c>
      <c r="G13" s="29" t="s">
        <v>249</v>
      </c>
      <c r="H13" s="29"/>
      <c r="I13"/>
      <c r="J13" s="109">
        <v>43875</v>
      </c>
      <c r="K13" s="119" t="s">
        <v>1051</v>
      </c>
      <c r="L13" s="169">
        <v>1036.95</v>
      </c>
      <c r="M13" s="308" t="s">
        <v>89</v>
      </c>
      <c r="N13" s="308" t="s">
        <v>249</v>
      </c>
      <c r="O13" s="307"/>
      <c r="P13" s="29"/>
    </row>
    <row r="14" spans="1:16" s="56" customFormat="1" ht="12.6" customHeight="1" x14ac:dyDescent="0.2">
      <c r="B14" s="109">
        <v>43871</v>
      </c>
      <c r="C14" s="188" t="s">
        <v>469</v>
      </c>
      <c r="D14" s="123" t="s">
        <v>424</v>
      </c>
      <c r="E14" s="124">
        <v>917.39</v>
      </c>
      <c r="F14" s="649" t="s">
        <v>89</v>
      </c>
      <c r="G14" s="29" t="s">
        <v>249</v>
      </c>
      <c r="H14" s="29"/>
      <c r="I14"/>
      <c r="J14" s="109">
        <v>43876</v>
      </c>
      <c r="K14" s="123" t="s">
        <v>2311</v>
      </c>
      <c r="L14" s="433">
        <v>165</v>
      </c>
      <c r="M14" s="308" t="s">
        <v>89</v>
      </c>
      <c r="N14" s="308" t="s">
        <v>249</v>
      </c>
      <c r="O14" s="307"/>
      <c r="P14" s="29"/>
    </row>
    <row r="15" spans="1:16" s="56" customFormat="1" ht="12.6" customHeight="1" thickBot="1" x14ac:dyDescent="0.25">
      <c r="B15" s="109">
        <v>43871</v>
      </c>
      <c r="C15" s="188" t="s">
        <v>469</v>
      </c>
      <c r="D15" s="123" t="s">
        <v>1023</v>
      </c>
      <c r="E15" s="124">
        <v>151.47</v>
      </c>
      <c r="F15" s="649" t="s">
        <v>89</v>
      </c>
      <c r="G15" s="29" t="s">
        <v>249</v>
      </c>
      <c r="H15" s="29"/>
      <c r="I15"/>
      <c r="J15" s="280" t="s">
        <v>2440</v>
      </c>
      <c r="K15" s="423" t="s">
        <v>1746</v>
      </c>
      <c r="L15" s="200">
        <v>129.9</v>
      </c>
      <c r="M15" s="308" t="s">
        <v>89</v>
      </c>
      <c r="N15" s="308" t="s">
        <v>249</v>
      </c>
      <c r="O15" s="307"/>
      <c r="P15" s="327"/>
    </row>
    <row r="16" spans="1:16" s="56" customFormat="1" ht="12.6" customHeight="1" thickBot="1" x14ac:dyDescent="0.25">
      <c r="B16" s="109">
        <v>43872</v>
      </c>
      <c r="C16" s="188" t="s">
        <v>301</v>
      </c>
      <c r="D16" s="123" t="s">
        <v>640</v>
      </c>
      <c r="E16" s="124">
        <v>491.02</v>
      </c>
      <c r="F16" s="649" t="s">
        <v>89</v>
      </c>
      <c r="G16" s="29" t="s">
        <v>249</v>
      </c>
      <c r="H16" s="29"/>
      <c r="I16" s="294"/>
      <c r="K16" s="194"/>
      <c r="L16" s="87">
        <f>SUM(L10:L15)</f>
        <v>3400.4600000000005</v>
      </c>
      <c r="M16" s="308"/>
      <c r="N16"/>
      <c r="O16" s="308"/>
      <c r="P16" s="327"/>
    </row>
    <row r="17" spans="1:16" s="29" customFormat="1" ht="12.6" customHeight="1" x14ac:dyDescent="0.2">
      <c r="A17" s="56"/>
      <c r="B17" s="109">
        <v>43872</v>
      </c>
      <c r="C17" s="188" t="s">
        <v>469</v>
      </c>
      <c r="D17" s="123" t="s">
        <v>424</v>
      </c>
      <c r="E17" s="124">
        <v>98.97</v>
      </c>
      <c r="F17" s="649" t="s">
        <v>89</v>
      </c>
      <c r="G17" s="29" t="s">
        <v>249</v>
      </c>
      <c r="I17" s="3"/>
      <c r="J17" s="56"/>
      <c r="K17" s="194"/>
      <c r="L17" s="208"/>
      <c r="M17" s="308"/>
      <c r="N17" s="308"/>
      <c r="O17" s="308"/>
    </row>
    <row r="18" spans="1:16" s="29" customFormat="1" ht="12.6" customHeight="1" thickBot="1" x14ac:dyDescent="0.25">
      <c r="A18" s="56"/>
      <c r="B18" s="109">
        <v>43874</v>
      </c>
      <c r="C18" s="188" t="s">
        <v>1136</v>
      </c>
      <c r="D18" s="123" t="s">
        <v>2310</v>
      </c>
      <c r="E18" s="419">
        <v>10000</v>
      </c>
      <c r="F18" s="660" t="s">
        <v>89</v>
      </c>
      <c r="G18" s="29" t="s">
        <v>249</v>
      </c>
      <c r="I18" s="294" t="s">
        <v>2039</v>
      </c>
      <c r="J18" s="294"/>
      <c r="K18" s="294"/>
      <c r="L18" s="288"/>
      <c r="M18" s="492"/>
      <c r="N18" s="308"/>
      <c r="O18" s="308"/>
    </row>
    <row r="19" spans="1:16" s="29" customFormat="1" ht="12.6" customHeight="1" thickBot="1" x14ac:dyDescent="0.25">
      <c r="A19" s="56"/>
      <c r="B19" s="109">
        <v>43874</v>
      </c>
      <c r="C19" s="188" t="s">
        <v>2065</v>
      </c>
      <c r="D19" s="123" t="s">
        <v>1051</v>
      </c>
      <c r="E19" s="135">
        <v>1112.93</v>
      </c>
      <c r="F19" s="660" t="s">
        <v>89</v>
      </c>
      <c r="G19" s="29" t="s">
        <v>249</v>
      </c>
      <c r="I19"/>
      <c r="J19" s="10" t="s">
        <v>297</v>
      </c>
      <c r="K19" s="11" t="s">
        <v>298</v>
      </c>
      <c r="L19" s="176" t="s">
        <v>299</v>
      </c>
      <c r="M19" s="308"/>
      <c r="N19" s="308"/>
      <c r="O19" s="308"/>
    </row>
    <row r="20" spans="1:16" s="29" customFormat="1" ht="12.6" customHeight="1" x14ac:dyDescent="0.2">
      <c r="A20" s="56"/>
      <c r="B20" s="109">
        <v>43875</v>
      </c>
      <c r="C20" s="188" t="s">
        <v>616</v>
      </c>
      <c r="D20" s="123" t="s">
        <v>2428</v>
      </c>
      <c r="E20" s="136">
        <v>3000</v>
      </c>
      <c r="F20" s="649" t="s">
        <v>89</v>
      </c>
      <c r="G20" s="29" t="s">
        <v>249</v>
      </c>
      <c r="I20"/>
      <c r="J20" s="129">
        <v>43864</v>
      </c>
      <c r="K20" s="132" t="s">
        <v>2430</v>
      </c>
      <c r="L20" s="433">
        <v>10889.35</v>
      </c>
      <c r="M20" s="308" t="s">
        <v>89</v>
      </c>
      <c r="N20" s="308" t="s">
        <v>249</v>
      </c>
      <c r="O20" s="308"/>
    </row>
    <row r="21" spans="1:16" s="29" customFormat="1" ht="12.6" customHeight="1" x14ac:dyDescent="0.2">
      <c r="A21" s="56"/>
      <c r="B21" s="109">
        <v>43875</v>
      </c>
      <c r="C21" s="188" t="s">
        <v>301</v>
      </c>
      <c r="D21" s="123" t="s">
        <v>1350</v>
      </c>
      <c r="E21" s="136">
        <v>7641.75</v>
      </c>
      <c r="F21" s="657" t="s">
        <v>89</v>
      </c>
      <c r="G21" s="29" t="s">
        <v>249</v>
      </c>
      <c r="I21"/>
      <c r="J21" s="129">
        <v>43881</v>
      </c>
      <c r="K21" s="132" t="s">
        <v>2312</v>
      </c>
      <c r="L21" s="748">
        <v>3092.99</v>
      </c>
      <c r="M21" s="308"/>
      <c r="N21" s="308" t="s">
        <v>249</v>
      </c>
      <c r="O21" s="308"/>
    </row>
    <row r="22" spans="1:16" s="29" customFormat="1" ht="12.6" customHeight="1" x14ac:dyDescent="0.2">
      <c r="A22" s="56"/>
      <c r="B22" s="109">
        <v>43875</v>
      </c>
      <c r="C22" s="188" t="s">
        <v>2065</v>
      </c>
      <c r="D22" s="123" t="s">
        <v>1051</v>
      </c>
      <c r="E22" s="136">
        <v>553.92999999999995</v>
      </c>
      <c r="F22" s="657" t="s">
        <v>89</v>
      </c>
      <c r="G22" s="29" t="s">
        <v>249</v>
      </c>
      <c r="I22"/>
      <c r="J22" s="129">
        <v>43881</v>
      </c>
      <c r="K22" s="132" t="s">
        <v>2319</v>
      </c>
      <c r="L22" s="748">
        <v>3102.81</v>
      </c>
      <c r="M22" s="308"/>
      <c r="N22" s="308" t="s">
        <v>249</v>
      </c>
      <c r="O22" s="308"/>
    </row>
    <row r="23" spans="1:16" s="29" customFormat="1" ht="12.6" customHeight="1" x14ac:dyDescent="0.2">
      <c r="A23" s="56"/>
      <c r="B23" s="109">
        <v>43878</v>
      </c>
      <c r="C23" s="188" t="s">
        <v>469</v>
      </c>
      <c r="D23" s="123" t="s">
        <v>1023</v>
      </c>
      <c r="E23" s="136">
        <v>225.33</v>
      </c>
      <c r="F23" s="649" t="s">
        <v>89</v>
      </c>
      <c r="G23" s="29" t="s">
        <v>249</v>
      </c>
      <c r="I23" s="294"/>
      <c r="J23" s="109">
        <v>43886</v>
      </c>
      <c r="K23" s="123" t="s">
        <v>2439</v>
      </c>
      <c r="L23" s="169">
        <v>8280</v>
      </c>
      <c r="M23" s="308" t="s">
        <v>89</v>
      </c>
      <c r="N23" s="308" t="s">
        <v>249</v>
      </c>
      <c r="O23" s="308"/>
      <c r="P23" s="487"/>
    </row>
    <row r="24" spans="1:16" s="29" customFormat="1" ht="12.6" customHeight="1" x14ac:dyDescent="0.2">
      <c r="A24" s="56"/>
      <c r="B24" s="109">
        <v>43878</v>
      </c>
      <c r="C24" s="188" t="s">
        <v>469</v>
      </c>
      <c r="D24" s="123" t="s">
        <v>2437</v>
      </c>
      <c r="E24" s="136">
        <v>291.14999999999998</v>
      </c>
      <c r="F24" s="649" t="s">
        <v>89</v>
      </c>
      <c r="G24" s="29" t="s">
        <v>249</v>
      </c>
      <c r="I24" s="294"/>
      <c r="J24" s="109">
        <v>43888</v>
      </c>
      <c r="K24" s="123" t="s">
        <v>2315</v>
      </c>
      <c r="L24" s="169">
        <v>2506.06</v>
      </c>
      <c r="M24" s="308"/>
      <c r="N24" s="308" t="s">
        <v>249</v>
      </c>
      <c r="O24" s="308"/>
      <c r="P24" s="488"/>
    </row>
    <row r="25" spans="1:16" s="29" customFormat="1" ht="12.6" customHeight="1" thickBot="1" x14ac:dyDescent="0.25">
      <c r="A25" s="56"/>
      <c r="B25" s="109">
        <v>43878</v>
      </c>
      <c r="C25" s="188" t="s">
        <v>2065</v>
      </c>
      <c r="D25" s="123" t="s">
        <v>1051</v>
      </c>
      <c r="E25" s="136">
        <v>905.05</v>
      </c>
      <c r="F25" s="649" t="s">
        <v>89</v>
      </c>
      <c r="G25" s="29" t="s">
        <v>249</v>
      </c>
      <c r="I25" s="294"/>
      <c r="J25" s="280">
        <v>43889</v>
      </c>
      <c r="K25" s="423" t="s">
        <v>2315</v>
      </c>
      <c r="L25" s="493">
        <v>3016.64</v>
      </c>
      <c r="M25" s="308"/>
      <c r="N25" s="308" t="s">
        <v>249</v>
      </c>
      <c r="O25" s="308"/>
      <c r="P25" s="488"/>
    </row>
    <row r="26" spans="1:16" s="29" customFormat="1" ht="12.6" customHeight="1" thickBot="1" x14ac:dyDescent="0.25">
      <c r="A26" s="56"/>
      <c r="B26" s="109">
        <v>43878</v>
      </c>
      <c r="C26" s="188" t="s">
        <v>616</v>
      </c>
      <c r="D26" s="123" t="s">
        <v>2438</v>
      </c>
      <c r="E26" s="136">
        <v>450</v>
      </c>
      <c r="F26" s="649" t="s">
        <v>405</v>
      </c>
      <c r="G26" s="29" t="s">
        <v>249</v>
      </c>
      <c r="I26"/>
      <c r="J26" s="56"/>
      <c r="K26" s="194"/>
      <c r="L26" s="87">
        <f>SUM(L20:L25)</f>
        <v>30887.850000000002</v>
      </c>
      <c r="M26" s="308"/>
      <c r="N26" s="308"/>
      <c r="O26" s="308"/>
      <c r="P26" s="111"/>
    </row>
    <row r="27" spans="1:16" s="29" customFormat="1" ht="12.6" customHeight="1" x14ac:dyDescent="0.2">
      <c r="A27" s="56"/>
      <c r="B27" s="109">
        <v>43878</v>
      </c>
      <c r="C27" s="188" t="s">
        <v>301</v>
      </c>
      <c r="D27" s="123" t="s">
        <v>227</v>
      </c>
      <c r="E27" s="136">
        <v>391</v>
      </c>
      <c r="F27" s="649" t="s">
        <v>89</v>
      </c>
      <c r="G27" s="29" t="s">
        <v>249</v>
      </c>
      <c r="I27"/>
      <c r="J27" s="56"/>
      <c r="K27" s="194"/>
      <c r="L27" s="208"/>
      <c r="M27" s="308"/>
      <c r="N27" s="308"/>
      <c r="O27" s="308"/>
      <c r="P27" s="111"/>
    </row>
    <row r="28" spans="1:16" s="29" customFormat="1" ht="12.6" customHeight="1" x14ac:dyDescent="0.2">
      <c r="A28" s="56"/>
      <c r="B28" s="109">
        <v>43881</v>
      </c>
      <c r="C28" s="188" t="s">
        <v>301</v>
      </c>
      <c r="D28" s="123" t="s">
        <v>380</v>
      </c>
      <c r="E28" s="136">
        <v>483</v>
      </c>
      <c r="F28" s="649" t="s">
        <v>89</v>
      </c>
      <c r="G28" s="29" t="s">
        <v>249</v>
      </c>
      <c r="I28"/>
      <c r="J28" s="56"/>
      <c r="K28" s="194"/>
      <c r="L28" s="208"/>
      <c r="M28" s="308"/>
      <c r="N28" s="308"/>
      <c r="O28" s="308"/>
      <c r="P28" s="111"/>
    </row>
    <row r="29" spans="1:16" s="29" customFormat="1" ht="12.6" customHeight="1" x14ac:dyDescent="0.2">
      <c r="A29" s="56"/>
      <c r="B29" s="109">
        <v>43881</v>
      </c>
      <c r="C29" s="188" t="s">
        <v>301</v>
      </c>
      <c r="D29" s="123" t="s">
        <v>2118</v>
      </c>
      <c r="E29" s="136">
        <v>844.56</v>
      </c>
      <c r="F29" s="649" t="s">
        <v>89</v>
      </c>
      <c r="G29" s="29" t="s">
        <v>249</v>
      </c>
      <c r="I29"/>
      <c r="J29" s="56"/>
      <c r="K29" s="194"/>
      <c r="L29" s="208"/>
      <c r="M29" s="308"/>
      <c r="N29" s="308"/>
      <c r="O29" s="308"/>
      <c r="P29" s="111"/>
    </row>
    <row r="30" spans="1:16" s="29" customFormat="1" ht="12.6" customHeight="1" x14ac:dyDescent="0.2">
      <c r="A30" s="56"/>
      <c r="B30" s="109">
        <v>43882</v>
      </c>
      <c r="C30" s="188" t="s">
        <v>616</v>
      </c>
      <c r="D30" s="123" t="s">
        <v>2438</v>
      </c>
      <c r="E30" s="136">
        <v>600</v>
      </c>
      <c r="F30" s="649" t="s">
        <v>405</v>
      </c>
      <c r="G30" s="29" t="s">
        <v>249</v>
      </c>
      <c r="I30"/>
      <c r="J30" s="56"/>
      <c r="K30" s="194"/>
      <c r="L30" s="208"/>
      <c r="M30" s="308"/>
      <c r="N30" s="308"/>
      <c r="O30" s="308"/>
      <c r="P30" s="111"/>
    </row>
    <row r="31" spans="1:16" s="29" customFormat="1" ht="12.6" customHeight="1" x14ac:dyDescent="0.2">
      <c r="A31" s="56"/>
      <c r="B31" s="109">
        <v>43882</v>
      </c>
      <c r="C31" s="188" t="s">
        <v>616</v>
      </c>
      <c r="D31" s="123" t="s">
        <v>2428</v>
      </c>
      <c r="E31" s="136">
        <v>3000</v>
      </c>
      <c r="F31" s="649" t="s">
        <v>89</v>
      </c>
      <c r="G31" s="29" t="s">
        <v>249</v>
      </c>
      <c r="I31"/>
      <c r="J31" s="56"/>
      <c r="K31" s="194"/>
      <c r="L31" s="208"/>
      <c r="M31" s="308"/>
      <c r="N31" s="308"/>
      <c r="O31" s="308"/>
      <c r="P31" s="111"/>
    </row>
    <row r="32" spans="1:16" s="29" customFormat="1" ht="12.6" customHeight="1" x14ac:dyDescent="0.2">
      <c r="A32" s="56"/>
      <c r="B32" s="109">
        <v>43882</v>
      </c>
      <c r="C32" s="188" t="s">
        <v>301</v>
      </c>
      <c r="D32" s="132" t="s">
        <v>1475</v>
      </c>
      <c r="E32" s="272">
        <v>469.89</v>
      </c>
      <c r="F32" s="649" t="s">
        <v>89</v>
      </c>
      <c r="G32" s="29" t="s">
        <v>249</v>
      </c>
      <c r="I32"/>
      <c r="J32" s="56"/>
      <c r="K32" s="194"/>
      <c r="L32" s="208"/>
      <c r="M32" s="308"/>
      <c r="N32" s="308"/>
      <c r="O32" s="308"/>
      <c r="P32" s="111"/>
    </row>
    <row r="33" spans="1:16" s="29" customFormat="1" ht="12.6" customHeight="1" x14ac:dyDescent="0.2">
      <c r="A33" s="56"/>
      <c r="B33" s="109">
        <v>43883</v>
      </c>
      <c r="C33" s="188" t="s">
        <v>301</v>
      </c>
      <c r="D33" s="132" t="s">
        <v>1472</v>
      </c>
      <c r="E33" s="136">
        <v>763</v>
      </c>
      <c r="F33" s="660" t="s">
        <v>89</v>
      </c>
      <c r="G33" s="29" t="s">
        <v>249</v>
      </c>
      <c r="I33"/>
      <c r="J33" s="56"/>
      <c r="K33" s="194"/>
      <c r="L33" s="208"/>
      <c r="M33" s="308"/>
      <c r="N33" s="308"/>
      <c r="O33" s="308"/>
      <c r="P33" s="111"/>
    </row>
    <row r="34" spans="1:16" s="29" customFormat="1" ht="12.6" customHeight="1" x14ac:dyDescent="0.2">
      <c r="A34" s="56"/>
      <c r="B34" s="109">
        <v>43883</v>
      </c>
      <c r="C34" s="188" t="s">
        <v>469</v>
      </c>
      <c r="D34" s="132" t="s">
        <v>424</v>
      </c>
      <c r="E34" s="136">
        <v>444.18</v>
      </c>
      <c r="F34" s="660" t="s">
        <v>89</v>
      </c>
      <c r="G34" s="29" t="s">
        <v>249</v>
      </c>
      <c r="I34"/>
      <c r="J34"/>
      <c r="K34"/>
      <c r="L34"/>
      <c r="M34" s="308"/>
      <c r="N34" s="308"/>
      <c r="O34" s="308"/>
      <c r="P34" s="111"/>
    </row>
    <row r="35" spans="1:16" s="29" customFormat="1" ht="12.6" customHeight="1" x14ac:dyDescent="0.2">
      <c r="A35" s="56"/>
      <c r="B35" s="109">
        <v>43883</v>
      </c>
      <c r="C35" s="188" t="s">
        <v>469</v>
      </c>
      <c r="D35" s="132" t="s">
        <v>1023</v>
      </c>
      <c r="E35" s="136">
        <v>265.33</v>
      </c>
      <c r="F35" s="660" t="s">
        <v>89</v>
      </c>
      <c r="G35" s="29" t="s">
        <v>249</v>
      </c>
      <c r="I35"/>
      <c r="J35"/>
      <c r="K35"/>
      <c r="L35"/>
      <c r="M35" s="308"/>
      <c r="N35" s="308"/>
      <c r="O35" s="308"/>
      <c r="P35" s="111"/>
    </row>
    <row r="36" spans="1:16" s="29" customFormat="1" ht="12.6" customHeight="1" x14ac:dyDescent="0.2">
      <c r="A36" s="56"/>
      <c r="B36" s="109">
        <v>43883</v>
      </c>
      <c r="C36" s="188" t="s">
        <v>674</v>
      </c>
      <c r="D36" s="132" t="s">
        <v>2407</v>
      </c>
      <c r="E36" s="136">
        <v>209.99</v>
      </c>
      <c r="F36" s="660" t="s">
        <v>89</v>
      </c>
      <c r="G36" s="29" t="s">
        <v>249</v>
      </c>
      <c r="I36"/>
      <c r="J36"/>
      <c r="K36"/>
      <c r="L36"/>
      <c r="M36" s="308"/>
      <c r="N36" s="308"/>
      <c r="O36" s="308"/>
      <c r="P36" s="111"/>
    </row>
    <row r="37" spans="1:16" s="29" customFormat="1" ht="12.6" customHeight="1" x14ac:dyDescent="0.2">
      <c r="A37"/>
      <c r="B37" s="109">
        <v>43885</v>
      </c>
      <c r="C37" s="188" t="s">
        <v>301</v>
      </c>
      <c r="D37" s="132" t="s">
        <v>1350</v>
      </c>
      <c r="E37" s="136">
        <v>21436</v>
      </c>
      <c r="F37" s="649" t="s">
        <v>89</v>
      </c>
      <c r="G37" s="29" t="s">
        <v>249</v>
      </c>
      <c r="I37"/>
      <c r="J37"/>
      <c r="K37"/>
      <c r="L37"/>
      <c r="M37" s="308"/>
      <c r="N37" s="308"/>
      <c r="O37" s="308"/>
      <c r="P37" s="3"/>
    </row>
    <row r="38" spans="1:16" s="29" customFormat="1" ht="12.6" customHeight="1" x14ac:dyDescent="0.2">
      <c r="A38"/>
      <c r="B38" s="109">
        <v>43885</v>
      </c>
      <c r="C38" s="188" t="s">
        <v>301</v>
      </c>
      <c r="D38" s="132" t="s">
        <v>2311</v>
      </c>
      <c r="E38" s="136">
        <v>120</v>
      </c>
      <c r="F38" s="660" t="s">
        <v>89</v>
      </c>
      <c r="G38" s="29" t="s">
        <v>249</v>
      </c>
      <c r="I38"/>
      <c r="J38"/>
      <c r="K38"/>
      <c r="L38"/>
      <c r="M38" s="308"/>
      <c r="N38" s="308"/>
      <c r="O38" s="308"/>
      <c r="P38" s="3"/>
    </row>
    <row r="39" spans="1:16" s="29" customFormat="1" ht="12.6" customHeight="1" x14ac:dyDescent="0.2">
      <c r="A39"/>
      <c r="B39" s="109">
        <v>43886</v>
      </c>
      <c r="C39" s="188" t="s">
        <v>2065</v>
      </c>
      <c r="D39" s="132" t="s">
        <v>1051</v>
      </c>
      <c r="E39" s="136">
        <v>314.2</v>
      </c>
      <c r="F39" s="660" t="s">
        <v>89</v>
      </c>
      <c r="G39" s="29" t="s">
        <v>249</v>
      </c>
      <c r="I39"/>
      <c r="J39"/>
      <c r="K39"/>
      <c r="L39"/>
      <c r="M39" s="308"/>
      <c r="N39" s="308"/>
      <c r="O39" s="308"/>
      <c r="P39" s="3"/>
    </row>
    <row r="40" spans="1:16" s="29" customFormat="1" ht="12.6" customHeight="1" x14ac:dyDescent="0.2">
      <c r="A40"/>
      <c r="B40" s="109">
        <v>43888</v>
      </c>
      <c r="C40" s="188" t="s">
        <v>301</v>
      </c>
      <c r="D40" s="132" t="s">
        <v>2118</v>
      </c>
      <c r="E40" s="136">
        <v>198.62</v>
      </c>
      <c r="F40" s="649" t="s">
        <v>89</v>
      </c>
      <c r="G40" s="29" t="s">
        <v>249</v>
      </c>
      <c r="I40"/>
      <c r="J40"/>
      <c r="K40"/>
      <c r="L40"/>
      <c r="M40" s="308"/>
      <c r="N40" s="308"/>
      <c r="O40" s="308"/>
      <c r="P40" s="3"/>
    </row>
    <row r="41" spans="1:16" s="29" customFormat="1" ht="12.6" customHeight="1" x14ac:dyDescent="0.2">
      <c r="A41"/>
      <c r="B41" s="109">
        <v>43888</v>
      </c>
      <c r="C41" s="188" t="s">
        <v>2065</v>
      </c>
      <c r="D41" s="132" t="s">
        <v>1051</v>
      </c>
      <c r="E41" s="136">
        <v>500</v>
      </c>
      <c r="F41" s="658" t="s">
        <v>89</v>
      </c>
      <c r="G41" s="29" t="s">
        <v>89</v>
      </c>
      <c r="I41"/>
      <c r="J41"/>
      <c r="K41"/>
      <c r="L41"/>
      <c r="M41" s="308"/>
      <c r="N41" s="308"/>
      <c r="O41" s="308"/>
      <c r="P41" s="339"/>
    </row>
    <row r="42" spans="1:16" s="29" customFormat="1" ht="12.6" customHeight="1" x14ac:dyDescent="0.2">
      <c r="A42"/>
      <c r="B42" s="109">
        <v>43888</v>
      </c>
      <c r="C42" s="188" t="s">
        <v>301</v>
      </c>
      <c r="D42" s="132" t="s">
        <v>1644</v>
      </c>
      <c r="E42" s="136">
        <v>546.25</v>
      </c>
      <c r="F42" s="649" t="s">
        <v>89</v>
      </c>
      <c r="G42" s="29" t="s">
        <v>249</v>
      </c>
      <c r="I42"/>
      <c r="J42"/>
      <c r="K42"/>
      <c r="L42"/>
      <c r="M42" s="308"/>
      <c r="N42" s="308"/>
      <c r="O42" s="308"/>
      <c r="P42" s="308"/>
    </row>
    <row r="43" spans="1:16" s="29" customFormat="1" ht="12.6" customHeight="1" x14ac:dyDescent="0.2">
      <c r="A43"/>
      <c r="B43" s="109">
        <v>43888</v>
      </c>
      <c r="C43" s="188" t="s">
        <v>616</v>
      </c>
      <c r="D43" s="132" t="s">
        <v>2438</v>
      </c>
      <c r="E43" s="136">
        <v>150</v>
      </c>
      <c r="F43" s="659" t="s">
        <v>405</v>
      </c>
      <c r="G43" s="29" t="s">
        <v>249</v>
      </c>
      <c r="I43"/>
      <c r="J43"/>
      <c r="K43"/>
      <c r="L43"/>
      <c r="M43" s="308"/>
      <c r="N43" s="308"/>
      <c r="O43" s="308"/>
      <c r="P43" s="308"/>
    </row>
    <row r="44" spans="1:16" s="29" customFormat="1" ht="12.6" customHeight="1" x14ac:dyDescent="0.2">
      <c r="A44"/>
      <c r="B44" s="109">
        <v>43888</v>
      </c>
      <c r="C44" s="188" t="s">
        <v>2065</v>
      </c>
      <c r="D44" s="132" t="s">
        <v>1051</v>
      </c>
      <c r="E44" s="136">
        <v>350.98</v>
      </c>
      <c r="F44" s="660" t="s">
        <v>89</v>
      </c>
      <c r="G44" s="29" t="s">
        <v>249</v>
      </c>
      <c r="I44"/>
      <c r="J44"/>
      <c r="K44"/>
      <c r="L44"/>
      <c r="M44" s="308"/>
      <c r="N44" s="308"/>
      <c r="O44" s="308"/>
      <c r="P44" s="308"/>
    </row>
    <row r="45" spans="1:16" s="29" customFormat="1" ht="12.6" customHeight="1" x14ac:dyDescent="0.2">
      <c r="A45"/>
      <c r="B45" s="109">
        <v>43888</v>
      </c>
      <c r="C45" s="188" t="s">
        <v>469</v>
      </c>
      <c r="D45" s="132" t="s">
        <v>901</v>
      </c>
      <c r="E45" s="136">
        <v>730.02</v>
      </c>
      <c r="F45" s="660" t="s">
        <v>89</v>
      </c>
      <c r="G45" s="29" t="s">
        <v>249</v>
      </c>
      <c r="I45"/>
      <c r="J45"/>
      <c r="K45"/>
      <c r="L45"/>
      <c r="M45" s="308"/>
      <c r="N45" s="308"/>
      <c r="O45" s="308"/>
      <c r="P45" s="308"/>
    </row>
    <row r="46" spans="1:16" s="29" customFormat="1" ht="12.6" customHeight="1" x14ac:dyDescent="0.2">
      <c r="A46"/>
      <c r="B46" s="109">
        <v>43888</v>
      </c>
      <c r="C46" s="188" t="s">
        <v>647</v>
      </c>
      <c r="D46" s="132" t="s">
        <v>597</v>
      </c>
      <c r="E46" s="136">
        <v>790.36</v>
      </c>
      <c r="F46" s="660" t="s">
        <v>89</v>
      </c>
      <c r="G46" s="29" t="s">
        <v>249</v>
      </c>
      <c r="I46"/>
      <c r="J46"/>
      <c r="K46"/>
      <c r="L46"/>
      <c r="M46" s="308"/>
      <c r="N46" s="308"/>
      <c r="O46" s="308"/>
      <c r="P46" s="308"/>
    </row>
    <row r="47" spans="1:16" s="29" customFormat="1" ht="12.6" customHeight="1" x14ac:dyDescent="0.2">
      <c r="A47"/>
      <c r="B47" s="109">
        <v>43888</v>
      </c>
      <c r="C47" s="188" t="s">
        <v>2441</v>
      </c>
      <c r="D47" s="132" t="s">
        <v>773</v>
      </c>
      <c r="E47" s="136">
        <v>140</v>
      </c>
      <c r="F47" s="660" t="s">
        <v>89</v>
      </c>
      <c r="G47" s="29" t="s">
        <v>249</v>
      </c>
      <c r="I47"/>
      <c r="J47"/>
      <c r="K47"/>
      <c r="L47"/>
      <c r="M47" s="308"/>
      <c r="N47" s="308"/>
      <c r="O47" s="308"/>
      <c r="P47" s="308"/>
    </row>
    <row r="48" spans="1:16" s="29" customFormat="1" ht="12.6" customHeight="1" x14ac:dyDescent="0.2">
      <c r="A48"/>
      <c r="B48" s="109">
        <v>43888</v>
      </c>
      <c r="C48" s="188" t="s">
        <v>301</v>
      </c>
      <c r="D48" s="132" t="s">
        <v>931</v>
      </c>
      <c r="E48" s="136">
        <v>627.29999999999995</v>
      </c>
      <c r="F48" s="660" t="s">
        <v>89</v>
      </c>
      <c r="G48" s="29" t="s">
        <v>249</v>
      </c>
      <c r="I48"/>
      <c r="J48"/>
      <c r="K48"/>
      <c r="L48"/>
      <c r="M48" s="308"/>
      <c r="N48" s="308"/>
      <c r="O48" s="308"/>
      <c r="P48" s="308"/>
    </row>
    <row r="49" spans="1:16" s="29" customFormat="1" ht="12.6" customHeight="1" x14ac:dyDescent="0.2">
      <c r="A49"/>
      <c r="B49" s="109">
        <v>43889</v>
      </c>
      <c r="C49" s="188" t="s">
        <v>616</v>
      </c>
      <c r="D49" s="132" t="s">
        <v>2428</v>
      </c>
      <c r="E49" s="136">
        <v>3000</v>
      </c>
      <c r="F49" s="649" t="s">
        <v>89</v>
      </c>
      <c r="G49" s="29" t="s">
        <v>249</v>
      </c>
      <c r="I49"/>
      <c r="J49"/>
      <c r="K49"/>
      <c r="L49"/>
      <c r="M49" s="308"/>
      <c r="N49" s="308"/>
      <c r="O49" s="308"/>
      <c r="P49" s="308"/>
    </row>
    <row r="50" spans="1:16" s="29" customFormat="1" ht="12.6" customHeight="1" x14ac:dyDescent="0.2">
      <c r="A50"/>
      <c r="B50" s="109">
        <v>43889</v>
      </c>
      <c r="C50" s="190" t="s">
        <v>2441</v>
      </c>
      <c r="D50" s="132" t="s">
        <v>2442</v>
      </c>
      <c r="E50" s="136">
        <v>655</v>
      </c>
      <c r="F50" s="660" t="s">
        <v>89</v>
      </c>
      <c r="G50" s="29" t="s">
        <v>249</v>
      </c>
      <c r="I50"/>
      <c r="J50"/>
      <c r="K50"/>
      <c r="L50"/>
      <c r="M50" s="308"/>
      <c r="N50" s="308"/>
      <c r="O50" s="308"/>
      <c r="P50" s="308"/>
    </row>
    <row r="51" spans="1:16" s="29" customFormat="1" ht="12.6" customHeight="1" thickBot="1" x14ac:dyDescent="0.25">
      <c r="A51"/>
      <c r="B51" s="161">
        <v>43889</v>
      </c>
      <c r="C51" s="187" t="s">
        <v>2065</v>
      </c>
      <c r="D51" s="133" t="s">
        <v>1051</v>
      </c>
      <c r="E51" s="137">
        <v>1105.55</v>
      </c>
      <c r="F51" s="649" t="s">
        <v>89</v>
      </c>
      <c r="G51" s="29" t="s">
        <v>249</v>
      </c>
      <c r="I51"/>
      <c r="J51"/>
      <c r="K51"/>
      <c r="L51"/>
      <c r="M51" s="308"/>
      <c r="N51" s="308"/>
      <c r="O51" s="308"/>
      <c r="P51" s="308"/>
    </row>
    <row r="52" spans="1:16" s="308" customFormat="1" ht="12.75" customHeight="1" thickBot="1" x14ac:dyDescent="0.25">
      <c r="A52"/>
      <c r="B52" s="56"/>
      <c r="C52" s="56"/>
      <c r="D52" s="194"/>
      <c r="E52" s="87">
        <f>SUM(E5:E51)</f>
        <v>81114.880000000005</v>
      </c>
      <c r="F52" s="649"/>
      <c r="G52" s="29"/>
      <c r="H52" s="29"/>
      <c r="I52"/>
      <c r="J52"/>
      <c r="K52"/>
      <c r="L52"/>
      <c r="P52"/>
    </row>
    <row r="53" spans="1:16" s="308" customFormat="1" ht="12.75" customHeight="1" x14ac:dyDescent="0.2">
      <c r="A53"/>
      <c r="B53"/>
      <c r="C53"/>
      <c r="D53" s="195"/>
      <c r="E53" s="197"/>
      <c r="F53" s="649"/>
      <c r="G53" s="29"/>
      <c r="H53" s="29"/>
      <c r="I53"/>
      <c r="J53"/>
      <c r="K53"/>
      <c r="L53"/>
      <c r="P53"/>
    </row>
    <row r="54" spans="1:16" s="308" customFormat="1" ht="12.75" customHeight="1" x14ac:dyDescent="0.2">
      <c r="A54"/>
      <c r="B54"/>
      <c r="C54"/>
      <c r="D54" s="195"/>
      <c r="E54" s="197"/>
      <c r="F54" s="649"/>
      <c r="G54" s="29"/>
      <c r="H54" s="29"/>
      <c r="I54"/>
      <c r="J54"/>
      <c r="K54"/>
      <c r="L54"/>
      <c r="P54"/>
    </row>
    <row r="55" spans="1:16" s="308" customFormat="1" ht="12.75" customHeight="1" x14ac:dyDescent="0.2">
      <c r="A55"/>
      <c r="B55"/>
      <c r="C55"/>
      <c r="D55" s="195"/>
      <c r="E55" s="197"/>
      <c r="F55" s="649"/>
      <c r="G55" s="29"/>
      <c r="H55" s="29"/>
      <c r="I55"/>
      <c r="J55"/>
      <c r="K55"/>
      <c r="L55"/>
      <c r="P55"/>
    </row>
    <row r="56" spans="1:16" s="308" customFormat="1" ht="12.75" customHeight="1" x14ac:dyDescent="0.2">
      <c r="A56"/>
      <c r="B56"/>
      <c r="C56"/>
      <c r="D56" s="195"/>
      <c r="E56" s="197"/>
      <c r="F56" s="649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649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649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649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649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649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649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649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649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649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649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64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64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64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649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64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649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649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649"/>
      <c r="G74" s="29"/>
      <c r="H74" s="29"/>
      <c r="I74"/>
      <c r="J74"/>
      <c r="K74"/>
      <c r="L74"/>
      <c r="P74"/>
    </row>
  </sheetData>
  <mergeCells count="3">
    <mergeCell ref="A1:L1"/>
    <mergeCell ref="L3:L5"/>
    <mergeCell ref="K3:K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44"/>
  <sheetViews>
    <sheetView workbookViewId="0">
      <selection activeCell="B40" sqref="B40"/>
    </sheetView>
  </sheetViews>
  <sheetFormatPr defaultRowHeight="12.75" x14ac:dyDescent="0.2"/>
  <cols>
    <col min="1" max="1" width="10.140625" bestFit="1" customWidth="1"/>
    <col min="2" max="2" width="22.28515625" customWidth="1"/>
    <col min="3" max="3" width="11.7109375" customWidth="1"/>
    <col min="4" max="4" width="2.7109375" style="29" customWidth="1"/>
    <col min="5" max="5" width="2.28515625" customWidth="1"/>
    <col min="6" max="6" width="10.140625" bestFit="1" customWidth="1"/>
    <col min="7" max="7" width="23.28515625" customWidth="1"/>
    <col min="8" max="8" width="11" bestFit="1" customWidth="1"/>
    <col min="9" max="9" width="2.7109375" style="29" customWidth="1"/>
  </cols>
  <sheetData>
    <row r="1" spans="1:9" s="1" customFormat="1" ht="17.45" customHeight="1" x14ac:dyDescent="0.2">
      <c r="A1" s="2" t="s">
        <v>234</v>
      </c>
      <c r="D1" s="28"/>
      <c r="I1" s="28"/>
    </row>
    <row r="2" spans="1:9" s="1" customFormat="1" x14ac:dyDescent="0.2">
      <c r="D2" s="28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I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2" t="s">
        <v>3</v>
      </c>
      <c r="I5" s="27"/>
    </row>
    <row r="6" spans="1:9" s="56" customFormat="1" ht="12" x14ac:dyDescent="0.2">
      <c r="A6" s="129">
        <v>38869</v>
      </c>
      <c r="B6" s="105" t="s">
        <v>245</v>
      </c>
      <c r="C6" s="130">
        <v>574.55999999999995</v>
      </c>
      <c r="D6" s="27" t="s">
        <v>89</v>
      </c>
      <c r="F6" s="129"/>
      <c r="G6" s="132"/>
      <c r="H6" s="136"/>
      <c r="I6" s="27"/>
    </row>
    <row r="7" spans="1:9" s="56" customFormat="1" ht="12" x14ac:dyDescent="0.2">
      <c r="A7" s="129">
        <v>38869</v>
      </c>
      <c r="B7" s="105" t="s">
        <v>203</v>
      </c>
      <c r="C7" s="130">
        <v>2565.4499999999998</v>
      </c>
      <c r="D7" s="27" t="s">
        <v>89</v>
      </c>
      <c r="F7" s="129">
        <v>38887</v>
      </c>
      <c r="G7" s="105" t="s">
        <v>260</v>
      </c>
      <c r="H7" s="130">
        <v>1208.97</v>
      </c>
      <c r="I7" s="27" t="s">
        <v>89</v>
      </c>
    </row>
    <row r="8" spans="1:9" s="56" customFormat="1" ht="12" x14ac:dyDescent="0.2">
      <c r="A8" s="129">
        <v>38869</v>
      </c>
      <c r="B8" s="105" t="s">
        <v>246</v>
      </c>
      <c r="C8" s="130">
        <v>573.99</v>
      </c>
      <c r="D8" s="27" t="s">
        <v>89</v>
      </c>
      <c r="F8" s="129">
        <v>38890</v>
      </c>
      <c r="G8" s="132" t="s">
        <v>212</v>
      </c>
      <c r="H8" s="136">
        <v>1015.18</v>
      </c>
      <c r="I8" s="27" t="s">
        <v>89</v>
      </c>
    </row>
    <row r="9" spans="1:9" s="56" customFormat="1" ht="12" x14ac:dyDescent="0.2">
      <c r="A9" s="129">
        <v>38869</v>
      </c>
      <c r="B9" s="105" t="s">
        <v>116</v>
      </c>
      <c r="C9" s="130">
        <v>1036.7</v>
      </c>
      <c r="D9" s="27" t="s">
        <v>89</v>
      </c>
      <c r="F9" s="129">
        <v>38891</v>
      </c>
      <c r="G9" s="132" t="s">
        <v>212</v>
      </c>
      <c r="H9" s="136">
        <v>60</v>
      </c>
      <c r="I9" s="27" t="s">
        <v>89</v>
      </c>
    </row>
    <row r="10" spans="1:9" s="56" customFormat="1" ht="12" x14ac:dyDescent="0.2">
      <c r="A10" s="129">
        <v>38852</v>
      </c>
      <c r="B10" s="105" t="s">
        <v>222</v>
      </c>
      <c r="C10" s="130">
        <v>598.5</v>
      </c>
      <c r="D10" s="27" t="s">
        <v>89</v>
      </c>
      <c r="F10" s="129"/>
      <c r="G10" s="132"/>
      <c r="H10" s="136"/>
      <c r="I10" s="27"/>
    </row>
    <row r="11" spans="1:9" s="56" customFormat="1" ht="12" x14ac:dyDescent="0.2">
      <c r="A11" s="129">
        <v>38869</v>
      </c>
      <c r="B11" s="105" t="s">
        <v>222</v>
      </c>
      <c r="C11" s="130">
        <v>584.82000000000005</v>
      </c>
      <c r="D11" s="27" t="s">
        <v>89</v>
      </c>
      <c r="F11" s="138"/>
      <c r="G11" s="132"/>
      <c r="H11" s="136"/>
      <c r="I11" s="27"/>
    </row>
    <row r="12" spans="1:9" s="56" customFormat="1" ht="12" x14ac:dyDescent="0.2">
      <c r="A12" s="129">
        <v>38874</v>
      </c>
      <c r="B12" s="105" t="s">
        <v>194</v>
      </c>
      <c r="C12" s="130">
        <v>299.12</v>
      </c>
      <c r="D12" s="27" t="s">
        <v>89</v>
      </c>
      <c r="F12" s="138"/>
      <c r="G12" s="132"/>
      <c r="H12" s="136"/>
      <c r="I12" s="27"/>
    </row>
    <row r="13" spans="1:9" s="56" customFormat="1" ht="12" x14ac:dyDescent="0.2">
      <c r="A13" s="129">
        <v>38874</v>
      </c>
      <c r="B13" s="105" t="s">
        <v>115</v>
      </c>
      <c r="C13" s="130">
        <v>220.05</v>
      </c>
      <c r="D13" s="27" t="s">
        <v>89</v>
      </c>
      <c r="F13" s="138"/>
      <c r="G13" s="132"/>
      <c r="H13" s="136"/>
      <c r="I13" s="27"/>
    </row>
    <row r="14" spans="1:9" s="56" customFormat="1" ht="12" x14ac:dyDescent="0.2">
      <c r="A14" s="129">
        <v>38875</v>
      </c>
      <c r="B14" s="105" t="s">
        <v>50</v>
      </c>
      <c r="C14" s="130">
        <v>8889.51</v>
      </c>
      <c r="D14" s="27" t="s">
        <v>89</v>
      </c>
      <c r="F14" s="138"/>
      <c r="G14" s="132"/>
      <c r="H14" s="136"/>
      <c r="I14" s="27"/>
    </row>
    <row r="15" spans="1:9" s="56" customFormat="1" ht="12" x14ac:dyDescent="0.2">
      <c r="A15" s="129">
        <v>38875</v>
      </c>
      <c r="B15" s="105" t="s">
        <v>227</v>
      </c>
      <c r="C15" s="130">
        <v>199.374</v>
      </c>
      <c r="D15" s="27" t="s">
        <v>89</v>
      </c>
      <c r="F15" s="138"/>
      <c r="G15" s="132"/>
      <c r="H15" s="136"/>
      <c r="I15" s="27"/>
    </row>
    <row r="16" spans="1:9" s="56" customFormat="1" ht="12" x14ac:dyDescent="0.2">
      <c r="A16" s="129">
        <v>38876</v>
      </c>
      <c r="B16" s="105" t="s">
        <v>96</v>
      </c>
      <c r="C16" s="130">
        <v>150.5</v>
      </c>
      <c r="D16" s="27" t="s">
        <v>89</v>
      </c>
      <c r="F16" s="138"/>
      <c r="G16" s="132"/>
      <c r="H16" s="136"/>
      <c r="I16" s="27"/>
    </row>
    <row r="17" spans="1:9" s="56" customFormat="1" ht="12" x14ac:dyDescent="0.2">
      <c r="A17" s="129">
        <v>38876</v>
      </c>
      <c r="B17" s="105" t="s">
        <v>5</v>
      </c>
      <c r="C17" s="130">
        <v>691.67</v>
      </c>
      <c r="D17" s="27" t="s">
        <v>89</v>
      </c>
      <c r="F17" s="138"/>
      <c r="G17" s="132"/>
      <c r="H17" s="136"/>
      <c r="I17" s="27"/>
    </row>
    <row r="18" spans="1:9" s="56" customFormat="1" ht="12" x14ac:dyDescent="0.2">
      <c r="A18" s="129">
        <v>38876</v>
      </c>
      <c r="B18" s="105" t="s">
        <v>21</v>
      </c>
      <c r="C18" s="130">
        <v>1616</v>
      </c>
      <c r="D18" s="27" t="s">
        <v>89</v>
      </c>
      <c r="F18" s="138"/>
      <c r="G18" s="132"/>
      <c r="H18" s="136"/>
      <c r="I18" s="27"/>
    </row>
    <row r="19" spans="1:9" s="56" customFormat="1" ht="12" x14ac:dyDescent="0.2">
      <c r="A19" s="129">
        <v>38876</v>
      </c>
      <c r="B19" s="105" t="s">
        <v>150</v>
      </c>
      <c r="C19" s="130">
        <v>1137.1500000000001</v>
      </c>
      <c r="D19" s="27" t="s">
        <v>89</v>
      </c>
      <c r="F19" s="138"/>
      <c r="G19" s="132"/>
      <c r="H19" s="136"/>
      <c r="I19" s="27"/>
    </row>
    <row r="20" spans="1:9" s="56" customFormat="1" ht="12" x14ac:dyDescent="0.2">
      <c r="A20" s="129">
        <v>38880</v>
      </c>
      <c r="B20" s="105" t="s">
        <v>115</v>
      </c>
      <c r="C20" s="130">
        <v>313.73</v>
      </c>
      <c r="D20" s="27" t="s">
        <v>89</v>
      </c>
      <c r="F20" s="138"/>
      <c r="G20" s="132"/>
      <c r="H20" s="136"/>
      <c r="I20" s="27"/>
    </row>
    <row r="21" spans="1:9" s="56" customFormat="1" ht="12" x14ac:dyDescent="0.2">
      <c r="A21" s="129">
        <v>38880</v>
      </c>
      <c r="B21" s="105" t="s">
        <v>258</v>
      </c>
      <c r="C21" s="130">
        <v>447.68</v>
      </c>
      <c r="D21" s="27" t="s">
        <v>89</v>
      </c>
      <c r="F21" s="138"/>
      <c r="G21" s="132"/>
      <c r="H21" s="136"/>
      <c r="I21" s="27"/>
    </row>
    <row r="22" spans="1:9" s="56" customFormat="1" ht="12" x14ac:dyDescent="0.2">
      <c r="A22" s="129">
        <v>38881</v>
      </c>
      <c r="B22" s="105" t="s">
        <v>256</v>
      </c>
      <c r="C22" s="130">
        <v>436.96</v>
      </c>
      <c r="D22" s="27" t="s">
        <v>89</v>
      </c>
      <c r="F22" s="138"/>
      <c r="G22" s="132"/>
      <c r="H22" s="136"/>
      <c r="I22" s="27"/>
    </row>
    <row r="23" spans="1:9" s="56" customFormat="1" ht="12" x14ac:dyDescent="0.2">
      <c r="A23" s="129">
        <v>38887</v>
      </c>
      <c r="B23" s="105" t="s">
        <v>227</v>
      </c>
      <c r="C23" s="130">
        <v>877.8</v>
      </c>
      <c r="D23" s="27" t="s">
        <v>89</v>
      </c>
      <c r="F23" s="138"/>
      <c r="G23" s="132"/>
      <c r="H23" s="136"/>
      <c r="I23" s="27"/>
    </row>
    <row r="24" spans="1:9" s="56" customFormat="1" ht="12" x14ac:dyDescent="0.2">
      <c r="A24" s="129">
        <v>38887</v>
      </c>
      <c r="B24" s="105" t="s">
        <v>50</v>
      </c>
      <c r="C24" s="130">
        <v>282.72000000000003</v>
      </c>
      <c r="D24" s="27" t="s">
        <v>89</v>
      </c>
      <c r="F24" s="138"/>
      <c r="G24" s="132"/>
      <c r="H24" s="136"/>
      <c r="I24" s="27"/>
    </row>
    <row r="25" spans="1:9" s="56" customFormat="1" ht="12" x14ac:dyDescent="0.2">
      <c r="A25" s="129">
        <v>38887</v>
      </c>
      <c r="B25" s="105" t="s">
        <v>115</v>
      </c>
      <c r="C25" s="130">
        <v>220.05</v>
      </c>
      <c r="D25" s="27" t="s">
        <v>89</v>
      </c>
      <c r="F25" s="104"/>
      <c r="G25" s="132"/>
      <c r="H25" s="136"/>
      <c r="I25" s="27"/>
    </row>
    <row r="26" spans="1:9" s="56" customFormat="1" ht="12" x14ac:dyDescent="0.2">
      <c r="A26" s="129">
        <v>38887</v>
      </c>
      <c r="B26" s="105" t="s">
        <v>24</v>
      </c>
      <c r="C26" s="130">
        <v>204.86</v>
      </c>
      <c r="D26" s="27" t="s">
        <v>89</v>
      </c>
      <c r="F26" s="104"/>
      <c r="G26" s="132"/>
      <c r="H26" s="136"/>
      <c r="I26" s="27"/>
    </row>
    <row r="27" spans="1:9" s="56" customFormat="1" ht="12" x14ac:dyDescent="0.2">
      <c r="A27" s="129">
        <v>38887</v>
      </c>
      <c r="B27" s="105" t="s">
        <v>5</v>
      </c>
      <c r="C27" s="130">
        <v>837.9</v>
      </c>
      <c r="D27" s="27" t="s">
        <v>89</v>
      </c>
      <c r="F27" s="104"/>
      <c r="G27" s="132"/>
      <c r="H27" s="136"/>
      <c r="I27" s="27"/>
    </row>
    <row r="28" spans="1:9" s="56" customFormat="1" ht="12" x14ac:dyDescent="0.2">
      <c r="A28" s="129">
        <v>38887</v>
      </c>
      <c r="B28" s="105" t="s">
        <v>5</v>
      </c>
      <c r="C28" s="130">
        <v>1148.73</v>
      </c>
      <c r="D28" s="27" t="s">
        <v>89</v>
      </c>
      <c r="F28" s="104"/>
      <c r="G28" s="132"/>
      <c r="H28" s="136"/>
      <c r="I28" s="27"/>
    </row>
    <row r="29" spans="1:9" s="56" customFormat="1" ht="12" x14ac:dyDescent="0.2">
      <c r="A29" s="129">
        <v>38887</v>
      </c>
      <c r="B29" s="105" t="s">
        <v>9</v>
      </c>
      <c r="C29" s="130">
        <v>370</v>
      </c>
      <c r="D29" s="27" t="s">
        <v>89</v>
      </c>
      <c r="F29" s="104"/>
      <c r="G29" s="132"/>
      <c r="H29" s="136"/>
      <c r="I29" s="27"/>
    </row>
    <row r="30" spans="1:9" s="56" customFormat="1" ht="12" x14ac:dyDescent="0.2">
      <c r="A30" s="129">
        <v>38888</v>
      </c>
      <c r="B30" s="105" t="s">
        <v>21</v>
      </c>
      <c r="C30" s="130">
        <v>270.14999999999998</v>
      </c>
      <c r="D30" s="27" t="s">
        <v>89</v>
      </c>
      <c r="F30" s="104"/>
      <c r="G30" s="132"/>
      <c r="H30" s="136"/>
      <c r="I30" s="27"/>
    </row>
    <row r="31" spans="1:9" s="56" customFormat="1" ht="12" x14ac:dyDescent="0.2">
      <c r="A31" s="129">
        <v>38888</v>
      </c>
      <c r="B31" s="105" t="s">
        <v>116</v>
      </c>
      <c r="C31" s="130">
        <v>1368.96</v>
      </c>
      <c r="D31" s="27" t="s">
        <v>89</v>
      </c>
      <c r="F31" s="104"/>
      <c r="G31" s="132"/>
      <c r="H31" s="136"/>
      <c r="I31" s="27"/>
    </row>
    <row r="32" spans="1:9" s="56" customFormat="1" ht="12" x14ac:dyDescent="0.2">
      <c r="A32" s="129">
        <v>38889</v>
      </c>
      <c r="B32" s="105" t="s">
        <v>175</v>
      </c>
      <c r="C32" s="130">
        <v>1271.0999999999999</v>
      </c>
      <c r="D32" s="27" t="s">
        <v>89</v>
      </c>
      <c r="F32" s="104"/>
      <c r="G32" s="132"/>
      <c r="H32" s="136"/>
      <c r="I32" s="27"/>
    </row>
    <row r="33" spans="1:9" s="56" customFormat="1" ht="12" x14ac:dyDescent="0.2">
      <c r="A33" s="129">
        <v>38889</v>
      </c>
      <c r="B33" s="105" t="s">
        <v>259</v>
      </c>
      <c r="C33" s="130">
        <v>5118.6000000000004</v>
      </c>
      <c r="D33" s="27" t="s">
        <v>89</v>
      </c>
      <c r="F33" s="104"/>
      <c r="G33" s="132"/>
      <c r="H33" s="136"/>
      <c r="I33" s="27"/>
    </row>
    <row r="34" spans="1:9" s="56" customFormat="1" ht="12" x14ac:dyDescent="0.2">
      <c r="A34" s="129">
        <v>38888</v>
      </c>
      <c r="B34" s="105" t="s">
        <v>50</v>
      </c>
      <c r="C34" s="130">
        <v>49.02</v>
      </c>
      <c r="D34" s="27" t="s">
        <v>89</v>
      </c>
      <c r="F34" s="104"/>
      <c r="G34" s="132"/>
      <c r="H34" s="136"/>
      <c r="I34" s="27"/>
    </row>
    <row r="35" spans="1:9" s="56" customFormat="1" ht="12" x14ac:dyDescent="0.2">
      <c r="A35" s="129">
        <v>38892</v>
      </c>
      <c r="B35" s="105" t="s">
        <v>261</v>
      </c>
      <c r="C35" s="130">
        <v>118.51</v>
      </c>
      <c r="D35" s="27" t="s">
        <v>89</v>
      </c>
      <c r="F35" s="104"/>
      <c r="G35" s="132"/>
      <c r="H35" s="136"/>
      <c r="I35" s="27"/>
    </row>
    <row r="36" spans="1:9" s="56" customFormat="1" ht="12" x14ac:dyDescent="0.2">
      <c r="A36" s="129">
        <v>38894</v>
      </c>
      <c r="B36" s="105" t="s">
        <v>9</v>
      </c>
      <c r="C36" s="130">
        <v>1375</v>
      </c>
      <c r="D36" s="27" t="s">
        <v>89</v>
      </c>
      <c r="F36" s="104"/>
      <c r="G36" s="132"/>
      <c r="H36" s="136"/>
      <c r="I36" s="27"/>
    </row>
    <row r="37" spans="1:9" s="56" customFormat="1" ht="12" x14ac:dyDescent="0.2">
      <c r="A37" s="129">
        <v>38891</v>
      </c>
      <c r="B37" s="105" t="s">
        <v>116</v>
      </c>
      <c r="C37" s="130">
        <v>911</v>
      </c>
      <c r="D37" s="27" t="s">
        <v>89</v>
      </c>
      <c r="F37" s="104"/>
      <c r="G37" s="132"/>
      <c r="H37" s="136"/>
      <c r="I37" s="27"/>
    </row>
    <row r="38" spans="1:9" s="70" customFormat="1" ht="12" x14ac:dyDescent="0.2">
      <c r="A38" s="129">
        <v>38891</v>
      </c>
      <c r="B38" s="105" t="s">
        <v>50</v>
      </c>
      <c r="C38" s="130">
        <f>132.24+123.12</f>
        <v>255.36</v>
      </c>
      <c r="D38" s="71" t="s">
        <v>89</v>
      </c>
      <c r="F38" s="104"/>
      <c r="G38" s="132"/>
      <c r="H38" s="136"/>
      <c r="I38" s="71"/>
    </row>
    <row r="39" spans="1:9" s="70" customFormat="1" ht="12" x14ac:dyDescent="0.2">
      <c r="A39" s="129">
        <v>38895</v>
      </c>
      <c r="B39" s="105" t="s">
        <v>162</v>
      </c>
      <c r="C39" s="130">
        <v>175.33</v>
      </c>
      <c r="D39" s="71" t="s">
        <v>89</v>
      </c>
      <c r="F39" s="104"/>
      <c r="G39" s="132"/>
      <c r="H39" s="136"/>
      <c r="I39" s="71"/>
    </row>
    <row r="40" spans="1:9" s="70" customFormat="1" ht="12" x14ac:dyDescent="0.2">
      <c r="A40" s="129">
        <v>38895</v>
      </c>
      <c r="B40" s="105" t="s">
        <v>162</v>
      </c>
      <c r="C40" s="130">
        <v>967.63</v>
      </c>
      <c r="D40" s="71" t="s">
        <v>89</v>
      </c>
      <c r="F40" s="104"/>
      <c r="G40" s="132"/>
      <c r="H40" s="136"/>
      <c r="I40" s="71"/>
    </row>
    <row r="41" spans="1:9" s="70" customFormat="1" ht="12" x14ac:dyDescent="0.2">
      <c r="A41" s="129">
        <v>38897</v>
      </c>
      <c r="B41" s="105" t="s">
        <v>261</v>
      </c>
      <c r="C41" s="130">
        <f>152.61+410</f>
        <v>562.61</v>
      </c>
      <c r="D41" s="71" t="s">
        <v>89</v>
      </c>
      <c r="F41" s="104"/>
      <c r="G41" s="132"/>
      <c r="H41" s="136"/>
      <c r="I41" s="71"/>
    </row>
    <row r="42" spans="1:9" s="70" customFormat="1" thickBot="1" x14ac:dyDescent="0.25">
      <c r="A42" s="96"/>
      <c r="B42" s="67"/>
      <c r="C42" s="72"/>
      <c r="D42" s="71"/>
      <c r="F42" s="66"/>
      <c r="G42" s="133"/>
      <c r="H42" s="137"/>
      <c r="I42" s="71"/>
    </row>
    <row r="43" spans="1:9" s="70" customFormat="1" thickBot="1" x14ac:dyDescent="0.25">
      <c r="A43" s="56"/>
      <c r="B43" s="56"/>
      <c r="C43" s="69">
        <f>SUM(C6:C42)</f>
        <v>36721.093999999997</v>
      </c>
      <c r="D43" s="71"/>
      <c r="F43" s="56"/>
      <c r="G43" s="56"/>
      <c r="H43" s="69">
        <f>SUM(H6:H42)</f>
        <v>2284.15</v>
      </c>
      <c r="I43" s="71"/>
    </row>
    <row r="44" spans="1:9" x14ac:dyDescent="0.2">
      <c r="A44" s="70"/>
      <c r="B44" s="70"/>
      <c r="C44" s="70"/>
    </row>
  </sheetData>
  <mergeCells count="2">
    <mergeCell ref="A3:C3"/>
    <mergeCell ref="F3:H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0"/>
  <dimension ref="A1:P73"/>
  <sheetViews>
    <sheetView zoomScaleNormal="100" workbookViewId="0">
      <selection activeCell="J35" sqref="J3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62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2443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62"/>
      <c r="G2" s="662"/>
      <c r="H2" s="662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662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662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thickBot="1" x14ac:dyDescent="0.25">
      <c r="B5" s="213">
        <v>43906</v>
      </c>
      <c r="C5" s="214" t="s">
        <v>691</v>
      </c>
      <c r="D5" s="215" t="s">
        <v>2445</v>
      </c>
      <c r="E5" s="445">
        <v>15000</v>
      </c>
      <c r="F5" s="27" t="s">
        <v>89</v>
      </c>
      <c r="G5" s="29" t="s">
        <v>249</v>
      </c>
      <c r="H5" s="27"/>
      <c r="J5" s="101">
        <v>43902</v>
      </c>
      <c r="K5" s="205" t="s">
        <v>932</v>
      </c>
      <c r="L5" s="206">
        <v>3566.15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SUM(E5)</f>
        <v>15000</v>
      </c>
      <c r="F6" s="662"/>
      <c r="G6" s="29"/>
      <c r="H6" s="29"/>
      <c r="J6" s="109">
        <v>43906</v>
      </c>
      <c r="K6" s="123" t="s">
        <v>1258</v>
      </c>
      <c r="L6" s="124">
        <v>10895.1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D7" s="194"/>
      <c r="E7" s="208"/>
      <c r="F7" s="662"/>
      <c r="G7" s="29"/>
      <c r="H7" s="29"/>
      <c r="J7" s="161">
        <v>43907</v>
      </c>
      <c r="K7" s="133" t="s">
        <v>50</v>
      </c>
      <c r="L7" s="137">
        <v>1661.65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54"/>
      <c r="K8" s="155"/>
      <c r="L8" s="665">
        <f>SUM(L5:L7)</f>
        <v>16122.9</v>
      </c>
      <c r="M8" s="309"/>
      <c r="N8" s="307"/>
      <c r="O8" s="306"/>
      <c r="P8" s="3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54"/>
      <c r="K9" s="155"/>
      <c r="L9" s="156"/>
      <c r="M9" s="309"/>
      <c r="N9" s="307"/>
      <c r="O9" s="306"/>
    </row>
    <row r="10" spans="1:16" s="3" customFormat="1" ht="12.6" customHeight="1" x14ac:dyDescent="0.2">
      <c r="A10"/>
      <c r="B10" s="109">
        <v>43893</v>
      </c>
      <c r="C10" s="663" t="s">
        <v>1136</v>
      </c>
      <c r="D10" s="132" t="s">
        <v>861</v>
      </c>
      <c r="E10" s="737">
        <v>19641.46</v>
      </c>
      <c r="F10" s="308" t="s">
        <v>89</v>
      </c>
      <c r="G10" s="29" t="s">
        <v>249</v>
      </c>
      <c r="H10" s="29"/>
      <c r="I10"/>
      <c r="J10" s="158"/>
      <c r="K10" s="885" t="s">
        <v>1087</v>
      </c>
      <c r="L10" s="881">
        <f>E6+E48+L8+L31+L37</f>
        <v>150991.48000000001</v>
      </c>
      <c r="M10" s="307"/>
      <c r="N10" s="307"/>
      <c r="O10" s="306"/>
      <c r="P10" s="56"/>
    </row>
    <row r="11" spans="1:16" s="56" customFormat="1" ht="12.6" customHeight="1" x14ac:dyDescent="0.2">
      <c r="A11"/>
      <c r="B11" s="109">
        <v>43893</v>
      </c>
      <c r="C11" s="663" t="s">
        <v>1136</v>
      </c>
      <c r="D11" s="132" t="s">
        <v>2310</v>
      </c>
      <c r="E11" s="737">
        <v>20000</v>
      </c>
      <c r="F11" s="308" t="s">
        <v>89</v>
      </c>
      <c r="G11" s="29" t="s">
        <v>249</v>
      </c>
      <c r="H11" s="29"/>
      <c r="I11"/>
      <c r="J11" s="158"/>
      <c r="K11" s="885"/>
      <c r="L11" s="884"/>
      <c r="M11" s="307"/>
      <c r="N11" s="307"/>
      <c r="O11" s="306"/>
    </row>
    <row r="12" spans="1:16" s="56" customFormat="1" ht="12.6" customHeight="1" x14ac:dyDescent="0.2">
      <c r="A12"/>
      <c r="B12" s="109">
        <v>43893</v>
      </c>
      <c r="C12" s="667" t="s">
        <v>2308</v>
      </c>
      <c r="D12" s="132" t="s">
        <v>2428</v>
      </c>
      <c r="E12" s="169">
        <v>3000</v>
      </c>
      <c r="F12" s="308" t="s">
        <v>89</v>
      </c>
      <c r="G12" s="29" t="s">
        <v>249</v>
      </c>
      <c r="H12" s="29"/>
      <c r="I12"/>
      <c r="J12" s="158"/>
      <c r="K12" s="885"/>
      <c r="L12" s="884"/>
      <c r="M12" s="307"/>
      <c r="N12" s="307"/>
      <c r="O12" s="306"/>
    </row>
    <row r="13" spans="1:16" s="56" customFormat="1" ht="12.6" customHeight="1" thickBot="1" x14ac:dyDescent="0.25">
      <c r="B13" s="109">
        <v>43894</v>
      </c>
      <c r="C13" s="663" t="s">
        <v>301</v>
      </c>
      <c r="D13" s="132" t="s">
        <v>293</v>
      </c>
      <c r="E13" s="124">
        <v>149.5</v>
      </c>
      <c r="F13" s="662" t="s">
        <v>89</v>
      </c>
      <c r="G13" s="29" t="s">
        <v>249</v>
      </c>
      <c r="H13" s="29"/>
      <c r="I13" s="294"/>
      <c r="J13" s="393"/>
      <c r="K13" s="885"/>
      <c r="L13" s="882"/>
      <c r="M13" s="307"/>
      <c r="N13" s="307"/>
      <c r="O13" s="306"/>
    </row>
    <row r="14" spans="1:16" s="56" customFormat="1" ht="12.6" customHeight="1" x14ac:dyDescent="0.2">
      <c r="B14" s="109">
        <v>43897</v>
      </c>
      <c r="C14" s="675" t="s">
        <v>1540</v>
      </c>
      <c r="D14" s="132" t="s">
        <v>1371</v>
      </c>
      <c r="E14" s="124">
        <v>397.5</v>
      </c>
      <c r="F14" s="674"/>
      <c r="G14" s="29" t="s">
        <v>249</v>
      </c>
      <c r="H14" s="29"/>
      <c r="I14" s="3"/>
      <c r="J14" s="393"/>
      <c r="K14" s="664"/>
      <c r="L14" s="336"/>
      <c r="M14" s="307"/>
      <c r="N14" s="307"/>
      <c r="O14" s="306"/>
    </row>
    <row r="15" spans="1:16" s="56" customFormat="1" ht="12.6" customHeight="1" thickBot="1" x14ac:dyDescent="0.25">
      <c r="B15" s="109">
        <v>43900</v>
      </c>
      <c r="C15" s="663" t="s">
        <v>409</v>
      </c>
      <c r="D15" s="132" t="s">
        <v>1758</v>
      </c>
      <c r="E15" s="124">
        <v>2190</v>
      </c>
      <c r="F15" s="662" t="s">
        <v>89</v>
      </c>
      <c r="G15" s="29" t="s">
        <v>249</v>
      </c>
      <c r="H15" s="29"/>
      <c r="I15" s="294" t="s">
        <v>1570</v>
      </c>
      <c r="J15" s="294"/>
      <c r="K15" s="294"/>
      <c r="L15" s="288"/>
      <c r="M15" s="492" t="s">
        <v>2269</v>
      </c>
      <c r="N15" s="307"/>
      <c r="O15" s="306"/>
    </row>
    <row r="16" spans="1:16" s="56" customFormat="1" ht="12.6" customHeight="1" thickBot="1" x14ac:dyDescent="0.25">
      <c r="B16" s="109">
        <v>43900</v>
      </c>
      <c r="C16" s="188" t="s">
        <v>674</v>
      </c>
      <c r="D16" s="123" t="s">
        <v>673</v>
      </c>
      <c r="E16" s="124">
        <v>1382.6</v>
      </c>
      <c r="F16" s="662" t="s">
        <v>89</v>
      </c>
      <c r="G16" s="29" t="s">
        <v>249</v>
      </c>
      <c r="H16" s="29"/>
      <c r="I16"/>
      <c r="J16" s="10" t="s">
        <v>297</v>
      </c>
      <c r="K16" s="11" t="s">
        <v>298</v>
      </c>
      <c r="L16" s="176" t="s">
        <v>299</v>
      </c>
      <c r="M16" s="308"/>
      <c r="N16" s="307"/>
      <c r="O16" s="307"/>
      <c r="P16" s="316"/>
    </row>
    <row r="17" spans="1:16" s="56" customFormat="1" ht="12.6" customHeight="1" x14ac:dyDescent="0.2">
      <c r="B17" s="109">
        <v>43900</v>
      </c>
      <c r="C17" s="666" t="s">
        <v>301</v>
      </c>
      <c r="D17" s="132" t="s">
        <v>380</v>
      </c>
      <c r="E17" s="124">
        <v>483</v>
      </c>
      <c r="F17" s="662" t="s">
        <v>89</v>
      </c>
      <c r="G17" s="29" t="s">
        <v>249</v>
      </c>
      <c r="H17" s="29"/>
      <c r="I17"/>
      <c r="J17" s="110">
        <v>43889</v>
      </c>
      <c r="K17" s="119" t="s">
        <v>2321</v>
      </c>
      <c r="L17" s="206">
        <v>918.6</v>
      </c>
      <c r="M17" s="308" t="s">
        <v>89</v>
      </c>
      <c r="N17" s="308" t="s">
        <v>249</v>
      </c>
      <c r="O17" s="307"/>
      <c r="P17" s="316"/>
    </row>
    <row r="18" spans="1:16" s="56" customFormat="1" ht="12.6" customHeight="1" x14ac:dyDescent="0.2">
      <c r="B18" s="109">
        <v>43902</v>
      </c>
      <c r="C18" s="663" t="s">
        <v>2308</v>
      </c>
      <c r="D18" s="132" t="s">
        <v>2428</v>
      </c>
      <c r="E18" s="124">
        <v>3000</v>
      </c>
      <c r="F18" s="662" t="s">
        <v>89</v>
      </c>
      <c r="G18" s="29" t="s">
        <v>249</v>
      </c>
      <c r="H18" s="29"/>
      <c r="I18"/>
      <c r="J18" s="110">
        <v>43892</v>
      </c>
      <c r="K18" s="119" t="s">
        <v>424</v>
      </c>
      <c r="L18" s="134">
        <v>193.08</v>
      </c>
      <c r="M18" s="308" t="s">
        <v>89</v>
      </c>
      <c r="N18" s="308" t="s">
        <v>249</v>
      </c>
      <c r="O18" s="307"/>
      <c r="P18" s="29"/>
    </row>
    <row r="19" spans="1:16" s="56" customFormat="1" ht="12.6" customHeight="1" x14ac:dyDescent="0.2">
      <c r="B19" s="109">
        <v>43902</v>
      </c>
      <c r="C19" s="188" t="s">
        <v>1113</v>
      </c>
      <c r="D19" s="123" t="s">
        <v>906</v>
      </c>
      <c r="E19" s="124">
        <v>977.5</v>
      </c>
      <c r="F19" s="662" t="s">
        <v>89</v>
      </c>
      <c r="G19" s="29" t="s">
        <v>249</v>
      </c>
      <c r="H19" s="29"/>
      <c r="I19"/>
      <c r="J19" s="110">
        <v>43894</v>
      </c>
      <c r="K19" s="119" t="s">
        <v>931</v>
      </c>
      <c r="L19" s="169">
        <v>454.5</v>
      </c>
      <c r="M19" s="308" t="s">
        <v>89</v>
      </c>
      <c r="N19" s="308" t="s">
        <v>249</v>
      </c>
      <c r="O19" s="307"/>
      <c r="P19" s="29"/>
    </row>
    <row r="20" spans="1:16" s="56" customFormat="1" ht="12.6" customHeight="1" x14ac:dyDescent="0.2">
      <c r="B20" s="109">
        <v>43902</v>
      </c>
      <c r="C20" s="188" t="s">
        <v>1113</v>
      </c>
      <c r="D20" s="123" t="s">
        <v>906</v>
      </c>
      <c r="E20" s="124">
        <v>747.5</v>
      </c>
      <c r="F20" s="662" t="s">
        <v>89</v>
      </c>
      <c r="G20" s="29" t="s">
        <v>249</v>
      </c>
      <c r="H20" s="29"/>
      <c r="I20"/>
      <c r="J20" s="110">
        <v>43896</v>
      </c>
      <c r="K20" s="119" t="s">
        <v>1051</v>
      </c>
      <c r="L20" s="134">
        <v>1109.3900000000001</v>
      </c>
      <c r="M20" s="308" t="s">
        <v>89</v>
      </c>
      <c r="N20" s="308" t="s">
        <v>249</v>
      </c>
      <c r="O20" s="29"/>
    </row>
    <row r="21" spans="1:16" s="56" customFormat="1" ht="12.6" customHeight="1" x14ac:dyDescent="0.2">
      <c r="B21" s="109">
        <v>43904</v>
      </c>
      <c r="C21" s="188" t="s">
        <v>469</v>
      </c>
      <c r="D21" s="123" t="s">
        <v>424</v>
      </c>
      <c r="E21" s="124">
        <v>419.66</v>
      </c>
      <c r="F21" s="674" t="s">
        <v>89</v>
      </c>
      <c r="G21" s="29" t="s">
        <v>249</v>
      </c>
      <c r="H21" s="29"/>
      <c r="I21"/>
      <c r="J21" s="110">
        <v>43897</v>
      </c>
      <c r="K21" s="119" t="s">
        <v>1746</v>
      </c>
      <c r="L21" s="169">
        <v>189.7</v>
      </c>
      <c r="M21" s="308" t="s">
        <v>89</v>
      </c>
      <c r="N21" s="308" t="s">
        <v>249</v>
      </c>
      <c r="O21" s="308"/>
      <c r="P21" s="29"/>
    </row>
    <row r="22" spans="1:16" s="56" customFormat="1" ht="12.6" customHeight="1" x14ac:dyDescent="0.2">
      <c r="B22" s="109">
        <v>43904</v>
      </c>
      <c r="C22" s="188" t="s">
        <v>469</v>
      </c>
      <c r="D22" s="123" t="s">
        <v>1023</v>
      </c>
      <c r="E22" s="124">
        <v>118.2</v>
      </c>
      <c r="F22" s="674" t="s">
        <v>89</v>
      </c>
      <c r="G22" s="29" t="s">
        <v>249</v>
      </c>
      <c r="H22" s="29"/>
      <c r="I22"/>
      <c r="J22" s="110">
        <v>43899</v>
      </c>
      <c r="K22" s="119" t="s">
        <v>424</v>
      </c>
      <c r="L22" s="134">
        <v>1003.67</v>
      </c>
      <c r="M22" s="308" t="s">
        <v>89</v>
      </c>
      <c r="N22" s="308" t="s">
        <v>249</v>
      </c>
      <c r="O22" s="308"/>
      <c r="P22" s="327"/>
    </row>
    <row r="23" spans="1:16" s="56" customFormat="1" ht="12.6" customHeight="1" x14ac:dyDescent="0.2">
      <c r="B23" s="109">
        <v>43906</v>
      </c>
      <c r="C23" s="188" t="s">
        <v>719</v>
      </c>
      <c r="D23" s="123" t="s">
        <v>1051</v>
      </c>
      <c r="E23" s="124">
        <v>615.67999999999995</v>
      </c>
      <c r="F23" s="662" t="s">
        <v>89</v>
      </c>
      <c r="G23" s="29" t="s">
        <v>249</v>
      </c>
      <c r="H23" s="29"/>
      <c r="I23"/>
      <c r="J23" s="110">
        <v>43899</v>
      </c>
      <c r="K23" s="119" t="s">
        <v>1023</v>
      </c>
      <c r="L23" s="169">
        <v>89.75</v>
      </c>
      <c r="M23" s="308" t="s">
        <v>89</v>
      </c>
      <c r="N23" s="308" t="s">
        <v>249</v>
      </c>
      <c r="O23" s="308"/>
      <c r="P23" s="327"/>
    </row>
    <row r="24" spans="1:16" s="56" customFormat="1" ht="12.6" customHeight="1" x14ac:dyDescent="0.2">
      <c r="B24" s="109">
        <v>43906</v>
      </c>
      <c r="C24" s="188" t="s">
        <v>719</v>
      </c>
      <c r="D24" s="123" t="s">
        <v>1051</v>
      </c>
      <c r="E24" s="124">
        <v>500</v>
      </c>
      <c r="F24" s="674" t="s">
        <v>89</v>
      </c>
      <c r="G24" s="29" t="s">
        <v>249</v>
      </c>
      <c r="H24" s="29"/>
      <c r="I24"/>
      <c r="J24" s="110">
        <v>43899</v>
      </c>
      <c r="K24" s="119" t="s">
        <v>459</v>
      </c>
      <c r="L24" s="169">
        <v>292.5</v>
      </c>
      <c r="M24" s="308" t="s">
        <v>89</v>
      </c>
      <c r="N24" s="308" t="s">
        <v>249</v>
      </c>
      <c r="O24" s="308"/>
      <c r="P24" s="327"/>
    </row>
    <row r="25" spans="1:16" s="56" customFormat="1" ht="12.6" customHeight="1" x14ac:dyDescent="0.2">
      <c r="B25" s="109">
        <v>43906</v>
      </c>
      <c r="C25" s="188" t="s">
        <v>301</v>
      </c>
      <c r="D25" s="123" t="s">
        <v>66</v>
      </c>
      <c r="E25" s="124">
        <v>2522.7600000000002</v>
      </c>
      <c r="F25" s="662" t="s">
        <v>89</v>
      </c>
      <c r="G25" s="29" t="s">
        <v>249</v>
      </c>
      <c r="H25" s="29"/>
      <c r="I25"/>
      <c r="J25" s="110">
        <v>43899</v>
      </c>
      <c r="K25" s="119" t="s">
        <v>2463</v>
      </c>
      <c r="L25" s="134">
        <v>62.39</v>
      </c>
      <c r="M25" s="308" t="s">
        <v>89</v>
      </c>
      <c r="N25" s="308" t="s">
        <v>249</v>
      </c>
      <c r="O25" s="308"/>
      <c r="P25" s="327"/>
    </row>
    <row r="26" spans="1:16" s="56" customFormat="1" ht="12.6" customHeight="1" x14ac:dyDescent="0.2">
      <c r="B26" s="109">
        <v>43906</v>
      </c>
      <c r="C26" s="188" t="s">
        <v>719</v>
      </c>
      <c r="D26" s="123" t="s">
        <v>1051</v>
      </c>
      <c r="E26" s="124">
        <v>572.82000000000005</v>
      </c>
      <c r="F26" s="674" t="s">
        <v>89</v>
      </c>
      <c r="G26" s="29" t="s">
        <v>249</v>
      </c>
      <c r="H26" s="29"/>
      <c r="I26"/>
      <c r="J26" s="110">
        <v>43900</v>
      </c>
      <c r="K26" s="119" t="s">
        <v>1320</v>
      </c>
      <c r="L26" s="169">
        <v>82.5</v>
      </c>
      <c r="M26" s="308" t="s">
        <v>89</v>
      </c>
      <c r="N26" s="308" t="s">
        <v>249</v>
      </c>
      <c r="O26" s="308"/>
      <c r="P26" s="327"/>
    </row>
    <row r="27" spans="1:16" s="56" customFormat="1" ht="12.6" customHeight="1" x14ac:dyDescent="0.2">
      <c r="B27" s="109">
        <v>43907</v>
      </c>
      <c r="C27" s="188" t="s">
        <v>301</v>
      </c>
      <c r="D27" s="123" t="s">
        <v>1197</v>
      </c>
      <c r="E27" s="124">
        <v>1894.44</v>
      </c>
      <c r="F27" s="662" t="s">
        <v>89</v>
      </c>
      <c r="G27" s="29" t="s">
        <v>249</v>
      </c>
      <c r="H27" s="29"/>
      <c r="I27"/>
      <c r="J27" s="109">
        <v>43900</v>
      </c>
      <c r="K27" s="123" t="s">
        <v>2444</v>
      </c>
      <c r="L27" s="124">
        <v>295</v>
      </c>
      <c r="M27" s="674" t="s">
        <v>89</v>
      </c>
      <c r="N27" s="29" t="s">
        <v>249</v>
      </c>
      <c r="O27" s="308"/>
      <c r="P27" s="29"/>
    </row>
    <row r="28" spans="1:16" s="29" customFormat="1" ht="12.6" customHeight="1" x14ac:dyDescent="0.2">
      <c r="A28" s="56"/>
      <c r="B28" s="109">
        <v>43907</v>
      </c>
      <c r="C28" s="188" t="s">
        <v>719</v>
      </c>
      <c r="D28" s="123" t="s">
        <v>1503</v>
      </c>
      <c r="E28" s="124">
        <v>974.9</v>
      </c>
      <c r="F28" s="674" t="s">
        <v>89</v>
      </c>
      <c r="G28" s="29" t="s">
        <v>249</v>
      </c>
      <c r="I28"/>
      <c r="J28" s="109">
        <v>43914</v>
      </c>
      <c r="K28" s="119" t="s">
        <v>1051</v>
      </c>
      <c r="L28" s="169">
        <v>980.52</v>
      </c>
      <c r="M28" s="308" t="s">
        <v>89</v>
      </c>
      <c r="N28" s="308" t="s">
        <v>249</v>
      </c>
      <c r="O28" s="308"/>
    </row>
    <row r="29" spans="1:16" s="29" customFormat="1" ht="12.6" customHeight="1" x14ac:dyDescent="0.2">
      <c r="A29" s="56"/>
      <c r="B29" s="109">
        <v>43908</v>
      </c>
      <c r="C29" s="188" t="s">
        <v>469</v>
      </c>
      <c r="D29" s="123" t="s">
        <v>1023</v>
      </c>
      <c r="E29" s="124">
        <v>118.4</v>
      </c>
      <c r="F29" s="674" t="s">
        <v>89</v>
      </c>
      <c r="G29" s="29" t="s">
        <v>249</v>
      </c>
      <c r="I29"/>
      <c r="J29" s="109">
        <v>43914</v>
      </c>
      <c r="K29" s="119" t="s">
        <v>1051</v>
      </c>
      <c r="L29" s="433">
        <v>500</v>
      </c>
      <c r="M29" s="308" t="s">
        <v>89</v>
      </c>
      <c r="N29" s="308" t="s">
        <v>249</v>
      </c>
      <c r="O29" s="308"/>
    </row>
    <row r="30" spans="1:16" s="29" customFormat="1" ht="12.6" customHeight="1" thickBot="1" x14ac:dyDescent="0.25">
      <c r="A30" s="56"/>
      <c r="B30" s="109">
        <v>43908</v>
      </c>
      <c r="C30" s="188" t="s">
        <v>469</v>
      </c>
      <c r="D30" s="123" t="s">
        <v>424</v>
      </c>
      <c r="E30" s="124">
        <v>378.16</v>
      </c>
      <c r="F30" s="674" t="s">
        <v>89</v>
      </c>
      <c r="G30" s="29" t="s">
        <v>249</v>
      </c>
      <c r="I30"/>
      <c r="J30" s="280">
        <v>43916</v>
      </c>
      <c r="K30" s="423" t="s">
        <v>597</v>
      </c>
      <c r="L30" s="200">
        <v>923.59</v>
      </c>
      <c r="M30" s="308" t="s">
        <v>89</v>
      </c>
      <c r="N30" s="308" t="s">
        <v>249</v>
      </c>
      <c r="O30" s="308"/>
    </row>
    <row r="31" spans="1:16" s="29" customFormat="1" ht="12.6" customHeight="1" thickBot="1" x14ac:dyDescent="0.25">
      <c r="A31" s="56"/>
      <c r="B31" s="109">
        <v>43908</v>
      </c>
      <c r="C31" s="188" t="s">
        <v>469</v>
      </c>
      <c r="D31" s="123" t="s">
        <v>1433</v>
      </c>
      <c r="E31" s="124">
        <v>93.9</v>
      </c>
      <c r="F31" s="674" t="s">
        <v>89</v>
      </c>
      <c r="G31" s="29" t="s">
        <v>249</v>
      </c>
      <c r="I31" s="294"/>
      <c r="J31" s="56"/>
      <c r="K31" s="194"/>
      <c r="L31" s="87">
        <f>SUM(L17:L30)</f>
        <v>7095.1900000000005</v>
      </c>
      <c r="M31" s="308"/>
      <c r="N31"/>
      <c r="O31" s="308"/>
    </row>
    <row r="32" spans="1:16" s="29" customFormat="1" ht="12.6" customHeight="1" x14ac:dyDescent="0.2">
      <c r="A32" s="56"/>
      <c r="B32" s="109">
        <v>43909</v>
      </c>
      <c r="C32" s="188" t="s">
        <v>2308</v>
      </c>
      <c r="D32" s="123" t="s">
        <v>2428</v>
      </c>
      <c r="E32" s="124">
        <v>3000</v>
      </c>
      <c r="F32" s="662" t="s">
        <v>89</v>
      </c>
      <c r="G32" s="29" t="s">
        <v>249</v>
      </c>
      <c r="I32" s="294"/>
      <c r="J32" s="56"/>
      <c r="K32" s="194"/>
      <c r="L32" s="208"/>
      <c r="M32" s="308"/>
      <c r="N32"/>
      <c r="O32" s="308"/>
    </row>
    <row r="33" spans="1:16" s="29" customFormat="1" ht="12.6" customHeight="1" thickBot="1" x14ac:dyDescent="0.25">
      <c r="A33" s="56"/>
      <c r="B33" s="109">
        <v>43909</v>
      </c>
      <c r="C33" s="188" t="s">
        <v>2460</v>
      </c>
      <c r="D33" s="123" t="s">
        <v>2272</v>
      </c>
      <c r="E33" s="135">
        <v>69.5</v>
      </c>
      <c r="F33" s="674" t="s">
        <v>89</v>
      </c>
      <c r="G33" s="29" t="s">
        <v>249</v>
      </c>
      <c r="I33" s="294" t="s">
        <v>2039</v>
      </c>
      <c r="J33" s="294"/>
      <c r="K33" s="294"/>
      <c r="L33" s="288"/>
      <c r="M33" s="492"/>
      <c r="N33" s="308"/>
      <c r="O33" s="308"/>
    </row>
    <row r="34" spans="1:16" s="29" customFormat="1" ht="12.6" customHeight="1" thickBot="1" x14ac:dyDescent="0.25">
      <c r="A34" s="56"/>
      <c r="B34" s="109">
        <v>43909</v>
      </c>
      <c r="C34" s="188" t="s">
        <v>301</v>
      </c>
      <c r="D34" s="123" t="s">
        <v>2446</v>
      </c>
      <c r="E34" s="136">
        <v>1006.82</v>
      </c>
      <c r="F34" s="662" t="s">
        <v>89</v>
      </c>
      <c r="G34" s="29" t="s">
        <v>249</v>
      </c>
      <c r="I34"/>
      <c r="J34" s="10" t="s">
        <v>297</v>
      </c>
      <c r="K34" s="11" t="s">
        <v>298</v>
      </c>
      <c r="L34" s="176" t="s">
        <v>299</v>
      </c>
      <c r="M34" s="308"/>
      <c r="N34" s="308"/>
      <c r="O34" s="308"/>
    </row>
    <row r="35" spans="1:16" s="29" customFormat="1" ht="12.6" customHeight="1" x14ac:dyDescent="0.2">
      <c r="A35" s="56"/>
      <c r="B35" s="109">
        <v>43909</v>
      </c>
      <c r="C35" s="188" t="s">
        <v>2460</v>
      </c>
      <c r="D35" s="123" t="s">
        <v>2461</v>
      </c>
      <c r="E35" s="136">
        <v>21</v>
      </c>
      <c r="F35" s="674"/>
      <c r="G35" s="29" t="s">
        <v>249</v>
      </c>
      <c r="I35"/>
      <c r="J35" s="109">
        <v>43894</v>
      </c>
      <c r="K35" s="123" t="s">
        <v>2467</v>
      </c>
      <c r="L35" s="169">
        <v>2909.5</v>
      </c>
      <c r="M35" s="308"/>
      <c r="N35" s="308" t="s">
        <v>249</v>
      </c>
      <c r="O35" s="308"/>
    </row>
    <row r="36" spans="1:16" s="29" customFormat="1" ht="12.6" customHeight="1" thickBot="1" x14ac:dyDescent="0.25">
      <c r="A36" s="56"/>
      <c r="B36" s="109">
        <v>43909</v>
      </c>
      <c r="C36" s="188" t="s">
        <v>2460</v>
      </c>
      <c r="D36" s="123" t="s">
        <v>2272</v>
      </c>
      <c r="E36" s="136">
        <v>69.5</v>
      </c>
      <c r="F36" s="674" t="s">
        <v>89</v>
      </c>
      <c r="G36" s="29" t="s">
        <v>249</v>
      </c>
      <c r="I36" s="294"/>
      <c r="J36" s="280">
        <v>43896</v>
      </c>
      <c r="K36" s="423" t="s">
        <v>673</v>
      </c>
      <c r="L36" s="493">
        <v>253.65</v>
      </c>
      <c r="M36" s="308"/>
      <c r="N36" s="308" t="s">
        <v>249</v>
      </c>
      <c r="O36" s="308"/>
    </row>
    <row r="37" spans="1:16" s="29" customFormat="1" ht="12.6" customHeight="1" thickBot="1" x14ac:dyDescent="0.25">
      <c r="A37" s="56"/>
      <c r="B37" s="109">
        <v>43909</v>
      </c>
      <c r="C37" s="188" t="s">
        <v>2460</v>
      </c>
      <c r="D37" s="123" t="s">
        <v>2462</v>
      </c>
      <c r="E37" s="136">
        <v>21</v>
      </c>
      <c r="F37" s="674" t="s">
        <v>89</v>
      </c>
      <c r="G37" s="29" t="s">
        <v>249</v>
      </c>
      <c r="I37"/>
      <c r="J37" s="56"/>
      <c r="K37" s="194"/>
      <c r="L37" s="87">
        <f>SUM(L35:L36)</f>
        <v>3163.15</v>
      </c>
      <c r="M37" s="308"/>
      <c r="N37" s="308"/>
      <c r="O37" s="308"/>
    </row>
    <row r="38" spans="1:16" s="29" customFormat="1" ht="12.6" customHeight="1" x14ac:dyDescent="0.2">
      <c r="A38" s="56"/>
      <c r="B38" s="109">
        <v>43910</v>
      </c>
      <c r="C38" s="188" t="s">
        <v>719</v>
      </c>
      <c r="D38" s="123" t="s">
        <v>1051</v>
      </c>
      <c r="E38" s="136">
        <v>1045.58</v>
      </c>
      <c r="F38" s="674" t="s">
        <v>89</v>
      </c>
      <c r="G38" s="29" t="s">
        <v>249</v>
      </c>
      <c r="I38"/>
      <c r="J38" s="56"/>
      <c r="K38" s="194"/>
      <c r="L38" s="208"/>
      <c r="M38" s="308"/>
      <c r="N38" s="308"/>
      <c r="O38" s="308"/>
    </row>
    <row r="39" spans="1:16" s="29" customFormat="1" ht="12.6" customHeight="1" x14ac:dyDescent="0.2">
      <c r="A39" s="56"/>
      <c r="B39" s="109">
        <v>43910</v>
      </c>
      <c r="C39" s="188" t="s">
        <v>301</v>
      </c>
      <c r="D39" s="123" t="s">
        <v>1355</v>
      </c>
      <c r="E39" s="136">
        <v>720.7</v>
      </c>
      <c r="F39" s="674" t="s">
        <v>89</v>
      </c>
      <c r="G39" s="29" t="s">
        <v>249</v>
      </c>
      <c r="I39"/>
      <c r="J39" s="56"/>
      <c r="K39" s="194"/>
      <c r="L39" s="208"/>
      <c r="M39" s="308"/>
      <c r="N39" s="308"/>
      <c r="O39" s="308"/>
    </row>
    <row r="40" spans="1:16" s="29" customFormat="1" ht="12.6" customHeight="1" x14ac:dyDescent="0.2">
      <c r="A40" s="56"/>
      <c r="B40" s="109">
        <v>43913</v>
      </c>
      <c r="C40" s="188" t="s">
        <v>301</v>
      </c>
      <c r="D40" s="123" t="s">
        <v>2446</v>
      </c>
      <c r="E40" s="136">
        <v>176.87</v>
      </c>
      <c r="F40" s="662" t="s">
        <v>89</v>
      </c>
      <c r="G40" s="29" t="s">
        <v>249</v>
      </c>
      <c r="I40"/>
      <c r="J40" s="56"/>
      <c r="K40" s="194"/>
      <c r="L40" s="208"/>
      <c r="M40" s="308"/>
      <c r="N40" s="308"/>
      <c r="O40" s="308"/>
    </row>
    <row r="41" spans="1:16" s="29" customFormat="1" ht="12.6" customHeight="1" x14ac:dyDescent="0.2">
      <c r="A41" s="56"/>
      <c r="B41" s="109">
        <v>43913</v>
      </c>
      <c r="C41" s="188" t="s">
        <v>2447</v>
      </c>
      <c r="D41" s="123" t="s">
        <v>2448</v>
      </c>
      <c r="E41" s="136">
        <v>1000</v>
      </c>
      <c r="F41" s="662" t="s">
        <v>89</v>
      </c>
      <c r="G41" s="29" t="s">
        <v>249</v>
      </c>
      <c r="I41"/>
      <c r="J41" s="56"/>
      <c r="K41" s="194"/>
      <c r="L41" s="208"/>
      <c r="M41" s="308"/>
      <c r="N41" s="308"/>
      <c r="O41" s="308"/>
    </row>
    <row r="42" spans="1:16" s="29" customFormat="1" ht="12.6" customHeight="1" x14ac:dyDescent="0.2">
      <c r="A42" s="56"/>
      <c r="B42" s="109">
        <v>43914</v>
      </c>
      <c r="C42" s="188" t="s">
        <v>2447</v>
      </c>
      <c r="D42" s="123" t="s">
        <v>2448</v>
      </c>
      <c r="E42" s="136">
        <v>354.42</v>
      </c>
      <c r="F42" s="662" t="s">
        <v>89</v>
      </c>
      <c r="G42" s="29" t="s">
        <v>249</v>
      </c>
      <c r="I42"/>
      <c r="J42" s="56"/>
      <c r="K42" s="194"/>
      <c r="L42" s="208"/>
      <c r="M42" s="308"/>
      <c r="N42" s="308"/>
      <c r="O42" s="308"/>
    </row>
    <row r="43" spans="1:16" s="29" customFormat="1" ht="12.6" customHeight="1" x14ac:dyDescent="0.2">
      <c r="A43" s="56"/>
      <c r="B43" s="109">
        <v>43914</v>
      </c>
      <c r="C43" s="188" t="s">
        <v>301</v>
      </c>
      <c r="D43" s="123" t="s">
        <v>2016</v>
      </c>
      <c r="E43" s="136">
        <v>201.25</v>
      </c>
      <c r="F43" s="674" t="s">
        <v>89</v>
      </c>
      <c r="G43" s="29" t="s">
        <v>249</v>
      </c>
      <c r="I43"/>
      <c r="J43" s="56"/>
      <c r="K43" s="194"/>
      <c r="L43" s="208"/>
      <c r="M43" s="308"/>
      <c r="N43" s="308"/>
      <c r="O43" s="308"/>
    </row>
    <row r="44" spans="1:16" s="29" customFormat="1" ht="12.6" customHeight="1" x14ac:dyDescent="0.2">
      <c r="A44" s="56"/>
      <c r="B44" s="109">
        <v>43915</v>
      </c>
      <c r="C44" s="188" t="s">
        <v>301</v>
      </c>
      <c r="D44" s="123" t="s">
        <v>2446</v>
      </c>
      <c r="E44" s="136">
        <v>44.16</v>
      </c>
      <c r="F44" s="662" t="s">
        <v>89</v>
      </c>
      <c r="G44" s="29" t="s">
        <v>249</v>
      </c>
      <c r="I44"/>
      <c r="J44" s="56"/>
      <c r="K44" s="194"/>
      <c r="L44" s="208"/>
      <c r="M44" s="308"/>
      <c r="N44" s="308"/>
      <c r="O44" s="308"/>
      <c r="P44" s="487"/>
    </row>
    <row r="45" spans="1:16" s="29" customFormat="1" ht="12.6" customHeight="1" x14ac:dyDescent="0.2">
      <c r="A45" s="56"/>
      <c r="B45" s="109">
        <v>43916</v>
      </c>
      <c r="C45" s="188" t="s">
        <v>1939</v>
      </c>
      <c r="D45" s="123" t="s">
        <v>1977</v>
      </c>
      <c r="E45" s="136">
        <v>2060</v>
      </c>
      <c r="F45" s="662" t="s">
        <v>405</v>
      </c>
      <c r="I45"/>
      <c r="J45" s="56"/>
      <c r="K45" s="194"/>
      <c r="L45" s="208"/>
      <c r="M45" s="308"/>
      <c r="N45" s="308"/>
      <c r="O45" s="308"/>
      <c r="P45" s="487"/>
    </row>
    <row r="46" spans="1:16" s="29" customFormat="1" ht="12.6" customHeight="1" x14ac:dyDescent="0.2">
      <c r="A46" s="56"/>
      <c r="B46" s="109">
        <v>43921</v>
      </c>
      <c r="C46" s="188" t="s">
        <v>1136</v>
      </c>
      <c r="D46" s="123" t="s">
        <v>861</v>
      </c>
      <c r="E46" s="272">
        <v>19641.46</v>
      </c>
      <c r="F46" s="662" t="s">
        <v>89</v>
      </c>
      <c r="G46" s="29" t="s">
        <v>249</v>
      </c>
      <c r="I46"/>
      <c r="J46" s="56"/>
      <c r="K46" s="194"/>
      <c r="L46" s="208"/>
      <c r="M46" s="308"/>
      <c r="N46" s="308"/>
      <c r="O46" s="308"/>
      <c r="P46" s="488"/>
    </row>
    <row r="47" spans="1:16" s="29" customFormat="1" ht="12.6" customHeight="1" thickBot="1" x14ac:dyDescent="0.25">
      <c r="A47" s="56"/>
      <c r="B47" s="161">
        <v>43921</v>
      </c>
      <c r="C47" s="187" t="s">
        <v>1136</v>
      </c>
      <c r="D47" s="133" t="s">
        <v>2032</v>
      </c>
      <c r="E47" s="736">
        <v>20000</v>
      </c>
      <c r="F47" s="662" t="s">
        <v>89</v>
      </c>
      <c r="G47" s="29" t="s">
        <v>249</v>
      </c>
      <c r="I47"/>
      <c r="J47"/>
      <c r="K47"/>
      <c r="L47"/>
      <c r="M47" s="308"/>
      <c r="N47" s="308"/>
      <c r="O47" s="308"/>
      <c r="P47" s="488"/>
    </row>
    <row r="48" spans="1:16" s="29" customFormat="1" ht="12.6" customHeight="1" thickBot="1" x14ac:dyDescent="0.25">
      <c r="A48" s="56"/>
      <c r="B48" s="56"/>
      <c r="C48" s="56"/>
      <c r="D48" s="194"/>
      <c r="E48" s="87">
        <f>SUM(E10:E47)</f>
        <v>109610.24000000002</v>
      </c>
      <c r="F48" s="662"/>
      <c r="I48"/>
      <c r="J48"/>
      <c r="K48"/>
      <c r="L48"/>
      <c r="M48" s="308"/>
      <c r="N48" s="308"/>
      <c r="O48" s="308"/>
      <c r="P48" s="111"/>
    </row>
    <row r="49" spans="1:16" s="29" customFormat="1" ht="12.6" customHeight="1" x14ac:dyDescent="0.2">
      <c r="A49"/>
      <c r="B49"/>
      <c r="C49"/>
      <c r="D49" s="195"/>
      <c r="E49" s="197"/>
      <c r="F49" s="662"/>
      <c r="I49"/>
      <c r="J49"/>
      <c r="K49"/>
      <c r="L49"/>
      <c r="M49" s="308"/>
      <c r="N49" s="308"/>
      <c r="O49" s="308"/>
      <c r="P49" s="308"/>
    </row>
    <row r="50" spans="1:16" s="29" customFormat="1" ht="12.6" customHeight="1" x14ac:dyDescent="0.2">
      <c r="A50"/>
      <c r="B50"/>
      <c r="C50"/>
      <c r="D50" s="195"/>
      <c r="E50" s="197"/>
      <c r="F50" s="662"/>
      <c r="I50"/>
      <c r="J50"/>
      <c r="K50"/>
      <c r="L50"/>
      <c r="M50" s="308"/>
      <c r="N50" s="308"/>
      <c r="O50" s="308"/>
      <c r="P50"/>
    </row>
    <row r="51" spans="1:16" s="308" customFormat="1" ht="12.75" customHeight="1" x14ac:dyDescent="0.2">
      <c r="A51"/>
      <c r="B51"/>
      <c r="C51"/>
      <c r="D51" s="195"/>
      <c r="E51" s="197"/>
      <c r="F51" s="662"/>
      <c r="G51" s="29"/>
      <c r="H51" s="29"/>
      <c r="I51"/>
      <c r="J51"/>
      <c r="K51"/>
      <c r="L51"/>
      <c r="P51"/>
    </row>
    <row r="52" spans="1:16" s="308" customFormat="1" ht="12.75" customHeight="1" x14ac:dyDescent="0.2">
      <c r="A52"/>
      <c r="B52"/>
      <c r="C52"/>
      <c r="D52" s="195"/>
      <c r="E52" s="197"/>
      <c r="F52" s="662"/>
      <c r="G52" s="29"/>
      <c r="H52" s="29"/>
      <c r="I52"/>
      <c r="J52"/>
      <c r="K52"/>
      <c r="L52"/>
      <c r="P52"/>
    </row>
    <row r="53" spans="1:16" s="308" customFormat="1" ht="12.75" customHeight="1" x14ac:dyDescent="0.2">
      <c r="A53"/>
      <c r="B53"/>
      <c r="C53"/>
      <c r="D53" s="195"/>
      <c r="E53" s="197"/>
      <c r="F53" s="662"/>
      <c r="G53" s="29"/>
      <c r="H53" s="29"/>
      <c r="I53"/>
      <c r="J53"/>
      <c r="K53"/>
      <c r="L53"/>
      <c r="P53"/>
    </row>
    <row r="54" spans="1:16" s="308" customFormat="1" ht="12.75" customHeight="1" x14ac:dyDescent="0.2">
      <c r="A54"/>
      <c r="B54"/>
      <c r="C54"/>
      <c r="D54" s="195"/>
      <c r="E54" s="197"/>
      <c r="F54" s="662"/>
      <c r="G54" s="29"/>
      <c r="H54" s="29"/>
      <c r="I54"/>
      <c r="J54"/>
      <c r="K54"/>
      <c r="L54"/>
      <c r="P54"/>
    </row>
    <row r="55" spans="1:16" s="308" customFormat="1" ht="12.75" customHeight="1" x14ac:dyDescent="0.2">
      <c r="A55"/>
      <c r="B55"/>
      <c r="C55"/>
      <c r="D55" s="195"/>
      <c r="E55" s="197"/>
      <c r="F55" s="662"/>
      <c r="G55" s="29"/>
      <c r="H55" s="29"/>
      <c r="I55"/>
      <c r="J55"/>
      <c r="K55"/>
      <c r="L55"/>
      <c r="P55"/>
    </row>
    <row r="56" spans="1:16" s="308" customFormat="1" x14ac:dyDescent="0.2">
      <c r="A56"/>
      <c r="B56"/>
      <c r="C56"/>
      <c r="D56" s="195"/>
      <c r="E56" s="197"/>
      <c r="F56" s="662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662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662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662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662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662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662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662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662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662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662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662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662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662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662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662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662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662"/>
      <c r="G73" s="29"/>
      <c r="H73" s="29"/>
      <c r="I73"/>
      <c r="J73"/>
      <c r="K73"/>
      <c r="L73"/>
      <c r="P73"/>
    </row>
  </sheetData>
  <mergeCells count="4">
    <mergeCell ref="A1:L1"/>
    <mergeCell ref="K10:K13"/>
    <mergeCell ref="L10:L13"/>
    <mergeCell ref="A3:D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1"/>
  <dimension ref="A1:P48"/>
  <sheetViews>
    <sheetView zoomScaleNormal="100" workbookViewId="0">
      <selection activeCell="F14" sqref="F1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68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2449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68"/>
      <c r="G2" s="668"/>
      <c r="H2" s="668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x14ac:dyDescent="0.2">
      <c r="A5"/>
      <c r="B5" s="109">
        <v>43930</v>
      </c>
      <c r="C5" s="669" t="s">
        <v>647</v>
      </c>
      <c r="D5" s="132" t="s">
        <v>1146</v>
      </c>
      <c r="E5" s="169">
        <v>194.77</v>
      </c>
      <c r="F5" s="308" t="s">
        <v>89</v>
      </c>
      <c r="G5" s="29" t="s">
        <v>249</v>
      </c>
      <c r="H5" s="27"/>
      <c r="J5" s="369">
        <v>43937</v>
      </c>
      <c r="K5" s="205" t="s">
        <v>1487</v>
      </c>
      <c r="L5" s="206">
        <v>6643.55</v>
      </c>
      <c r="M5" s="307" t="s">
        <v>89</v>
      </c>
      <c r="N5" s="307"/>
      <c r="O5" s="307"/>
    </row>
    <row r="6" spans="1:16" s="56" customFormat="1" ht="12.6" customHeight="1" x14ac:dyDescent="0.2">
      <c r="A6"/>
      <c r="B6" s="109">
        <v>43930</v>
      </c>
      <c r="C6" s="669" t="s">
        <v>301</v>
      </c>
      <c r="D6" s="132" t="s">
        <v>2450</v>
      </c>
      <c r="E6" s="169">
        <v>36503.99</v>
      </c>
      <c r="F6" s="308" t="s">
        <v>89</v>
      </c>
      <c r="G6" s="29" t="s">
        <v>249</v>
      </c>
      <c r="H6" s="29"/>
      <c r="J6" s="109">
        <v>43937</v>
      </c>
      <c r="K6" s="123" t="s">
        <v>1064</v>
      </c>
      <c r="L6" s="124">
        <v>9554.2999999999993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B7" s="109">
        <v>43937</v>
      </c>
      <c r="C7" s="669" t="s">
        <v>301</v>
      </c>
      <c r="D7" s="132" t="s">
        <v>2211</v>
      </c>
      <c r="E7" s="169">
        <v>600.76</v>
      </c>
      <c r="F7" s="308"/>
      <c r="G7" s="29" t="s">
        <v>249</v>
      </c>
      <c r="H7" s="29"/>
      <c r="J7" s="110">
        <v>43937</v>
      </c>
      <c r="K7" s="123" t="s">
        <v>1318</v>
      </c>
      <c r="L7" s="124">
        <v>566.38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/>
      <c r="B8" s="109">
        <v>43944</v>
      </c>
      <c r="C8" s="669" t="s">
        <v>469</v>
      </c>
      <c r="D8" s="132" t="s">
        <v>424</v>
      </c>
      <c r="E8" s="169">
        <v>723.88</v>
      </c>
      <c r="F8" s="308" t="s">
        <v>89</v>
      </c>
      <c r="G8" s="29" t="s">
        <v>249</v>
      </c>
      <c r="H8" s="29"/>
      <c r="I8" s="56"/>
      <c r="J8" s="161"/>
      <c r="K8" s="133"/>
      <c r="L8" s="137"/>
      <c r="M8" s="309"/>
      <c r="N8" s="307"/>
      <c r="O8" s="306"/>
    </row>
    <row r="9" spans="1:16" s="3" customFormat="1" ht="12.6" customHeight="1" thickBot="1" x14ac:dyDescent="0.25">
      <c r="A9" s="56"/>
      <c r="B9" s="109">
        <v>43945</v>
      </c>
      <c r="C9" s="677" t="s">
        <v>469</v>
      </c>
      <c r="D9" s="132" t="s">
        <v>424</v>
      </c>
      <c r="E9" s="124">
        <v>201.71</v>
      </c>
      <c r="F9" s="668" t="s">
        <v>89</v>
      </c>
      <c r="G9" s="29" t="s">
        <v>249</v>
      </c>
      <c r="H9" s="29"/>
      <c r="I9" s="56"/>
      <c r="J9" s="154"/>
      <c r="K9" s="155"/>
      <c r="L9" s="665">
        <f>SUM(L5:L8)</f>
        <v>16764.23</v>
      </c>
      <c r="M9" s="309"/>
      <c r="N9" s="307"/>
      <c r="O9" s="306"/>
    </row>
    <row r="10" spans="1:16" s="3" customFormat="1" ht="12.6" customHeight="1" thickBot="1" x14ac:dyDescent="0.25">
      <c r="A10" s="56"/>
      <c r="B10" s="109">
        <v>43945</v>
      </c>
      <c r="C10" s="669" t="s">
        <v>1939</v>
      </c>
      <c r="D10" s="132" t="s">
        <v>1977</v>
      </c>
      <c r="E10" s="124">
        <v>5150</v>
      </c>
      <c r="F10" s="668" t="s">
        <v>405</v>
      </c>
      <c r="G10" s="29" t="s">
        <v>249</v>
      </c>
      <c r="H10" s="29"/>
      <c r="I10" s="56"/>
      <c r="J10" s="154"/>
      <c r="K10" s="155"/>
      <c r="L10" s="156"/>
      <c r="M10" s="309"/>
      <c r="N10" s="307"/>
      <c r="O10" s="306"/>
    </row>
    <row r="11" spans="1:16" s="56" customFormat="1" ht="12.6" customHeight="1" x14ac:dyDescent="0.2">
      <c r="B11" s="109">
        <v>43945</v>
      </c>
      <c r="C11" s="669" t="s">
        <v>469</v>
      </c>
      <c r="D11" s="132" t="s">
        <v>2464</v>
      </c>
      <c r="E11" s="124">
        <v>462.97</v>
      </c>
      <c r="F11" s="668" t="s">
        <v>89</v>
      </c>
      <c r="G11" s="29" t="s">
        <v>249</v>
      </c>
      <c r="H11" s="29"/>
      <c r="I11"/>
      <c r="J11" s="158"/>
      <c r="K11" s="885" t="s">
        <v>1087</v>
      </c>
      <c r="L11" s="881">
        <f>E16+L9+L23</f>
        <v>82444.069999999992</v>
      </c>
      <c r="M11" s="307"/>
      <c r="N11" s="307"/>
      <c r="O11" s="306"/>
    </row>
    <row r="12" spans="1:16" s="56" customFormat="1" ht="12.6" customHeight="1" x14ac:dyDescent="0.2">
      <c r="B12" s="109">
        <v>43945</v>
      </c>
      <c r="C12" s="677" t="s">
        <v>301</v>
      </c>
      <c r="D12" s="132" t="s">
        <v>2466</v>
      </c>
      <c r="E12" s="124">
        <v>150</v>
      </c>
      <c r="F12" s="676" t="s">
        <v>89</v>
      </c>
      <c r="G12" s="29" t="s">
        <v>249</v>
      </c>
      <c r="H12" s="29"/>
      <c r="I12"/>
      <c r="J12" s="158"/>
      <c r="K12" s="885"/>
      <c r="L12" s="884"/>
      <c r="M12" s="307"/>
      <c r="N12" s="307"/>
      <c r="O12" s="306"/>
    </row>
    <row r="13" spans="1:16" s="56" customFormat="1" ht="12.6" customHeight="1" x14ac:dyDescent="0.2">
      <c r="B13" s="109">
        <v>43950</v>
      </c>
      <c r="C13" s="188" t="s">
        <v>469</v>
      </c>
      <c r="D13" s="123" t="s">
        <v>424</v>
      </c>
      <c r="E13" s="124">
        <v>361.21</v>
      </c>
      <c r="F13" s="668" t="s">
        <v>89</v>
      </c>
      <c r="G13" s="29" t="s">
        <v>249</v>
      </c>
      <c r="H13" s="29"/>
      <c r="I13"/>
      <c r="J13" s="158"/>
      <c r="K13" s="885"/>
      <c r="L13" s="884"/>
      <c r="M13" s="307"/>
      <c r="N13" s="307"/>
      <c r="O13" s="306"/>
    </row>
    <row r="14" spans="1:16" s="56" customFormat="1" ht="12.6" customHeight="1" thickBot="1" x14ac:dyDescent="0.25">
      <c r="B14" s="109">
        <v>43950</v>
      </c>
      <c r="C14" s="669" t="s">
        <v>1759</v>
      </c>
      <c r="D14" s="132" t="s">
        <v>861</v>
      </c>
      <c r="E14" s="419">
        <v>10000</v>
      </c>
      <c r="F14" s="668" t="s">
        <v>89</v>
      </c>
      <c r="G14" s="29" t="s">
        <v>249</v>
      </c>
      <c r="H14" s="29"/>
      <c r="I14" s="294"/>
      <c r="J14" s="393"/>
      <c r="K14" s="885"/>
      <c r="L14" s="882"/>
      <c r="M14" s="307"/>
      <c r="N14" s="307"/>
      <c r="O14" s="306"/>
    </row>
    <row r="15" spans="1:16" s="56" customFormat="1" ht="12.6" customHeight="1" thickBot="1" x14ac:dyDescent="0.25">
      <c r="A15"/>
      <c r="B15" s="161">
        <v>43951</v>
      </c>
      <c r="C15" s="187" t="s">
        <v>1136</v>
      </c>
      <c r="D15" s="133" t="s">
        <v>2465</v>
      </c>
      <c r="E15" s="736">
        <v>8486.08</v>
      </c>
      <c r="F15" s="668" t="s">
        <v>89</v>
      </c>
      <c r="G15" s="29" t="s">
        <v>249</v>
      </c>
      <c r="H15" s="29"/>
      <c r="I15" s="3"/>
      <c r="J15" s="393"/>
      <c r="K15" s="670"/>
      <c r="L15" s="336"/>
      <c r="M15" s="307"/>
      <c r="N15" s="307"/>
      <c r="O15" s="306"/>
    </row>
    <row r="16" spans="1:16" s="56" customFormat="1" ht="12.6" customHeight="1" thickBot="1" x14ac:dyDescent="0.25">
      <c r="A16"/>
      <c r="D16" s="194"/>
      <c r="E16" s="87">
        <f>SUM(E5:E15)</f>
        <v>62835.369999999995</v>
      </c>
      <c r="F16" s="668"/>
      <c r="G16" s="29"/>
      <c r="H16" s="29"/>
      <c r="I16" s="294" t="s">
        <v>1570</v>
      </c>
      <c r="J16" s="294"/>
      <c r="K16" s="294"/>
      <c r="L16" s="288"/>
      <c r="M16" s="492" t="s">
        <v>2269</v>
      </c>
      <c r="N16" s="307"/>
      <c r="O16" s="306"/>
      <c r="P16" s="316"/>
    </row>
    <row r="17" spans="1:16" s="56" customFormat="1" ht="12.6" customHeight="1" thickBot="1" x14ac:dyDescent="0.25">
      <c r="A17"/>
      <c r="B17"/>
      <c r="C17"/>
      <c r="D17" s="195"/>
      <c r="E17" s="197"/>
      <c r="F17" s="668"/>
      <c r="G17" s="29"/>
      <c r="H17" s="29"/>
      <c r="I17"/>
      <c r="J17" s="10" t="s">
        <v>297</v>
      </c>
      <c r="K17" s="11" t="s">
        <v>298</v>
      </c>
      <c r="L17" s="176" t="s">
        <v>299</v>
      </c>
      <c r="M17" s="308"/>
      <c r="N17" s="307"/>
      <c r="O17" s="307"/>
      <c r="P17" s="316"/>
    </row>
    <row r="18" spans="1:16" s="56" customFormat="1" ht="12.6" customHeight="1" x14ac:dyDescent="0.2">
      <c r="A18"/>
      <c r="B18"/>
      <c r="C18"/>
      <c r="D18" s="195"/>
      <c r="E18" s="197"/>
      <c r="F18" s="668"/>
      <c r="G18" s="29"/>
      <c r="H18" s="29"/>
      <c r="I18"/>
      <c r="J18" s="110">
        <v>43916</v>
      </c>
      <c r="K18" s="119" t="s">
        <v>901</v>
      </c>
      <c r="L18" s="206">
        <v>1093.83</v>
      </c>
      <c r="M18" s="308" t="s">
        <v>89</v>
      </c>
      <c r="N18" s="308" t="s">
        <v>249</v>
      </c>
      <c r="O18" s="307"/>
      <c r="P18" s="29"/>
    </row>
    <row r="19" spans="1:16" s="56" customFormat="1" ht="12.6" customHeight="1" x14ac:dyDescent="0.2">
      <c r="A19"/>
      <c r="B19"/>
      <c r="C19"/>
      <c r="D19" s="195"/>
      <c r="E19" s="197"/>
      <c r="F19" s="668"/>
      <c r="G19" s="29"/>
      <c r="H19" s="29"/>
      <c r="I19"/>
      <c r="J19" s="110">
        <v>43945</v>
      </c>
      <c r="K19" s="119" t="s">
        <v>424</v>
      </c>
      <c r="L19" s="134">
        <v>351.83</v>
      </c>
      <c r="M19" s="308" t="s">
        <v>89</v>
      </c>
      <c r="N19" s="308" t="s">
        <v>249</v>
      </c>
      <c r="O19" s="307"/>
      <c r="P19" s="29"/>
    </row>
    <row r="20" spans="1:16" s="56" customFormat="1" ht="12.6" customHeight="1" x14ac:dyDescent="0.2">
      <c r="A20"/>
      <c r="B20"/>
      <c r="C20"/>
      <c r="D20" s="195"/>
      <c r="E20" s="197"/>
      <c r="F20" s="668"/>
      <c r="G20" s="29"/>
      <c r="H20" s="29"/>
      <c r="I20"/>
      <c r="J20" s="110">
        <v>43945</v>
      </c>
      <c r="K20" s="119" t="s">
        <v>459</v>
      </c>
      <c r="L20" s="169">
        <v>842</v>
      </c>
      <c r="M20" s="308" t="s">
        <v>89</v>
      </c>
      <c r="N20" s="308" t="s">
        <v>249</v>
      </c>
      <c r="O20" s="307"/>
      <c r="P20" s="29"/>
    </row>
    <row r="21" spans="1:16" s="56" customFormat="1" ht="12.6" customHeight="1" x14ac:dyDescent="0.2">
      <c r="A21"/>
      <c r="B21"/>
      <c r="C21"/>
      <c r="D21" s="195"/>
      <c r="E21" s="197"/>
      <c r="F21" s="668"/>
      <c r="G21" s="29"/>
      <c r="H21" s="29"/>
      <c r="I21"/>
      <c r="J21" s="110">
        <v>43945</v>
      </c>
      <c r="K21" s="119" t="s">
        <v>9</v>
      </c>
      <c r="L21" s="134">
        <v>232</v>
      </c>
      <c r="M21" s="308" t="s">
        <v>89</v>
      </c>
      <c r="N21" s="308" t="s">
        <v>249</v>
      </c>
      <c r="O21" s="307"/>
      <c r="P21" s="29"/>
    </row>
    <row r="22" spans="1:16" s="56" customFormat="1" ht="12.6" customHeight="1" thickBot="1" x14ac:dyDescent="0.25">
      <c r="A22"/>
      <c r="B22"/>
      <c r="C22"/>
      <c r="D22" s="195"/>
      <c r="E22" s="197"/>
      <c r="F22" s="668"/>
      <c r="G22" s="29"/>
      <c r="H22" s="29"/>
      <c r="I22"/>
      <c r="J22" s="280">
        <v>43945</v>
      </c>
      <c r="K22" s="423" t="s">
        <v>1903</v>
      </c>
      <c r="L22" s="200">
        <v>324.81</v>
      </c>
      <c r="M22" s="308" t="s">
        <v>89</v>
      </c>
      <c r="N22" s="308" t="s">
        <v>249</v>
      </c>
      <c r="O22" s="308"/>
      <c r="P22" s="327"/>
    </row>
    <row r="23" spans="1:16" s="56" customFormat="1" ht="12.6" customHeight="1" thickBot="1" x14ac:dyDescent="0.25">
      <c r="A23"/>
      <c r="B23"/>
      <c r="C23"/>
      <c r="D23" s="195"/>
      <c r="E23" s="197"/>
      <c r="F23" s="668"/>
      <c r="G23" s="29"/>
      <c r="H23" s="29"/>
      <c r="I23" s="294"/>
      <c r="K23" s="194"/>
      <c r="L23" s="87">
        <f>SUM(L18:L22)</f>
        <v>2844.47</v>
      </c>
      <c r="M23" s="308"/>
      <c r="N23"/>
      <c r="O23" s="308"/>
      <c r="P23" s="327"/>
    </row>
    <row r="24" spans="1:16" s="29" customFormat="1" ht="12.6" customHeight="1" x14ac:dyDescent="0.2">
      <c r="A24"/>
      <c r="B24"/>
      <c r="C24"/>
      <c r="D24" s="195"/>
      <c r="E24" s="197"/>
      <c r="F24" s="668"/>
      <c r="I24" s="3"/>
      <c r="J24" s="56"/>
      <c r="K24" s="194"/>
      <c r="L24" s="208"/>
      <c r="M24" s="308"/>
      <c r="N24" s="308"/>
      <c r="O24" s="308"/>
    </row>
    <row r="25" spans="1:16" s="29" customFormat="1" ht="12.6" customHeight="1" x14ac:dyDescent="0.2">
      <c r="A25"/>
      <c r="B25"/>
      <c r="C25"/>
      <c r="D25" s="195"/>
      <c r="E25" s="197"/>
      <c r="F25" s="668"/>
      <c r="I25"/>
      <c r="J25"/>
      <c r="K25"/>
      <c r="L25"/>
      <c r="M25" s="308"/>
      <c r="N25" s="308"/>
      <c r="O25" s="308"/>
      <c r="P25" s="308"/>
    </row>
    <row r="26" spans="1:16" s="308" customFormat="1" ht="12.75" customHeight="1" x14ac:dyDescent="0.2">
      <c r="A26"/>
      <c r="B26"/>
      <c r="C26"/>
      <c r="D26" s="195"/>
      <c r="E26" s="197"/>
      <c r="F26" s="668"/>
      <c r="G26" s="29"/>
      <c r="H26" s="29"/>
      <c r="I26"/>
      <c r="J26"/>
      <c r="K26"/>
      <c r="L26"/>
      <c r="P26"/>
    </row>
    <row r="27" spans="1:16" s="308" customFormat="1" ht="12.75" customHeight="1" x14ac:dyDescent="0.2">
      <c r="A27"/>
      <c r="B27"/>
      <c r="C27"/>
      <c r="D27" s="195"/>
      <c r="E27" s="197"/>
      <c r="F27" s="668"/>
      <c r="G27" s="29"/>
      <c r="H27" s="29"/>
      <c r="I27"/>
      <c r="J27"/>
      <c r="K27"/>
      <c r="L27"/>
      <c r="P27"/>
    </row>
    <row r="28" spans="1:16" s="308" customFormat="1" ht="12.75" customHeight="1" x14ac:dyDescent="0.2">
      <c r="A28"/>
      <c r="B28"/>
      <c r="C28"/>
      <c r="D28" s="195"/>
      <c r="E28" s="197"/>
      <c r="F28" s="668"/>
      <c r="G28" s="29"/>
      <c r="H28" s="29"/>
      <c r="I28"/>
      <c r="J28"/>
      <c r="K28"/>
      <c r="L28"/>
      <c r="P28"/>
    </row>
    <row r="29" spans="1:16" s="308" customFormat="1" ht="12.75" customHeight="1" x14ac:dyDescent="0.2">
      <c r="A29"/>
      <c r="B29"/>
      <c r="C29"/>
      <c r="D29" s="195"/>
      <c r="E29" s="197"/>
      <c r="F29" s="668"/>
      <c r="G29" s="29"/>
      <c r="H29" s="29"/>
      <c r="I29"/>
      <c r="J29"/>
      <c r="K29"/>
      <c r="L29"/>
      <c r="P29"/>
    </row>
    <row r="30" spans="1:16" s="308" customFormat="1" ht="12.75" customHeight="1" x14ac:dyDescent="0.2">
      <c r="A30"/>
      <c r="B30"/>
      <c r="C30"/>
      <c r="D30" s="195"/>
      <c r="E30" s="197"/>
      <c r="F30" s="668"/>
      <c r="G30" s="29"/>
      <c r="H30" s="29"/>
      <c r="I30"/>
      <c r="J30"/>
      <c r="K30"/>
      <c r="L30"/>
      <c r="P30"/>
    </row>
    <row r="31" spans="1:16" s="308" customFormat="1" x14ac:dyDescent="0.2">
      <c r="A31"/>
      <c r="B31"/>
      <c r="C31"/>
      <c r="D31" s="195"/>
      <c r="E31" s="197"/>
      <c r="F31" s="668"/>
      <c r="G31" s="29"/>
      <c r="H31" s="29"/>
      <c r="I31"/>
      <c r="J31"/>
      <c r="K31"/>
      <c r="L31"/>
      <c r="P31"/>
    </row>
    <row r="32" spans="1:16" s="308" customFormat="1" x14ac:dyDescent="0.2">
      <c r="A32"/>
      <c r="B32"/>
      <c r="C32"/>
      <c r="D32" s="195"/>
      <c r="E32" s="197"/>
      <c r="F32" s="668"/>
      <c r="G32" s="29"/>
      <c r="H32" s="29"/>
      <c r="I32"/>
      <c r="J32"/>
      <c r="K32"/>
      <c r="L32"/>
      <c r="P32"/>
    </row>
    <row r="33" spans="1:16" s="308" customFormat="1" x14ac:dyDescent="0.2">
      <c r="A33"/>
      <c r="B33"/>
      <c r="C33"/>
      <c r="D33" s="195"/>
      <c r="E33" s="197"/>
      <c r="F33" s="668"/>
      <c r="G33" s="29"/>
      <c r="H33" s="29"/>
      <c r="I33"/>
      <c r="J33"/>
      <c r="K33"/>
      <c r="L33"/>
      <c r="P33"/>
    </row>
    <row r="34" spans="1:16" s="308" customFormat="1" x14ac:dyDescent="0.2">
      <c r="A34"/>
      <c r="B34"/>
      <c r="C34"/>
      <c r="D34" s="195"/>
      <c r="E34" s="197"/>
      <c r="F34" s="668"/>
      <c r="G34" s="29"/>
      <c r="H34" s="29"/>
      <c r="I34"/>
      <c r="J34"/>
      <c r="K34"/>
      <c r="L34"/>
      <c r="P34"/>
    </row>
    <row r="35" spans="1:16" s="308" customFormat="1" x14ac:dyDescent="0.2">
      <c r="A35"/>
      <c r="B35"/>
      <c r="C35"/>
      <c r="D35" s="195"/>
      <c r="E35" s="197"/>
      <c r="F35" s="668"/>
      <c r="G35" s="29"/>
      <c r="H35" s="29"/>
      <c r="I35"/>
      <c r="J35"/>
      <c r="K35"/>
      <c r="L35"/>
      <c r="P35"/>
    </row>
    <row r="36" spans="1:16" s="308" customFormat="1" x14ac:dyDescent="0.2">
      <c r="A36"/>
      <c r="B36"/>
      <c r="C36"/>
      <c r="D36" s="195"/>
      <c r="E36" s="197"/>
      <c r="F36" s="668"/>
      <c r="G36" s="29"/>
      <c r="H36" s="29"/>
      <c r="I36"/>
      <c r="J36"/>
      <c r="K36"/>
      <c r="L36"/>
      <c r="P36"/>
    </row>
    <row r="37" spans="1:16" s="308" customFormat="1" x14ac:dyDescent="0.2">
      <c r="A37"/>
      <c r="B37"/>
      <c r="C37"/>
      <c r="D37" s="195"/>
      <c r="E37" s="197"/>
      <c r="F37" s="668"/>
      <c r="G37" s="29"/>
      <c r="H37" s="29"/>
      <c r="I37"/>
      <c r="J37"/>
      <c r="K37"/>
      <c r="L37"/>
      <c r="P37"/>
    </row>
    <row r="38" spans="1:16" s="308" customFormat="1" x14ac:dyDescent="0.2">
      <c r="A38"/>
      <c r="B38"/>
      <c r="C38"/>
      <c r="D38" s="195"/>
      <c r="E38" s="197"/>
      <c r="F38" s="668"/>
      <c r="G38" s="29"/>
      <c r="H38" s="29"/>
      <c r="I38"/>
      <c r="J38"/>
      <c r="K38"/>
      <c r="L38"/>
      <c r="P38"/>
    </row>
    <row r="39" spans="1:16" s="308" customFormat="1" x14ac:dyDescent="0.2">
      <c r="A39"/>
      <c r="B39"/>
      <c r="C39"/>
      <c r="D39" s="195"/>
      <c r="E39" s="197"/>
      <c r="F39" s="668"/>
      <c r="G39" s="29"/>
      <c r="H39" s="29"/>
      <c r="I39"/>
      <c r="J39"/>
      <c r="K39"/>
      <c r="L39"/>
      <c r="P39"/>
    </row>
    <row r="40" spans="1:16" s="308" customFormat="1" x14ac:dyDescent="0.2">
      <c r="A40"/>
      <c r="B40"/>
      <c r="C40"/>
      <c r="D40" s="195"/>
      <c r="E40" s="197"/>
      <c r="F40" s="668"/>
      <c r="G40" s="29"/>
      <c r="H40" s="29"/>
      <c r="I40"/>
      <c r="J40"/>
      <c r="K40"/>
      <c r="L40"/>
      <c r="P40"/>
    </row>
    <row r="41" spans="1:16" s="308" customFormat="1" x14ac:dyDescent="0.2">
      <c r="A41"/>
      <c r="B41"/>
      <c r="C41"/>
      <c r="D41" s="195"/>
      <c r="E41" s="197"/>
      <c r="F41" s="668"/>
      <c r="G41" s="29"/>
      <c r="H41" s="29"/>
      <c r="I41"/>
      <c r="J41"/>
      <c r="K41"/>
      <c r="L41"/>
      <c r="P41"/>
    </row>
    <row r="42" spans="1:16" s="308" customFormat="1" x14ac:dyDescent="0.2">
      <c r="A42"/>
      <c r="B42"/>
      <c r="C42"/>
      <c r="D42" s="195"/>
      <c r="E42" s="197"/>
      <c r="F42" s="668"/>
      <c r="G42" s="29"/>
      <c r="H42" s="29"/>
      <c r="I42"/>
      <c r="J42"/>
      <c r="K42"/>
      <c r="L42"/>
      <c r="P42"/>
    </row>
    <row r="43" spans="1:16" s="308" customFormat="1" x14ac:dyDescent="0.2">
      <c r="A43"/>
      <c r="B43"/>
      <c r="C43"/>
      <c r="D43" s="195"/>
      <c r="E43" s="197"/>
      <c r="F43" s="668"/>
      <c r="G43" s="29"/>
      <c r="H43" s="29"/>
      <c r="I43"/>
      <c r="J43"/>
      <c r="K43"/>
      <c r="L43"/>
      <c r="P43"/>
    </row>
    <row r="44" spans="1:16" s="308" customFormat="1" x14ac:dyDescent="0.2">
      <c r="A44"/>
      <c r="B44"/>
      <c r="C44"/>
      <c r="D44" s="195"/>
      <c r="E44" s="197"/>
      <c r="F44" s="668"/>
      <c r="G44" s="29"/>
      <c r="H44" s="29"/>
      <c r="I44"/>
      <c r="J44"/>
      <c r="K44"/>
      <c r="L44"/>
      <c r="P44"/>
    </row>
    <row r="45" spans="1:16" s="308" customFormat="1" x14ac:dyDescent="0.2">
      <c r="A45"/>
      <c r="B45"/>
      <c r="C45"/>
      <c r="D45" s="195"/>
      <c r="E45" s="197"/>
      <c r="F45" s="668"/>
      <c r="G45" s="29"/>
      <c r="H45" s="29"/>
      <c r="I45"/>
      <c r="J45"/>
      <c r="K45"/>
      <c r="L45"/>
      <c r="P45"/>
    </row>
    <row r="46" spans="1:16" s="308" customFormat="1" x14ac:dyDescent="0.2">
      <c r="A46"/>
      <c r="B46"/>
      <c r="C46"/>
      <c r="D46" s="195"/>
      <c r="E46" s="197"/>
      <c r="F46" s="668"/>
      <c r="G46" s="29"/>
      <c r="H46" s="29"/>
      <c r="I46"/>
      <c r="J46"/>
      <c r="K46"/>
      <c r="L46"/>
      <c r="P46"/>
    </row>
    <row r="47" spans="1:16" s="308" customFormat="1" x14ac:dyDescent="0.2">
      <c r="A47"/>
      <c r="B47"/>
      <c r="C47"/>
      <c r="D47" s="195"/>
      <c r="E47" s="197"/>
      <c r="F47" s="668"/>
      <c r="G47" s="29"/>
      <c r="H47" s="29"/>
      <c r="I47"/>
      <c r="J47"/>
      <c r="K47"/>
      <c r="L47"/>
      <c r="P47"/>
    </row>
    <row r="48" spans="1:16" s="308" customFormat="1" x14ac:dyDescent="0.2">
      <c r="A48"/>
      <c r="B48"/>
      <c r="C48"/>
      <c r="D48" s="195"/>
      <c r="E48" s="197"/>
      <c r="F48" s="668"/>
      <c r="G48" s="29"/>
      <c r="H48" s="29"/>
      <c r="I48"/>
      <c r="J48"/>
      <c r="K48"/>
      <c r="L48"/>
      <c r="P48"/>
    </row>
  </sheetData>
  <mergeCells count="3">
    <mergeCell ref="A1:L1"/>
    <mergeCell ref="K11:K14"/>
    <mergeCell ref="L11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2"/>
  <dimension ref="A1:P62"/>
  <sheetViews>
    <sheetView zoomScaleNormal="100" workbookViewId="0">
      <selection activeCell="M18" sqref="M1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71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2451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71"/>
      <c r="G2" s="671"/>
      <c r="H2" s="671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671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671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x14ac:dyDescent="0.2">
      <c r="A5"/>
      <c r="B5" s="109">
        <v>43952</v>
      </c>
      <c r="C5" s="672" t="s">
        <v>719</v>
      </c>
      <c r="D5" s="132" t="s">
        <v>1051</v>
      </c>
      <c r="E5" s="169">
        <v>500</v>
      </c>
      <c r="F5" s="308" t="s">
        <v>89</v>
      </c>
      <c r="G5" s="29" t="s">
        <v>249</v>
      </c>
      <c r="H5" s="27"/>
      <c r="J5" s="101">
        <v>43957</v>
      </c>
      <c r="K5" s="205" t="s">
        <v>349</v>
      </c>
      <c r="L5" s="206">
        <v>4809.07</v>
      </c>
      <c r="M5" s="307" t="s">
        <v>89</v>
      </c>
      <c r="N5" s="307" t="s">
        <v>249</v>
      </c>
      <c r="O5" s="307"/>
    </row>
    <row r="6" spans="1:16" s="56" customFormat="1" ht="12.6" customHeight="1" x14ac:dyDescent="0.2">
      <c r="A6"/>
      <c r="B6" s="109">
        <v>44683</v>
      </c>
      <c r="C6" s="682" t="s">
        <v>1136</v>
      </c>
      <c r="D6" s="132" t="s">
        <v>2032</v>
      </c>
      <c r="E6" s="737">
        <v>20000</v>
      </c>
      <c r="F6" s="308" t="s">
        <v>89</v>
      </c>
      <c r="G6" s="29" t="s">
        <v>249</v>
      </c>
      <c r="H6" s="29"/>
      <c r="J6" s="110">
        <v>43962</v>
      </c>
      <c r="K6" s="119" t="s">
        <v>2454</v>
      </c>
      <c r="L6" s="172">
        <v>7419.62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09">
        <v>43956</v>
      </c>
      <c r="C7" s="682" t="s">
        <v>1939</v>
      </c>
      <c r="D7" s="132" t="s">
        <v>1977</v>
      </c>
      <c r="E7" s="169">
        <v>5150</v>
      </c>
      <c r="F7" s="308" t="s">
        <v>405</v>
      </c>
      <c r="G7" s="29" t="s">
        <v>249</v>
      </c>
      <c r="H7" s="29"/>
      <c r="J7" s="161">
        <v>43962</v>
      </c>
      <c r="K7" s="133" t="s">
        <v>2455</v>
      </c>
      <c r="L7" s="137">
        <v>7122.98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/>
      <c r="B8" s="109">
        <v>43957</v>
      </c>
      <c r="C8" s="677" t="s">
        <v>301</v>
      </c>
      <c r="D8" s="132" t="s">
        <v>1472</v>
      </c>
      <c r="E8" s="169">
        <v>453</v>
      </c>
      <c r="F8" s="308" t="s">
        <v>89</v>
      </c>
      <c r="G8" s="29" t="s">
        <v>249</v>
      </c>
      <c r="H8" s="29"/>
      <c r="I8" s="56"/>
      <c r="J8" s="154"/>
      <c r="K8" s="155"/>
      <c r="L8" s="665">
        <f>SUM(L5:L7)</f>
        <v>19351.669999999998</v>
      </c>
      <c r="M8" s="309"/>
      <c r="N8" s="307"/>
      <c r="O8" s="306"/>
      <c r="P8" s="56"/>
    </row>
    <row r="9" spans="1:16" s="3" customFormat="1" ht="12.6" customHeight="1" thickBot="1" x14ac:dyDescent="0.25">
      <c r="A9"/>
      <c r="B9" s="109">
        <v>43958</v>
      </c>
      <c r="C9" s="682" t="s">
        <v>301</v>
      </c>
      <c r="D9" s="132" t="s">
        <v>2433</v>
      </c>
      <c r="E9" s="169">
        <v>41.26</v>
      </c>
      <c r="F9" s="308" t="s">
        <v>89</v>
      </c>
      <c r="G9" s="29" t="s">
        <v>249</v>
      </c>
      <c r="H9" s="29"/>
      <c r="I9" s="56"/>
      <c r="J9" s="154"/>
      <c r="K9" s="155"/>
      <c r="L9" s="156"/>
      <c r="M9" s="309"/>
      <c r="N9" s="307"/>
      <c r="O9" s="306"/>
      <c r="P9" s="316"/>
    </row>
    <row r="10" spans="1:16" s="3" customFormat="1" ht="12.6" customHeight="1" x14ac:dyDescent="0.2">
      <c r="A10"/>
      <c r="B10" s="109">
        <v>43958</v>
      </c>
      <c r="C10" s="682" t="s">
        <v>469</v>
      </c>
      <c r="D10" s="132" t="s">
        <v>901</v>
      </c>
      <c r="E10" s="169">
        <v>635.26</v>
      </c>
      <c r="F10" s="308" t="s">
        <v>89</v>
      </c>
      <c r="G10" s="29" t="s">
        <v>249</v>
      </c>
      <c r="H10" s="29"/>
      <c r="I10"/>
      <c r="J10" s="158"/>
      <c r="K10" s="885" t="s">
        <v>1087</v>
      </c>
      <c r="L10" s="881">
        <f>E27+L8+L27</f>
        <v>150379.65</v>
      </c>
      <c r="M10" s="307"/>
      <c r="N10" s="308"/>
      <c r="O10" s="307"/>
      <c r="P10" s="316"/>
    </row>
    <row r="11" spans="1:16" s="3" customFormat="1" ht="12.6" customHeight="1" x14ac:dyDescent="0.2">
      <c r="A11"/>
      <c r="B11" s="109">
        <v>43958</v>
      </c>
      <c r="C11" s="677" t="s">
        <v>1939</v>
      </c>
      <c r="D11" s="132" t="s">
        <v>1977</v>
      </c>
      <c r="E11" s="169">
        <v>5150</v>
      </c>
      <c r="F11" s="308" t="s">
        <v>405</v>
      </c>
      <c r="G11" s="29"/>
      <c r="H11" s="29"/>
      <c r="I11"/>
      <c r="J11" s="158"/>
      <c r="K11" s="885"/>
      <c r="L11" s="884"/>
      <c r="M11" s="307"/>
      <c r="N11" s="308"/>
      <c r="O11" s="307"/>
      <c r="P11" s="316"/>
    </row>
    <row r="12" spans="1:16" s="56" customFormat="1" ht="12.6" customHeight="1" thickBot="1" x14ac:dyDescent="0.25">
      <c r="A12"/>
      <c r="B12" s="109">
        <v>43958</v>
      </c>
      <c r="C12" s="677" t="s">
        <v>301</v>
      </c>
      <c r="D12" s="132" t="s">
        <v>2452</v>
      </c>
      <c r="E12" s="169">
        <v>7089.75</v>
      </c>
      <c r="F12" s="308" t="s">
        <v>89</v>
      </c>
      <c r="G12" s="29" t="s">
        <v>249</v>
      </c>
      <c r="H12" s="29"/>
      <c r="I12" s="294"/>
      <c r="J12" s="393"/>
      <c r="K12" s="885"/>
      <c r="L12" s="882"/>
      <c r="M12" s="307"/>
      <c r="N12" s="308"/>
      <c r="O12" s="307"/>
      <c r="P12" s="29"/>
    </row>
    <row r="13" spans="1:16" s="56" customFormat="1" ht="12.6" customHeight="1" x14ac:dyDescent="0.2">
      <c r="A13"/>
      <c r="B13" s="109">
        <v>43958</v>
      </c>
      <c r="C13" s="682" t="s">
        <v>301</v>
      </c>
      <c r="D13" s="132" t="s">
        <v>2311</v>
      </c>
      <c r="E13" s="169">
        <v>160</v>
      </c>
      <c r="F13" s="308" t="s">
        <v>89</v>
      </c>
      <c r="G13" s="29" t="s">
        <v>249</v>
      </c>
      <c r="H13" s="29"/>
      <c r="I13" s="3"/>
      <c r="J13" s="393"/>
      <c r="K13" s="673"/>
      <c r="L13" s="336"/>
      <c r="M13" s="307"/>
      <c r="N13" s="308"/>
      <c r="O13" s="308"/>
      <c r="P13" s="29"/>
    </row>
    <row r="14" spans="1:16" s="56" customFormat="1" ht="12.6" customHeight="1" thickBot="1" x14ac:dyDescent="0.25">
      <c r="B14" s="109">
        <v>43959</v>
      </c>
      <c r="C14" s="677" t="s">
        <v>301</v>
      </c>
      <c r="D14" s="132" t="s">
        <v>2453</v>
      </c>
      <c r="E14" s="169">
        <v>829.5</v>
      </c>
      <c r="F14" s="308" t="s">
        <v>89</v>
      </c>
      <c r="G14" s="29" t="s">
        <v>249</v>
      </c>
      <c r="H14" s="29"/>
      <c r="I14" s="294" t="s">
        <v>1570</v>
      </c>
      <c r="J14" s="294"/>
      <c r="K14" s="294"/>
      <c r="L14" s="288"/>
      <c r="M14" s="492" t="s">
        <v>2269</v>
      </c>
      <c r="N14" s="308"/>
      <c r="O14" s="308"/>
      <c r="P14" s="29"/>
    </row>
    <row r="15" spans="1:16" s="56" customFormat="1" ht="12.6" customHeight="1" thickBot="1" x14ac:dyDescent="0.25">
      <c r="B15" s="109">
        <v>43960</v>
      </c>
      <c r="C15" s="682" t="s">
        <v>301</v>
      </c>
      <c r="D15" s="132" t="s">
        <v>2470</v>
      </c>
      <c r="E15" s="169">
        <v>155</v>
      </c>
      <c r="F15" s="308"/>
      <c r="G15" s="29" t="s">
        <v>249</v>
      </c>
      <c r="H15" s="29"/>
      <c r="I15"/>
      <c r="J15" s="10" t="s">
        <v>297</v>
      </c>
      <c r="K15" s="11" t="s">
        <v>298</v>
      </c>
      <c r="L15" s="176" t="s">
        <v>299</v>
      </c>
      <c r="M15" s="308"/>
      <c r="N15" s="308"/>
      <c r="O15" s="308"/>
      <c r="P15" s="29"/>
    </row>
    <row r="16" spans="1:16" s="56" customFormat="1" ht="12.6" customHeight="1" x14ac:dyDescent="0.2">
      <c r="B16" s="109">
        <v>43962</v>
      </c>
      <c r="C16" s="677" t="s">
        <v>1939</v>
      </c>
      <c r="D16" s="132" t="s">
        <v>1977</v>
      </c>
      <c r="E16" s="124">
        <v>5150</v>
      </c>
      <c r="F16" s="676" t="s">
        <v>405</v>
      </c>
      <c r="G16" s="29" t="s">
        <v>249</v>
      </c>
      <c r="H16" s="29"/>
      <c r="I16"/>
      <c r="J16" s="110">
        <v>43948</v>
      </c>
      <c r="K16" s="119" t="s">
        <v>1051</v>
      </c>
      <c r="L16" s="206">
        <v>1026.42</v>
      </c>
      <c r="M16" s="308" t="s">
        <v>89</v>
      </c>
      <c r="N16" s="308" t="s">
        <v>249</v>
      </c>
      <c r="O16" s="308"/>
      <c r="P16" s="29"/>
    </row>
    <row r="17" spans="1:16" s="56" customFormat="1" ht="12.6" customHeight="1" x14ac:dyDescent="0.2">
      <c r="B17" s="109">
        <v>43962</v>
      </c>
      <c r="C17" s="677" t="s">
        <v>301</v>
      </c>
      <c r="D17" s="132" t="s">
        <v>928</v>
      </c>
      <c r="E17" s="124">
        <v>35000</v>
      </c>
      <c r="F17" s="676" t="s">
        <v>89</v>
      </c>
      <c r="G17" s="29" t="s">
        <v>249</v>
      </c>
      <c r="H17" s="29"/>
      <c r="I17"/>
      <c r="J17" s="110">
        <v>43950</v>
      </c>
      <c r="K17" s="119" t="s">
        <v>901</v>
      </c>
      <c r="L17" s="169">
        <v>201.95</v>
      </c>
      <c r="M17" s="308" t="s">
        <v>89</v>
      </c>
      <c r="N17" s="308" t="s">
        <v>249</v>
      </c>
      <c r="O17" s="308"/>
      <c r="P17" s="29"/>
    </row>
    <row r="18" spans="1:16" s="56" customFormat="1" ht="12.6" customHeight="1" x14ac:dyDescent="0.2">
      <c r="B18" s="109">
        <v>43964</v>
      </c>
      <c r="C18" s="677" t="s">
        <v>301</v>
      </c>
      <c r="D18" s="132" t="s">
        <v>2452</v>
      </c>
      <c r="E18" s="124">
        <v>6210</v>
      </c>
      <c r="F18" s="676" t="s">
        <v>89</v>
      </c>
      <c r="G18" s="29" t="s">
        <v>249</v>
      </c>
      <c r="H18" s="29"/>
      <c r="I18"/>
      <c r="J18" s="110">
        <v>43952</v>
      </c>
      <c r="K18" s="119" t="s">
        <v>424</v>
      </c>
      <c r="L18" s="169">
        <v>151.69</v>
      </c>
      <c r="M18" s="308" t="s">
        <v>89</v>
      </c>
      <c r="N18" s="308" t="s">
        <v>249</v>
      </c>
      <c r="O18" s="308"/>
      <c r="P18" s="327"/>
    </row>
    <row r="19" spans="1:16" s="56" customFormat="1" ht="12.6" customHeight="1" x14ac:dyDescent="0.2">
      <c r="B19" s="109">
        <v>43964</v>
      </c>
      <c r="C19" s="188" t="s">
        <v>1939</v>
      </c>
      <c r="D19" s="123" t="s">
        <v>1977</v>
      </c>
      <c r="E19" s="124">
        <v>5150</v>
      </c>
      <c r="F19" s="676" t="s">
        <v>405</v>
      </c>
      <c r="G19" s="29" t="s">
        <v>249</v>
      </c>
      <c r="H19" s="29"/>
      <c r="I19"/>
      <c r="J19" s="110">
        <v>43952</v>
      </c>
      <c r="K19" s="119" t="s">
        <v>597</v>
      </c>
      <c r="L19" s="169">
        <v>937.19</v>
      </c>
      <c r="M19" s="308" t="s">
        <v>89</v>
      </c>
      <c r="N19" s="308" t="s">
        <v>249</v>
      </c>
      <c r="O19" s="308"/>
      <c r="P19" s="327"/>
    </row>
    <row r="20" spans="1:16" s="56" customFormat="1" ht="12.6" customHeight="1" x14ac:dyDescent="0.2">
      <c r="B20" s="109">
        <v>43964</v>
      </c>
      <c r="C20" s="672" t="s">
        <v>647</v>
      </c>
      <c r="D20" s="132" t="s">
        <v>1146</v>
      </c>
      <c r="E20" s="124">
        <v>205.99</v>
      </c>
      <c r="F20" s="671" t="s">
        <v>89</v>
      </c>
      <c r="G20" s="29" t="s">
        <v>249</v>
      </c>
      <c r="H20" s="29"/>
      <c r="I20"/>
      <c r="J20" s="110">
        <v>43956</v>
      </c>
      <c r="K20" s="119" t="s">
        <v>2407</v>
      </c>
      <c r="L20" s="169">
        <v>299.98</v>
      </c>
      <c r="M20" s="308" t="s">
        <v>89</v>
      </c>
      <c r="N20" s="308" t="s">
        <v>249</v>
      </c>
      <c r="O20" s="308"/>
      <c r="P20" s="29"/>
    </row>
    <row r="21" spans="1:16" s="56" customFormat="1" ht="12.6" customHeight="1" x14ac:dyDescent="0.2">
      <c r="B21" s="109">
        <v>43967</v>
      </c>
      <c r="C21" s="672" t="s">
        <v>469</v>
      </c>
      <c r="D21" s="132" t="s">
        <v>424</v>
      </c>
      <c r="E21" s="124">
        <v>479.31</v>
      </c>
      <c r="F21" s="671" t="s">
        <v>89</v>
      </c>
      <c r="G21" s="29" t="s">
        <v>249</v>
      </c>
      <c r="H21" s="29"/>
      <c r="I21"/>
      <c r="J21" s="110">
        <v>43956</v>
      </c>
      <c r="K21" s="119" t="s">
        <v>2016</v>
      </c>
      <c r="L21" s="134">
        <v>1280.99</v>
      </c>
      <c r="M21" s="308" t="s">
        <v>89</v>
      </c>
      <c r="N21" s="308" t="s">
        <v>249</v>
      </c>
      <c r="O21" s="308"/>
      <c r="P21" s="29"/>
    </row>
    <row r="22" spans="1:16" s="56" customFormat="1" ht="12.6" customHeight="1" x14ac:dyDescent="0.2">
      <c r="B22" s="109">
        <v>43973</v>
      </c>
      <c r="C22" s="188" t="s">
        <v>1939</v>
      </c>
      <c r="D22" s="123" t="s">
        <v>1977</v>
      </c>
      <c r="E22" s="124">
        <v>5150</v>
      </c>
      <c r="F22" s="671" t="s">
        <v>405</v>
      </c>
      <c r="G22" s="29" t="s">
        <v>249</v>
      </c>
      <c r="H22" s="29"/>
      <c r="I22"/>
      <c r="J22" s="110">
        <v>43962</v>
      </c>
      <c r="K22" s="119" t="s">
        <v>901</v>
      </c>
      <c r="L22" s="169">
        <v>405.44</v>
      </c>
      <c r="M22" s="308" t="s">
        <v>89</v>
      </c>
      <c r="N22" s="308" t="s">
        <v>249</v>
      </c>
      <c r="O22" s="308"/>
      <c r="P22" s="29"/>
    </row>
    <row r="23" spans="1:16" s="56" customFormat="1" ht="12.6" customHeight="1" x14ac:dyDescent="0.2">
      <c r="B23" s="109">
        <v>43979</v>
      </c>
      <c r="C23" s="188" t="s">
        <v>1939</v>
      </c>
      <c r="D23" s="123" t="s">
        <v>1977</v>
      </c>
      <c r="E23" s="124">
        <v>5150</v>
      </c>
      <c r="F23" s="681" t="s">
        <v>405</v>
      </c>
      <c r="G23" s="29" t="s">
        <v>249</v>
      </c>
      <c r="H23" s="29"/>
      <c r="I23"/>
      <c r="J23" s="109">
        <v>43966</v>
      </c>
      <c r="K23" s="119" t="s">
        <v>1051</v>
      </c>
      <c r="L23" s="134">
        <v>500</v>
      </c>
      <c r="M23" s="308"/>
      <c r="N23" s="308" t="s">
        <v>249</v>
      </c>
      <c r="O23" s="308"/>
      <c r="P23" s="29"/>
    </row>
    <row r="24" spans="1:16" s="56" customFormat="1" ht="12.6" customHeight="1" x14ac:dyDescent="0.2">
      <c r="B24" s="109">
        <v>43980</v>
      </c>
      <c r="C24" s="682" t="s">
        <v>301</v>
      </c>
      <c r="D24" s="132" t="s">
        <v>1640</v>
      </c>
      <c r="E24" s="124">
        <v>2769.35</v>
      </c>
      <c r="F24" s="681" t="s">
        <v>89</v>
      </c>
      <c r="G24" s="29" t="s">
        <v>249</v>
      </c>
      <c r="H24" s="29"/>
      <c r="I24"/>
      <c r="J24" s="109">
        <v>43967</v>
      </c>
      <c r="K24" s="119" t="s">
        <v>424</v>
      </c>
      <c r="L24" s="169">
        <v>257.19</v>
      </c>
      <c r="M24" s="308" t="s">
        <v>89</v>
      </c>
      <c r="N24" s="308" t="s">
        <v>249</v>
      </c>
      <c r="O24" s="308"/>
      <c r="P24" s="29"/>
    </row>
    <row r="25" spans="1:16" s="56" customFormat="1" ht="12.6" customHeight="1" x14ac:dyDescent="0.2">
      <c r="A25"/>
      <c r="B25" s="109">
        <v>43980</v>
      </c>
      <c r="C25" s="190" t="s">
        <v>1136</v>
      </c>
      <c r="D25" s="132" t="s">
        <v>2032</v>
      </c>
      <c r="E25" s="272">
        <v>10000</v>
      </c>
      <c r="F25" s="671" t="s">
        <v>89</v>
      </c>
      <c r="G25" s="29" t="s">
        <v>249</v>
      </c>
      <c r="H25" s="29"/>
      <c r="I25"/>
      <c r="J25" s="109">
        <v>43971</v>
      </c>
      <c r="K25" s="123" t="s">
        <v>424</v>
      </c>
      <c r="L25" s="433">
        <v>292.13</v>
      </c>
      <c r="M25" s="308" t="s">
        <v>89</v>
      </c>
      <c r="N25" s="308" t="s">
        <v>249</v>
      </c>
      <c r="O25" s="308"/>
      <c r="P25" s="29"/>
    </row>
    <row r="26" spans="1:16" s="56" customFormat="1" ht="12.6" customHeight="1" thickBot="1" x14ac:dyDescent="0.25">
      <c r="A26"/>
      <c r="B26" s="161">
        <v>43980</v>
      </c>
      <c r="C26" s="187" t="s">
        <v>1136</v>
      </c>
      <c r="D26" s="133" t="s">
        <v>861</v>
      </c>
      <c r="E26" s="736">
        <v>10000</v>
      </c>
      <c r="F26" s="671" t="s">
        <v>89</v>
      </c>
      <c r="G26" s="29" t="s">
        <v>249</v>
      </c>
      <c r="H26" s="29"/>
      <c r="I26"/>
      <c r="J26" s="280">
        <v>43976</v>
      </c>
      <c r="K26" s="423" t="s">
        <v>424</v>
      </c>
      <c r="L26" s="200">
        <v>246.58</v>
      </c>
      <c r="M26" s="308" t="s">
        <v>89</v>
      </c>
      <c r="N26" s="308" t="s">
        <v>249</v>
      </c>
      <c r="O26" s="308"/>
      <c r="P26" s="487"/>
    </row>
    <row r="27" spans="1:16" s="29" customFormat="1" ht="12.6" customHeight="1" thickBot="1" x14ac:dyDescent="0.25">
      <c r="A27"/>
      <c r="B27" s="56"/>
      <c r="C27" s="56"/>
      <c r="D27" s="194"/>
      <c r="E27" s="87">
        <f>SUM(E5:E26)</f>
        <v>125428.42</v>
      </c>
      <c r="F27" s="671"/>
      <c r="I27" s="294"/>
      <c r="J27" s="56"/>
      <c r="K27" s="194"/>
      <c r="L27" s="87">
        <f>SUM(L16:L26)</f>
        <v>5599.5599999999995</v>
      </c>
      <c r="M27" s="308"/>
      <c r="N27" s="308"/>
      <c r="O27" s="308"/>
      <c r="P27" s="488"/>
    </row>
    <row r="28" spans="1:16" s="29" customFormat="1" ht="12.6" customHeight="1" x14ac:dyDescent="0.2">
      <c r="A28"/>
      <c r="B28"/>
      <c r="C28"/>
      <c r="D28" s="195"/>
      <c r="E28" s="197"/>
      <c r="F28" s="671"/>
      <c r="I28" s="3"/>
      <c r="J28" s="56"/>
      <c r="K28" s="194"/>
      <c r="L28" s="208"/>
      <c r="M28" s="308"/>
      <c r="N28" s="308"/>
      <c r="O28" s="308"/>
      <c r="P28" s="488"/>
    </row>
    <row r="29" spans="1:16" s="29" customFormat="1" ht="12.6" customHeight="1" x14ac:dyDescent="0.2">
      <c r="A29"/>
      <c r="B29"/>
      <c r="C29"/>
      <c r="D29" s="195"/>
      <c r="E29" s="197"/>
      <c r="F29" s="671"/>
    </row>
    <row r="30" spans="1:16" s="29" customFormat="1" ht="12.6" customHeight="1" x14ac:dyDescent="0.2">
      <c r="A30"/>
      <c r="B30"/>
      <c r="C30"/>
      <c r="D30" s="195"/>
      <c r="E30" s="197"/>
      <c r="F30" s="671"/>
    </row>
    <row r="31" spans="1:16" s="29" customFormat="1" ht="12.6" customHeight="1" x14ac:dyDescent="0.2">
      <c r="A31"/>
      <c r="B31"/>
      <c r="C31"/>
      <c r="D31" s="195"/>
      <c r="E31" s="197"/>
      <c r="F31" s="671"/>
    </row>
    <row r="32" spans="1:16" s="29" customFormat="1" ht="12.6" customHeight="1" x14ac:dyDescent="0.2">
      <c r="A32"/>
      <c r="B32"/>
      <c r="C32"/>
      <c r="D32" s="195"/>
      <c r="E32" s="197"/>
      <c r="F32" s="671"/>
    </row>
    <row r="33" spans="1:16" s="29" customFormat="1" ht="12.6" customHeight="1" x14ac:dyDescent="0.2">
      <c r="A33"/>
      <c r="B33"/>
      <c r="C33"/>
      <c r="D33" s="195"/>
      <c r="E33" s="197"/>
      <c r="F33" s="671"/>
    </row>
    <row r="34" spans="1:16" s="29" customFormat="1" ht="12.6" customHeight="1" x14ac:dyDescent="0.2">
      <c r="A34"/>
      <c r="B34"/>
      <c r="C34"/>
      <c r="D34" s="195"/>
      <c r="E34" s="197"/>
      <c r="F34" s="671"/>
    </row>
    <row r="35" spans="1:16" s="29" customFormat="1" ht="12.6" customHeight="1" x14ac:dyDescent="0.2">
      <c r="A35"/>
      <c r="B35"/>
      <c r="C35"/>
      <c r="D35" s="195"/>
      <c r="E35" s="197"/>
      <c r="F35" s="671"/>
    </row>
    <row r="36" spans="1:16" s="29" customFormat="1" ht="12.6" customHeight="1" x14ac:dyDescent="0.2">
      <c r="A36"/>
      <c r="B36"/>
      <c r="C36"/>
      <c r="D36" s="195"/>
      <c r="E36" s="197"/>
      <c r="F36" s="671"/>
    </row>
    <row r="37" spans="1:16" s="29" customFormat="1" ht="12.6" customHeight="1" x14ac:dyDescent="0.2">
      <c r="A37"/>
      <c r="B37"/>
      <c r="C37"/>
      <c r="D37" s="195"/>
      <c r="E37" s="197"/>
      <c r="F37" s="671"/>
    </row>
    <row r="38" spans="1:16" s="29" customFormat="1" ht="12.6" customHeight="1" x14ac:dyDescent="0.2">
      <c r="A38"/>
      <c r="B38"/>
      <c r="C38"/>
      <c r="D38" s="195"/>
      <c r="E38" s="197"/>
      <c r="F38" s="671"/>
      <c r="I38"/>
      <c r="J38" s="56"/>
      <c r="K38" s="194"/>
      <c r="L38" s="208"/>
      <c r="M38" s="308"/>
      <c r="N38" s="308"/>
      <c r="O38" s="308"/>
      <c r="P38"/>
    </row>
    <row r="39" spans="1:16" s="29" customFormat="1" ht="12.6" customHeight="1" x14ac:dyDescent="0.2">
      <c r="A39"/>
      <c r="B39"/>
      <c r="C39"/>
      <c r="D39" s="195"/>
      <c r="E39" s="197"/>
      <c r="F39" s="671"/>
      <c r="I39"/>
      <c r="J39"/>
      <c r="K39"/>
      <c r="L39"/>
      <c r="M39" s="308"/>
      <c r="N39" s="308"/>
      <c r="O39" s="308"/>
      <c r="P39"/>
    </row>
    <row r="40" spans="1:16" s="308" customFormat="1" ht="12.75" customHeight="1" x14ac:dyDescent="0.2">
      <c r="A40"/>
      <c r="B40"/>
      <c r="C40"/>
      <c r="D40" s="195"/>
      <c r="E40" s="197"/>
      <c r="F40" s="671"/>
      <c r="G40" s="29"/>
      <c r="H40" s="29"/>
      <c r="I40"/>
      <c r="J40"/>
      <c r="K40"/>
      <c r="L40"/>
      <c r="P40"/>
    </row>
    <row r="41" spans="1:16" s="308" customFormat="1" ht="12.75" customHeight="1" x14ac:dyDescent="0.2">
      <c r="A41"/>
      <c r="B41"/>
      <c r="C41"/>
      <c r="D41" s="195"/>
      <c r="E41" s="197"/>
      <c r="F41" s="671"/>
      <c r="G41" s="29"/>
      <c r="H41" s="29"/>
      <c r="I41"/>
      <c r="J41"/>
      <c r="K41"/>
      <c r="L41"/>
      <c r="P41"/>
    </row>
    <row r="42" spans="1:16" s="308" customFormat="1" ht="12.75" customHeight="1" x14ac:dyDescent="0.2">
      <c r="A42"/>
      <c r="B42"/>
      <c r="C42"/>
      <c r="D42" s="195"/>
      <c r="E42" s="197"/>
      <c r="F42" s="671"/>
      <c r="G42" s="29"/>
      <c r="H42" s="29"/>
      <c r="I42"/>
      <c r="J42"/>
      <c r="K42"/>
      <c r="L42"/>
      <c r="P42"/>
    </row>
    <row r="43" spans="1:16" s="308" customFormat="1" ht="12.75" customHeight="1" x14ac:dyDescent="0.2">
      <c r="A43"/>
      <c r="B43"/>
      <c r="C43"/>
      <c r="D43" s="195"/>
      <c r="E43" s="197"/>
      <c r="F43" s="671"/>
      <c r="G43" s="29"/>
      <c r="H43" s="29"/>
      <c r="I43"/>
      <c r="J43"/>
      <c r="K43"/>
      <c r="L43"/>
      <c r="P43"/>
    </row>
    <row r="44" spans="1:16" s="308" customFormat="1" ht="12.75" customHeight="1" x14ac:dyDescent="0.2">
      <c r="A44"/>
      <c r="B44"/>
      <c r="C44"/>
      <c r="D44" s="195"/>
      <c r="E44" s="197"/>
      <c r="F44" s="671"/>
      <c r="G44" s="29"/>
      <c r="H44" s="29"/>
      <c r="I44"/>
      <c r="J44"/>
      <c r="K44"/>
      <c r="L44"/>
      <c r="P44"/>
    </row>
    <row r="45" spans="1:16" s="308" customFormat="1" x14ac:dyDescent="0.2">
      <c r="A45"/>
      <c r="B45"/>
      <c r="C45"/>
      <c r="D45" s="195"/>
      <c r="E45" s="197"/>
      <c r="F45" s="671"/>
      <c r="G45" s="29"/>
      <c r="H45" s="29"/>
      <c r="I45"/>
      <c r="J45"/>
      <c r="K45"/>
      <c r="L45"/>
      <c r="P45"/>
    </row>
    <row r="46" spans="1:16" s="308" customFormat="1" x14ac:dyDescent="0.2">
      <c r="A46"/>
      <c r="B46"/>
      <c r="C46"/>
      <c r="D46" s="195"/>
      <c r="E46" s="197"/>
      <c r="F46" s="671"/>
      <c r="G46" s="29"/>
      <c r="H46" s="29"/>
      <c r="I46"/>
      <c r="J46"/>
      <c r="K46"/>
      <c r="L46"/>
      <c r="P46"/>
    </row>
    <row r="47" spans="1:16" s="308" customFormat="1" x14ac:dyDescent="0.2">
      <c r="A47"/>
      <c r="B47"/>
      <c r="C47"/>
      <c r="D47" s="195"/>
      <c r="E47" s="197"/>
      <c r="F47" s="671"/>
      <c r="G47" s="29"/>
      <c r="H47" s="29"/>
      <c r="I47"/>
      <c r="J47"/>
      <c r="K47"/>
      <c r="L47"/>
      <c r="P47"/>
    </row>
    <row r="48" spans="1:16" s="308" customFormat="1" x14ac:dyDescent="0.2">
      <c r="A48"/>
      <c r="B48"/>
      <c r="C48"/>
      <c r="D48" s="195"/>
      <c r="E48" s="197"/>
      <c r="F48" s="671"/>
      <c r="G48" s="29"/>
      <c r="H48" s="29"/>
      <c r="I48"/>
      <c r="J48"/>
      <c r="K48"/>
      <c r="L48"/>
      <c r="P48"/>
    </row>
    <row r="49" spans="1:16" s="308" customFormat="1" x14ac:dyDescent="0.2">
      <c r="A49"/>
      <c r="B49"/>
      <c r="C49"/>
      <c r="D49" s="195"/>
      <c r="E49" s="197"/>
      <c r="F49" s="671"/>
      <c r="G49" s="29"/>
      <c r="H49" s="29"/>
      <c r="I49"/>
      <c r="J49"/>
      <c r="K49"/>
      <c r="L49"/>
      <c r="P49"/>
    </row>
    <row r="50" spans="1:16" s="308" customFormat="1" x14ac:dyDescent="0.2">
      <c r="A50"/>
      <c r="B50"/>
      <c r="C50"/>
      <c r="D50" s="195"/>
      <c r="E50" s="197"/>
      <c r="F50" s="671"/>
      <c r="G50" s="29"/>
      <c r="H50" s="29"/>
      <c r="I50"/>
      <c r="J50"/>
      <c r="K50"/>
      <c r="L50"/>
      <c r="P50"/>
    </row>
    <row r="51" spans="1:16" s="308" customFormat="1" x14ac:dyDescent="0.2">
      <c r="A51"/>
      <c r="B51"/>
      <c r="C51"/>
      <c r="D51" s="195"/>
      <c r="E51" s="197"/>
      <c r="F51" s="671"/>
      <c r="G51" s="29"/>
      <c r="H51" s="29"/>
      <c r="I51"/>
      <c r="J51"/>
      <c r="K51"/>
      <c r="L51"/>
      <c r="P51"/>
    </row>
    <row r="52" spans="1:16" s="308" customFormat="1" x14ac:dyDescent="0.2">
      <c r="A52"/>
      <c r="B52"/>
      <c r="C52"/>
      <c r="D52" s="195"/>
      <c r="E52" s="197"/>
      <c r="F52" s="671"/>
      <c r="G52" s="29"/>
      <c r="H52" s="29"/>
      <c r="I52"/>
      <c r="J52"/>
      <c r="K52"/>
      <c r="L52"/>
      <c r="P52"/>
    </row>
    <row r="53" spans="1:16" s="308" customFormat="1" x14ac:dyDescent="0.2">
      <c r="A53"/>
      <c r="B53"/>
      <c r="C53"/>
      <c r="D53" s="195"/>
      <c r="E53" s="197"/>
      <c r="F53" s="671"/>
      <c r="G53" s="29"/>
      <c r="H53" s="29"/>
      <c r="I53"/>
      <c r="J53"/>
      <c r="K53"/>
      <c r="L53"/>
      <c r="P53"/>
    </row>
    <row r="54" spans="1:16" s="308" customFormat="1" x14ac:dyDescent="0.2">
      <c r="A54"/>
      <c r="B54"/>
      <c r="C54"/>
      <c r="D54" s="195"/>
      <c r="E54" s="197"/>
      <c r="F54" s="671"/>
      <c r="G54" s="29"/>
      <c r="H54" s="29"/>
      <c r="I54"/>
      <c r="J54"/>
      <c r="K54"/>
      <c r="L54"/>
      <c r="P54"/>
    </row>
    <row r="55" spans="1:16" s="308" customFormat="1" x14ac:dyDescent="0.2">
      <c r="A55"/>
      <c r="B55"/>
      <c r="C55"/>
      <c r="D55" s="195"/>
      <c r="E55" s="197"/>
      <c r="F55" s="671"/>
      <c r="G55" s="29"/>
      <c r="H55" s="29"/>
      <c r="I55"/>
      <c r="J55"/>
      <c r="K55"/>
      <c r="L55"/>
      <c r="P55"/>
    </row>
    <row r="56" spans="1:16" s="308" customFormat="1" x14ac:dyDescent="0.2">
      <c r="A56"/>
      <c r="B56"/>
      <c r="C56"/>
      <c r="D56" s="195"/>
      <c r="E56" s="197"/>
      <c r="F56" s="671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671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671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671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671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671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671"/>
      <c r="G62" s="29"/>
      <c r="H62" s="29"/>
      <c r="I62"/>
      <c r="J62"/>
      <c r="K62"/>
      <c r="L62"/>
      <c r="P62"/>
    </row>
  </sheetData>
  <mergeCells count="3">
    <mergeCell ref="L10:L12"/>
    <mergeCell ref="K10:K12"/>
    <mergeCell ref="A1:L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3"/>
  <dimension ref="A1:P63"/>
  <sheetViews>
    <sheetView zoomScaleNormal="100" workbookViewId="0">
      <selection activeCell="M19" sqref="M1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78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2468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78"/>
      <c r="G2" s="678"/>
      <c r="H2" s="678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x14ac:dyDescent="0.2">
      <c r="A5"/>
      <c r="B5" s="109">
        <v>43983</v>
      </c>
      <c r="C5" s="679" t="s">
        <v>301</v>
      </c>
      <c r="D5" s="132" t="s">
        <v>66</v>
      </c>
      <c r="E5" s="169">
        <v>1974.19</v>
      </c>
      <c r="F5" s="308" t="s">
        <v>89</v>
      </c>
      <c r="G5" s="29" t="s">
        <v>249</v>
      </c>
      <c r="H5" s="27"/>
      <c r="J5" s="101">
        <v>43992</v>
      </c>
      <c r="K5" s="205" t="s">
        <v>1258</v>
      </c>
      <c r="L5" s="206">
        <v>16115.12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B6" s="109">
        <v>43983</v>
      </c>
      <c r="C6" s="692" t="s">
        <v>301</v>
      </c>
      <c r="D6" s="132" t="s">
        <v>380</v>
      </c>
      <c r="E6" s="169">
        <v>483</v>
      </c>
      <c r="F6" s="308" t="s">
        <v>89</v>
      </c>
      <c r="G6" s="29" t="s">
        <v>249</v>
      </c>
      <c r="H6" s="29"/>
      <c r="J6" s="161">
        <v>44001</v>
      </c>
      <c r="K6" s="133" t="s">
        <v>50</v>
      </c>
      <c r="L6" s="137">
        <v>966</v>
      </c>
      <c r="M6" s="308" t="s">
        <v>89</v>
      </c>
      <c r="N6" s="307" t="s">
        <v>249</v>
      </c>
      <c r="O6" s="307"/>
    </row>
    <row r="7" spans="1:16" s="56" customFormat="1" ht="12.6" customHeight="1" thickBot="1" x14ac:dyDescent="0.25">
      <c r="A7"/>
      <c r="B7" s="109">
        <v>43984</v>
      </c>
      <c r="C7" s="679" t="s">
        <v>674</v>
      </c>
      <c r="D7" s="132" t="s">
        <v>2469</v>
      </c>
      <c r="E7" s="169">
        <v>1495</v>
      </c>
      <c r="F7" s="308" t="s">
        <v>89</v>
      </c>
      <c r="G7" s="29" t="s">
        <v>249</v>
      </c>
      <c r="H7" s="29"/>
      <c r="J7" s="154"/>
      <c r="K7" s="155"/>
      <c r="L7" s="665">
        <f>SUM(L5:L6)</f>
        <v>17081.120000000003</v>
      </c>
      <c r="M7" s="309"/>
      <c r="N7" s="307"/>
      <c r="O7" s="306"/>
    </row>
    <row r="8" spans="1:16" s="111" customFormat="1" ht="12.6" customHeight="1" thickBot="1" x14ac:dyDescent="0.25">
      <c r="A8"/>
      <c r="B8" s="109">
        <v>43986</v>
      </c>
      <c r="C8" s="692" t="s">
        <v>469</v>
      </c>
      <c r="D8" s="132" t="s">
        <v>424</v>
      </c>
      <c r="E8" s="169">
        <v>446.22</v>
      </c>
      <c r="F8" s="308" t="s">
        <v>89</v>
      </c>
      <c r="G8" s="29" t="s">
        <v>249</v>
      </c>
      <c r="H8" s="29"/>
      <c r="I8" s="56"/>
      <c r="J8" s="154"/>
      <c r="K8" s="155"/>
      <c r="L8" s="156"/>
      <c r="M8" s="309"/>
      <c r="N8" s="307"/>
      <c r="O8" s="307"/>
    </row>
    <row r="9" spans="1:16" s="3" customFormat="1" ht="12.6" customHeight="1" x14ac:dyDescent="0.2">
      <c r="A9"/>
      <c r="B9" s="109">
        <v>43986</v>
      </c>
      <c r="C9" s="692" t="s">
        <v>647</v>
      </c>
      <c r="D9" s="132" t="s">
        <v>597</v>
      </c>
      <c r="E9" s="169">
        <v>808.95</v>
      </c>
      <c r="F9" s="308" t="s">
        <v>89</v>
      </c>
      <c r="G9" s="29" t="s">
        <v>249</v>
      </c>
      <c r="H9" s="29"/>
      <c r="I9"/>
      <c r="J9" s="158"/>
      <c r="K9" s="885" t="s">
        <v>1087</v>
      </c>
      <c r="L9" s="881">
        <f>E29+L7+L25+L38</f>
        <v>96776.56</v>
      </c>
      <c r="M9" s="307"/>
      <c r="N9" s="308"/>
      <c r="O9" s="307"/>
    </row>
    <row r="10" spans="1:16" s="3" customFormat="1" ht="12.6" customHeight="1" x14ac:dyDescent="0.2">
      <c r="A10"/>
      <c r="B10" s="109">
        <v>43987</v>
      </c>
      <c r="C10" s="699" t="s">
        <v>1939</v>
      </c>
      <c r="D10" s="132" t="s">
        <v>1977</v>
      </c>
      <c r="E10" s="169">
        <v>3090</v>
      </c>
      <c r="F10" s="308" t="s">
        <v>405</v>
      </c>
      <c r="G10" s="29" t="s">
        <v>249</v>
      </c>
      <c r="H10" s="29"/>
      <c r="I10"/>
      <c r="J10" s="158"/>
      <c r="K10" s="885"/>
      <c r="L10" s="884"/>
      <c r="M10" s="307"/>
      <c r="N10" s="308"/>
      <c r="O10" s="307"/>
    </row>
    <row r="11" spans="1:16" s="56" customFormat="1" ht="12.6" customHeight="1" thickBot="1" x14ac:dyDescent="0.25">
      <c r="A11"/>
      <c r="B11" s="109">
        <v>43990</v>
      </c>
      <c r="C11" s="683" t="s">
        <v>674</v>
      </c>
      <c r="D11" s="132" t="s">
        <v>2474</v>
      </c>
      <c r="E11" s="169">
        <v>1500</v>
      </c>
      <c r="F11" s="308" t="s">
        <v>89</v>
      </c>
      <c r="G11" s="29" t="s">
        <v>249</v>
      </c>
      <c r="H11" s="29"/>
      <c r="I11" s="294"/>
      <c r="J11" s="393"/>
      <c r="K11" s="885"/>
      <c r="L11" s="882"/>
      <c r="M11" s="307"/>
      <c r="N11" s="308"/>
      <c r="O11" s="307"/>
    </row>
    <row r="12" spans="1:16" s="56" customFormat="1" ht="12.6" customHeight="1" x14ac:dyDescent="0.2">
      <c r="A12"/>
      <c r="B12" s="109">
        <v>43990</v>
      </c>
      <c r="C12" s="699" t="s">
        <v>469</v>
      </c>
      <c r="D12" s="132" t="s">
        <v>424</v>
      </c>
      <c r="E12" s="169">
        <v>335.18</v>
      </c>
      <c r="F12" s="308" t="s">
        <v>89</v>
      </c>
      <c r="G12" s="29" t="s">
        <v>249</v>
      </c>
      <c r="H12" s="29"/>
      <c r="I12" s="3"/>
      <c r="J12" s="393"/>
      <c r="K12" s="680"/>
      <c r="L12" s="336"/>
      <c r="M12" s="307"/>
      <c r="N12" s="308"/>
      <c r="O12" s="307"/>
      <c r="P12" s="316"/>
    </row>
    <row r="13" spans="1:16" s="56" customFormat="1" ht="12.6" customHeight="1" thickBot="1" x14ac:dyDescent="0.25">
      <c r="A13"/>
      <c r="B13" s="109">
        <v>43991</v>
      </c>
      <c r="C13" s="699" t="s">
        <v>469</v>
      </c>
      <c r="D13" s="132" t="s">
        <v>424</v>
      </c>
      <c r="E13" s="169">
        <v>158.09</v>
      </c>
      <c r="F13" s="308" t="s">
        <v>89</v>
      </c>
      <c r="G13" s="29" t="s">
        <v>249</v>
      </c>
      <c r="H13" s="29"/>
      <c r="I13" s="294" t="s">
        <v>1570</v>
      </c>
      <c r="J13" s="294"/>
      <c r="K13" s="294"/>
      <c r="L13" s="288"/>
      <c r="M13" s="492" t="s">
        <v>2269</v>
      </c>
      <c r="N13" s="308"/>
      <c r="O13" s="308"/>
      <c r="P13" s="316"/>
    </row>
    <row r="14" spans="1:16" s="56" customFormat="1" ht="12.6" customHeight="1" thickBot="1" x14ac:dyDescent="0.25">
      <c r="A14"/>
      <c r="B14" s="109">
        <v>43994</v>
      </c>
      <c r="C14" s="699" t="s">
        <v>469</v>
      </c>
      <c r="D14" s="132" t="s">
        <v>424</v>
      </c>
      <c r="E14" s="169">
        <v>761.57</v>
      </c>
      <c r="F14" s="308"/>
      <c r="G14" s="29" t="s">
        <v>249</v>
      </c>
      <c r="H14" s="29"/>
      <c r="I14"/>
      <c r="J14" s="10" t="s">
        <v>297</v>
      </c>
      <c r="K14" s="11" t="s">
        <v>298</v>
      </c>
      <c r="L14" s="176" t="s">
        <v>299</v>
      </c>
      <c r="M14" s="308"/>
      <c r="N14" s="308"/>
      <c r="O14" s="308"/>
      <c r="P14" s="29"/>
    </row>
    <row r="15" spans="1:16" s="56" customFormat="1" ht="12.6" customHeight="1" x14ac:dyDescent="0.2">
      <c r="A15"/>
      <c r="B15" s="109">
        <v>43994</v>
      </c>
      <c r="C15" s="679" t="s">
        <v>301</v>
      </c>
      <c r="D15" s="132" t="s">
        <v>227</v>
      </c>
      <c r="E15" s="169">
        <v>688.85</v>
      </c>
      <c r="F15" s="308" t="s">
        <v>89</v>
      </c>
      <c r="G15" s="29" t="s">
        <v>249</v>
      </c>
      <c r="H15" s="29"/>
      <c r="I15"/>
      <c r="J15" s="110">
        <v>43977</v>
      </c>
      <c r="K15" s="119" t="s">
        <v>459</v>
      </c>
      <c r="L15" s="206">
        <v>226</v>
      </c>
      <c r="M15" s="308" t="s">
        <v>89</v>
      </c>
      <c r="N15" s="308" t="s">
        <v>249</v>
      </c>
      <c r="O15" s="308"/>
      <c r="P15" s="29"/>
    </row>
    <row r="16" spans="1:16" s="56" customFormat="1" ht="12.6" customHeight="1" x14ac:dyDescent="0.2">
      <c r="B16" s="109">
        <v>43999</v>
      </c>
      <c r="C16" s="679" t="s">
        <v>1734</v>
      </c>
      <c r="D16" s="132" t="s">
        <v>2478</v>
      </c>
      <c r="E16" s="169">
        <v>345</v>
      </c>
      <c r="F16" s="308" t="s">
        <v>89</v>
      </c>
      <c r="G16" s="29" t="s">
        <v>249</v>
      </c>
      <c r="H16" s="29"/>
      <c r="I16"/>
      <c r="J16" s="110">
        <v>43978</v>
      </c>
      <c r="K16" s="119" t="s">
        <v>424</v>
      </c>
      <c r="L16" s="134">
        <v>358.71</v>
      </c>
      <c r="M16" s="308" t="s">
        <v>89</v>
      </c>
      <c r="N16" s="308" t="s">
        <v>249</v>
      </c>
      <c r="O16" s="308"/>
      <c r="P16" s="29"/>
    </row>
    <row r="17" spans="1:16" s="56" customFormat="1" ht="12.6" customHeight="1" x14ac:dyDescent="0.2">
      <c r="B17" s="109">
        <v>43999</v>
      </c>
      <c r="C17" s="679" t="s">
        <v>1939</v>
      </c>
      <c r="D17" s="132" t="s">
        <v>1977</v>
      </c>
      <c r="E17" s="124">
        <v>2575</v>
      </c>
      <c r="F17" s="678" t="s">
        <v>405</v>
      </c>
      <c r="G17" s="29" t="s">
        <v>249</v>
      </c>
      <c r="H17" s="29"/>
      <c r="I17"/>
      <c r="J17" s="110">
        <v>43978</v>
      </c>
      <c r="K17" s="119" t="s">
        <v>1023</v>
      </c>
      <c r="L17" s="169">
        <v>134.69999999999999</v>
      </c>
      <c r="M17" s="308" t="s">
        <v>89</v>
      </c>
      <c r="N17" s="308" t="s">
        <v>249</v>
      </c>
      <c r="O17" s="308"/>
      <c r="P17" s="29"/>
    </row>
    <row r="18" spans="1:16" s="56" customFormat="1" ht="12.6" customHeight="1" x14ac:dyDescent="0.2">
      <c r="B18" s="109">
        <v>43999</v>
      </c>
      <c r="C18" s="699" t="s">
        <v>469</v>
      </c>
      <c r="D18" s="132" t="s">
        <v>901</v>
      </c>
      <c r="E18" s="124">
        <v>350.91</v>
      </c>
      <c r="F18" s="698"/>
      <c r="G18" s="29" t="s">
        <v>249</v>
      </c>
      <c r="H18" s="29"/>
      <c r="I18"/>
      <c r="J18" s="109">
        <v>43979</v>
      </c>
      <c r="K18" s="119" t="s">
        <v>1771</v>
      </c>
      <c r="L18" s="134">
        <v>200</v>
      </c>
      <c r="M18" s="308" t="s">
        <v>89</v>
      </c>
      <c r="N18" s="308" t="s">
        <v>249</v>
      </c>
      <c r="O18" s="308"/>
      <c r="P18" s="327"/>
    </row>
    <row r="19" spans="1:16" s="56" customFormat="1" ht="12.6" customHeight="1" x14ac:dyDescent="0.2">
      <c r="B19" s="109">
        <v>44000</v>
      </c>
      <c r="C19" s="699" t="s">
        <v>301</v>
      </c>
      <c r="D19" s="132" t="s">
        <v>640</v>
      </c>
      <c r="E19" s="124">
        <v>84.27</v>
      </c>
      <c r="F19" s="698" t="s">
        <v>89</v>
      </c>
      <c r="G19" s="29" t="s">
        <v>249</v>
      </c>
      <c r="H19" s="29"/>
      <c r="I19"/>
      <c r="J19" s="109">
        <v>43997</v>
      </c>
      <c r="K19" s="119" t="s">
        <v>2479</v>
      </c>
      <c r="L19" s="169">
        <v>1600</v>
      </c>
      <c r="M19" s="308" t="s">
        <v>89</v>
      </c>
      <c r="N19" s="308" t="s">
        <v>249</v>
      </c>
      <c r="O19" s="308"/>
      <c r="P19" s="327"/>
    </row>
    <row r="20" spans="1:16" s="56" customFormat="1" ht="12.6" customHeight="1" x14ac:dyDescent="0.2">
      <c r="B20" s="109">
        <v>44001</v>
      </c>
      <c r="C20" s="679" t="s">
        <v>301</v>
      </c>
      <c r="D20" s="132" t="s">
        <v>1487</v>
      </c>
      <c r="E20" s="124">
        <v>4965.7</v>
      </c>
      <c r="F20" s="678" t="s">
        <v>89</v>
      </c>
      <c r="G20" s="29" t="s">
        <v>249</v>
      </c>
      <c r="H20" s="29"/>
      <c r="I20"/>
      <c r="J20" s="109">
        <v>43997</v>
      </c>
      <c r="K20" s="119" t="s">
        <v>931</v>
      </c>
      <c r="L20" s="134">
        <v>1172.9000000000001</v>
      </c>
      <c r="M20" s="308" t="s">
        <v>89</v>
      </c>
      <c r="N20" s="308" t="s">
        <v>249</v>
      </c>
      <c r="O20" s="308"/>
      <c r="P20" s="29"/>
    </row>
    <row r="21" spans="1:16" s="56" customFormat="1" ht="12.6" customHeight="1" x14ac:dyDescent="0.2">
      <c r="B21" s="109">
        <v>44001</v>
      </c>
      <c r="C21" s="688" t="s">
        <v>301</v>
      </c>
      <c r="D21" s="132" t="s">
        <v>1197</v>
      </c>
      <c r="E21" s="124">
        <v>618.51</v>
      </c>
      <c r="F21" s="678" t="s">
        <v>89</v>
      </c>
      <c r="G21" s="29" t="s">
        <v>249</v>
      </c>
      <c r="H21" s="29"/>
      <c r="I21"/>
      <c r="J21" s="109">
        <v>43999</v>
      </c>
      <c r="K21" s="119" t="s">
        <v>2480</v>
      </c>
      <c r="L21" s="169">
        <v>38</v>
      </c>
      <c r="M21" s="308" t="s">
        <v>89</v>
      </c>
      <c r="N21" s="308" t="s">
        <v>249</v>
      </c>
      <c r="O21" s="308"/>
      <c r="P21" s="29"/>
    </row>
    <row r="22" spans="1:16" s="56" customFormat="1" ht="12.6" customHeight="1" x14ac:dyDescent="0.2">
      <c r="B22" s="109">
        <v>44006</v>
      </c>
      <c r="C22" s="188" t="s">
        <v>469</v>
      </c>
      <c r="D22" s="123" t="s">
        <v>424</v>
      </c>
      <c r="E22" s="124">
        <v>78.27</v>
      </c>
      <c r="F22" s="678" t="s">
        <v>89</v>
      </c>
      <c r="G22" s="29" t="s">
        <v>249</v>
      </c>
      <c r="H22" s="29"/>
      <c r="I22"/>
      <c r="J22" s="109">
        <v>43999</v>
      </c>
      <c r="K22" s="119" t="s">
        <v>1051</v>
      </c>
      <c r="L22" s="169">
        <v>769.32</v>
      </c>
      <c r="M22" s="308" t="s">
        <v>89</v>
      </c>
      <c r="N22" s="308" t="s">
        <v>249</v>
      </c>
      <c r="O22" s="308"/>
      <c r="P22" s="29"/>
    </row>
    <row r="23" spans="1:16" s="56" customFormat="1" ht="12.6" customHeight="1" x14ac:dyDescent="0.2">
      <c r="B23" s="109">
        <v>44011</v>
      </c>
      <c r="C23" s="188" t="s">
        <v>1734</v>
      </c>
      <c r="D23" s="123" t="s">
        <v>2478</v>
      </c>
      <c r="E23" s="124">
        <v>345</v>
      </c>
      <c r="F23" s="678" t="s">
        <v>89</v>
      </c>
      <c r="G23" s="29" t="s">
        <v>249</v>
      </c>
      <c r="H23" s="29"/>
      <c r="I23"/>
      <c r="J23" s="109">
        <v>44001</v>
      </c>
      <c r="K23" s="119" t="s">
        <v>424</v>
      </c>
      <c r="L23" s="134">
        <v>515.49</v>
      </c>
      <c r="M23" s="308"/>
      <c r="N23" s="308" t="s">
        <v>249</v>
      </c>
      <c r="O23" s="308"/>
      <c r="P23" s="29"/>
    </row>
    <row r="24" spans="1:16" s="29" customFormat="1" ht="12.6" customHeight="1" thickBot="1" x14ac:dyDescent="0.25">
      <c r="A24" s="56"/>
      <c r="B24" s="109">
        <v>44012</v>
      </c>
      <c r="C24" s="188" t="s">
        <v>719</v>
      </c>
      <c r="D24" s="123" t="s">
        <v>1051</v>
      </c>
      <c r="E24" s="124">
        <v>747.83</v>
      </c>
      <c r="F24" s="678" t="s">
        <v>89</v>
      </c>
      <c r="G24" s="29" t="s">
        <v>249</v>
      </c>
      <c r="I24"/>
      <c r="J24" s="280">
        <v>44004</v>
      </c>
      <c r="K24" s="423" t="s">
        <v>424</v>
      </c>
      <c r="L24" s="200">
        <v>192.6</v>
      </c>
      <c r="M24" s="308" t="s">
        <v>89</v>
      </c>
      <c r="N24" s="308" t="s">
        <v>249</v>
      </c>
      <c r="O24" s="308"/>
    </row>
    <row r="25" spans="1:16" s="29" customFormat="1" ht="12.6" customHeight="1" thickBot="1" x14ac:dyDescent="0.25">
      <c r="A25" s="56"/>
      <c r="B25" s="109">
        <v>44012</v>
      </c>
      <c r="C25" s="188" t="s">
        <v>1734</v>
      </c>
      <c r="D25" s="123" t="s">
        <v>2478</v>
      </c>
      <c r="E25" s="124">
        <v>132.69999999999999</v>
      </c>
      <c r="F25" s="678" t="s">
        <v>89</v>
      </c>
      <c r="G25" s="29" t="s">
        <v>249</v>
      </c>
      <c r="I25" s="294"/>
      <c r="J25" s="56"/>
      <c r="K25" s="194"/>
      <c r="L25" s="87">
        <f>SUM(L15:L24)</f>
        <v>5207.72</v>
      </c>
      <c r="M25" s="308"/>
      <c r="N25" s="308"/>
      <c r="O25" s="308"/>
    </row>
    <row r="26" spans="1:16" s="29" customFormat="1" ht="12.6" customHeight="1" x14ac:dyDescent="0.2">
      <c r="A26" s="56"/>
      <c r="B26" s="109">
        <v>44012</v>
      </c>
      <c r="C26" s="188" t="s">
        <v>1136</v>
      </c>
      <c r="D26" s="123" t="s">
        <v>861</v>
      </c>
      <c r="E26" s="418">
        <v>10000</v>
      </c>
      <c r="F26" s="678" t="s">
        <v>89</v>
      </c>
      <c r="G26" s="29" t="s">
        <v>249</v>
      </c>
      <c r="I26" s="3"/>
      <c r="J26" s="56"/>
      <c r="K26" s="194"/>
      <c r="L26" s="208"/>
      <c r="M26" s="308"/>
      <c r="N26" s="308"/>
      <c r="O26" s="308"/>
      <c r="P26" s="487"/>
    </row>
    <row r="27" spans="1:16" s="29" customFormat="1" ht="12.6" customHeight="1" thickBot="1" x14ac:dyDescent="0.25">
      <c r="A27" s="56"/>
      <c r="B27" s="109">
        <v>44012</v>
      </c>
      <c r="C27" s="188" t="s">
        <v>301</v>
      </c>
      <c r="D27" s="123" t="s">
        <v>2009</v>
      </c>
      <c r="E27" s="136">
        <v>971.45</v>
      </c>
      <c r="F27" s="678" t="s">
        <v>89</v>
      </c>
      <c r="G27" s="29" t="s">
        <v>249</v>
      </c>
      <c r="I27" s="294" t="s">
        <v>2471</v>
      </c>
      <c r="J27" s="294"/>
      <c r="K27" s="294"/>
      <c r="L27" s="288"/>
      <c r="M27" s="492"/>
      <c r="N27" s="308"/>
      <c r="O27" s="308"/>
      <c r="P27" s="488"/>
    </row>
    <row r="28" spans="1:16" s="29" customFormat="1" ht="12.6" customHeight="1" thickBot="1" x14ac:dyDescent="0.25">
      <c r="A28"/>
      <c r="B28" s="161">
        <v>44012</v>
      </c>
      <c r="C28" s="187" t="s">
        <v>469</v>
      </c>
      <c r="D28" s="133" t="s">
        <v>424</v>
      </c>
      <c r="E28" s="137">
        <v>145.6</v>
      </c>
      <c r="F28" s="678" t="s">
        <v>89</v>
      </c>
      <c r="G28" s="29" t="s">
        <v>249</v>
      </c>
      <c r="I28"/>
      <c r="J28" s="10" t="s">
        <v>297</v>
      </c>
      <c r="K28" s="11" t="s">
        <v>298</v>
      </c>
      <c r="L28" s="176" t="s">
        <v>299</v>
      </c>
      <c r="M28" s="308"/>
      <c r="N28" s="308"/>
      <c r="O28" s="308"/>
      <c r="P28" s="488"/>
    </row>
    <row r="29" spans="1:16" s="29" customFormat="1" ht="12.6" customHeight="1" thickBot="1" x14ac:dyDescent="0.25">
      <c r="A29"/>
      <c r="B29" s="56"/>
      <c r="C29" s="56"/>
      <c r="D29" s="194"/>
      <c r="E29" s="87">
        <f>SUM(E5:E28)</f>
        <v>33101.29</v>
      </c>
      <c r="F29" s="678"/>
      <c r="I29"/>
      <c r="J29" s="129">
        <v>43984</v>
      </c>
      <c r="K29" s="132" t="s">
        <v>2472</v>
      </c>
      <c r="L29" s="433">
        <v>5000</v>
      </c>
      <c r="M29" s="308"/>
      <c r="N29" s="308"/>
      <c r="O29" s="308" t="s">
        <v>2483</v>
      </c>
      <c r="P29" s="111"/>
    </row>
    <row r="30" spans="1:16" s="29" customFormat="1" ht="12.6" customHeight="1" x14ac:dyDescent="0.2">
      <c r="A30"/>
      <c r="B30"/>
      <c r="C30"/>
      <c r="D30" s="195"/>
      <c r="E30" s="197"/>
      <c r="F30" s="678"/>
      <c r="I30"/>
      <c r="J30" s="129">
        <v>43984</v>
      </c>
      <c r="K30" s="132" t="s">
        <v>2473</v>
      </c>
      <c r="L30" s="433">
        <v>5000</v>
      </c>
      <c r="M30" s="308"/>
      <c r="N30" s="308"/>
      <c r="O30" s="308" t="s">
        <v>2483</v>
      </c>
      <c r="P30" s="111"/>
    </row>
    <row r="31" spans="1:16" s="29" customFormat="1" ht="12.6" customHeight="1" x14ac:dyDescent="0.2">
      <c r="A31"/>
      <c r="B31"/>
      <c r="C31"/>
      <c r="D31" s="195"/>
      <c r="E31" s="197"/>
      <c r="F31" s="678"/>
      <c r="I31" s="294"/>
      <c r="J31" s="109">
        <v>43990</v>
      </c>
      <c r="K31" s="123" t="s">
        <v>861</v>
      </c>
      <c r="L31" s="737">
        <v>8486.08</v>
      </c>
      <c r="M31" s="308"/>
      <c r="N31" s="308"/>
      <c r="O31" s="308" t="s">
        <v>2483</v>
      </c>
      <c r="P31" s="760">
        <v>44083</v>
      </c>
    </row>
    <row r="32" spans="1:16" s="29" customFormat="1" ht="12.6" customHeight="1" x14ac:dyDescent="0.2">
      <c r="A32"/>
      <c r="B32"/>
      <c r="C32"/>
      <c r="D32" s="195"/>
      <c r="E32" s="197"/>
      <c r="F32" s="678"/>
      <c r="I32" s="294"/>
      <c r="J32" s="109">
        <v>43992</v>
      </c>
      <c r="K32" s="123" t="s">
        <v>326</v>
      </c>
      <c r="L32" s="169">
        <v>10000</v>
      </c>
      <c r="M32" s="308"/>
      <c r="N32" s="308"/>
      <c r="O32" s="308" t="s">
        <v>2483</v>
      </c>
      <c r="P32" s="308"/>
    </row>
    <row r="33" spans="1:16" s="29" customFormat="1" ht="12.6" customHeight="1" x14ac:dyDescent="0.2">
      <c r="A33"/>
      <c r="B33"/>
      <c r="C33"/>
      <c r="D33" s="195"/>
      <c r="E33" s="197"/>
      <c r="F33" s="678"/>
      <c r="I33" s="294"/>
      <c r="J33" s="109">
        <v>43992</v>
      </c>
      <c r="K33" s="123" t="s">
        <v>2475</v>
      </c>
      <c r="L33" s="169">
        <f>30*6</f>
        <v>180</v>
      </c>
      <c r="M33" s="308"/>
      <c r="N33" s="308"/>
      <c r="O33" s="308"/>
      <c r="P33"/>
    </row>
    <row r="34" spans="1:16" s="29" customFormat="1" ht="12.6" customHeight="1" x14ac:dyDescent="0.2">
      <c r="A34"/>
      <c r="B34"/>
      <c r="C34"/>
      <c r="D34" s="195"/>
      <c r="E34" s="197"/>
      <c r="F34" s="678"/>
      <c r="I34" s="294"/>
      <c r="J34" s="109">
        <v>43994</v>
      </c>
      <c r="K34" s="123" t="s">
        <v>2032</v>
      </c>
      <c r="L34" s="737">
        <v>5000</v>
      </c>
      <c r="M34" s="308"/>
      <c r="N34" s="308"/>
      <c r="O34" s="308" t="s">
        <v>2483</v>
      </c>
      <c r="P34" s="760">
        <v>44083</v>
      </c>
    </row>
    <row r="35" spans="1:16" s="29" customFormat="1" ht="12.6" customHeight="1" x14ac:dyDescent="0.2">
      <c r="A35"/>
      <c r="B35"/>
      <c r="C35"/>
      <c r="D35" s="195"/>
      <c r="E35" s="197"/>
      <c r="F35" s="678"/>
      <c r="I35" s="294"/>
      <c r="J35" s="109">
        <v>43997</v>
      </c>
      <c r="K35" s="123" t="s">
        <v>1051</v>
      </c>
      <c r="L35" s="169">
        <v>700</v>
      </c>
      <c r="M35" s="308" t="s">
        <v>89</v>
      </c>
      <c r="N35" s="308"/>
      <c r="O35" s="308"/>
      <c r="P35"/>
    </row>
    <row r="36" spans="1:16" s="29" customFormat="1" ht="12.6" customHeight="1" x14ac:dyDescent="0.2">
      <c r="A36"/>
      <c r="B36"/>
      <c r="C36"/>
      <c r="D36" s="195"/>
      <c r="E36" s="197"/>
      <c r="F36" s="678"/>
      <c r="I36" s="294"/>
      <c r="J36" s="109">
        <v>44000</v>
      </c>
      <c r="K36" s="123" t="s">
        <v>901</v>
      </c>
      <c r="L36" s="169">
        <v>615.41999999999996</v>
      </c>
      <c r="M36" s="308" t="s">
        <v>89</v>
      </c>
      <c r="N36" s="308"/>
      <c r="O36" s="308"/>
      <c r="P36"/>
    </row>
    <row r="37" spans="1:16" s="308" customFormat="1" ht="12.6" customHeight="1" thickBot="1" x14ac:dyDescent="0.25">
      <c r="A37"/>
      <c r="B37"/>
      <c r="C37"/>
      <c r="D37" s="195"/>
      <c r="E37" s="197"/>
      <c r="F37" s="678"/>
      <c r="G37" s="29"/>
      <c r="H37" s="29"/>
      <c r="I37" s="294"/>
      <c r="J37" s="280">
        <v>44007</v>
      </c>
      <c r="K37" s="423" t="s">
        <v>1318</v>
      </c>
      <c r="L37" s="493">
        <v>6404.93</v>
      </c>
      <c r="M37" s="308" t="s">
        <v>89</v>
      </c>
      <c r="P37" s="760"/>
    </row>
    <row r="38" spans="1:16" s="308" customFormat="1" ht="12.6" customHeight="1" thickBot="1" x14ac:dyDescent="0.25">
      <c r="A38"/>
      <c r="B38"/>
      <c r="C38"/>
      <c r="D38" s="195"/>
      <c r="E38" s="197"/>
      <c r="F38" s="684"/>
      <c r="G38" s="29"/>
      <c r="H38" s="29"/>
      <c r="I38"/>
      <c r="J38" s="56"/>
      <c r="K38" s="194"/>
      <c r="L38" s="87">
        <f>SUM(L29:L37)</f>
        <v>41386.43</v>
      </c>
      <c r="P38" s="266"/>
    </row>
    <row r="39" spans="1:16" s="308" customFormat="1" ht="12.6" customHeight="1" x14ac:dyDescent="0.2">
      <c r="A39"/>
      <c r="B39"/>
      <c r="C39"/>
      <c r="D39" s="195"/>
      <c r="E39" s="197"/>
      <c r="F39" s="684"/>
      <c r="G39" s="29"/>
      <c r="H39" s="29"/>
      <c r="I39"/>
      <c r="J39" s="56"/>
      <c r="K39" s="194"/>
      <c r="L39" s="208"/>
      <c r="P39"/>
    </row>
    <row r="40" spans="1:16" s="308" customFormat="1" ht="12.6" customHeight="1" thickBot="1" x14ac:dyDescent="0.25">
      <c r="A40"/>
      <c r="B40"/>
      <c r="C40"/>
      <c r="D40" s="195"/>
      <c r="E40" s="197"/>
      <c r="F40" s="678"/>
      <c r="G40" s="29"/>
      <c r="H40" s="29"/>
      <c r="I40" s="294" t="s">
        <v>2039</v>
      </c>
      <c r="J40" s="294"/>
      <c r="K40" s="294"/>
      <c r="L40" s="288"/>
      <c r="M40" s="492"/>
      <c r="P40"/>
    </row>
    <row r="41" spans="1:16" s="308" customFormat="1" ht="12.6" customHeight="1" thickBot="1" x14ac:dyDescent="0.25">
      <c r="A41"/>
      <c r="B41"/>
      <c r="C41"/>
      <c r="D41" s="195"/>
      <c r="E41" s="197"/>
      <c r="F41" s="678"/>
      <c r="G41" s="29"/>
      <c r="H41" s="29"/>
      <c r="I41"/>
      <c r="J41" s="10" t="s">
        <v>297</v>
      </c>
      <c r="K41" s="11" t="s">
        <v>298</v>
      </c>
      <c r="L41" s="176" t="s">
        <v>299</v>
      </c>
      <c r="P41"/>
    </row>
    <row r="42" spans="1:16" s="308" customFormat="1" ht="12.6" customHeight="1" thickBot="1" x14ac:dyDescent="0.25">
      <c r="A42"/>
      <c r="B42"/>
      <c r="C42"/>
      <c r="D42" s="195"/>
      <c r="E42" s="197"/>
      <c r="F42" s="678"/>
      <c r="G42" s="29"/>
      <c r="H42" s="29"/>
      <c r="I42" s="294"/>
      <c r="J42" s="280">
        <v>43985</v>
      </c>
      <c r="K42" s="423" t="s">
        <v>2482</v>
      </c>
      <c r="L42" s="493">
        <v>227.7</v>
      </c>
      <c r="N42" s="308" t="s">
        <v>249</v>
      </c>
      <c r="P42"/>
    </row>
    <row r="43" spans="1:16" s="308" customFormat="1" ht="12.6" customHeight="1" thickBot="1" x14ac:dyDescent="0.25">
      <c r="A43"/>
      <c r="B43"/>
      <c r="C43"/>
      <c r="D43" s="195"/>
      <c r="E43" s="197"/>
      <c r="F43" s="678"/>
      <c r="G43" s="29"/>
      <c r="H43" s="29"/>
      <c r="I43"/>
      <c r="J43" s="56"/>
      <c r="K43" s="194"/>
      <c r="L43" s="87">
        <f>SUM(L42:L42)</f>
        <v>227.7</v>
      </c>
      <c r="P43"/>
    </row>
    <row r="44" spans="1:16" s="308" customFormat="1" ht="12.6" customHeight="1" x14ac:dyDescent="0.2">
      <c r="A44"/>
      <c r="B44"/>
      <c r="C44"/>
      <c r="D44" s="195"/>
      <c r="E44" s="197"/>
      <c r="F44" s="678"/>
      <c r="G44" s="29"/>
      <c r="H44" s="29"/>
      <c r="I44"/>
      <c r="J44"/>
      <c r="K44"/>
      <c r="L44"/>
      <c r="P44"/>
    </row>
    <row r="45" spans="1:16" s="308" customFormat="1" ht="12.6" customHeight="1" x14ac:dyDescent="0.2">
      <c r="A45"/>
      <c r="B45"/>
      <c r="C45"/>
      <c r="D45" s="195"/>
      <c r="E45" s="197"/>
      <c r="F45" s="678"/>
      <c r="G45" s="29"/>
      <c r="H45" s="29"/>
      <c r="I45"/>
      <c r="J45"/>
      <c r="K45"/>
      <c r="L45"/>
      <c r="P45"/>
    </row>
    <row r="46" spans="1:16" s="308" customFormat="1" ht="12.6" customHeight="1" x14ac:dyDescent="0.2">
      <c r="A46"/>
      <c r="B46"/>
      <c r="C46"/>
      <c r="D46" s="195"/>
      <c r="E46" s="197"/>
      <c r="F46" s="686"/>
      <c r="G46" s="29"/>
      <c r="H46" s="29"/>
      <c r="I46"/>
      <c r="J46"/>
      <c r="K46"/>
      <c r="L46"/>
      <c r="P46"/>
    </row>
    <row r="47" spans="1:16" s="308" customFormat="1" ht="12.6" customHeight="1" x14ac:dyDescent="0.2">
      <c r="A47"/>
      <c r="B47"/>
      <c r="C47"/>
      <c r="D47" s="195"/>
      <c r="E47" s="197"/>
      <c r="F47" s="687"/>
      <c r="G47" s="29"/>
      <c r="H47" s="29"/>
      <c r="I47"/>
      <c r="J47"/>
      <c r="K47"/>
      <c r="L47"/>
      <c r="P47"/>
    </row>
    <row r="48" spans="1:16" s="308" customFormat="1" ht="12.6" customHeight="1" x14ac:dyDescent="0.2">
      <c r="A48"/>
      <c r="B48"/>
      <c r="C48"/>
      <c r="D48" s="195"/>
      <c r="E48" s="197"/>
      <c r="F48" s="687"/>
      <c r="G48" s="29"/>
      <c r="H48" s="29"/>
      <c r="I48"/>
      <c r="J48"/>
      <c r="K48"/>
      <c r="L48"/>
      <c r="P48"/>
    </row>
    <row r="49" spans="1:16" s="308" customFormat="1" ht="12.6" customHeight="1" x14ac:dyDescent="0.2">
      <c r="A49"/>
      <c r="B49"/>
      <c r="C49"/>
      <c r="D49" s="195"/>
      <c r="E49" s="197"/>
      <c r="F49" s="678"/>
      <c r="G49" s="29"/>
      <c r="H49" s="29"/>
      <c r="I49"/>
      <c r="J49"/>
      <c r="K49"/>
      <c r="L49"/>
      <c r="P49"/>
    </row>
    <row r="50" spans="1:16" s="308" customFormat="1" ht="12.6" customHeight="1" x14ac:dyDescent="0.2">
      <c r="A50"/>
      <c r="B50"/>
      <c r="C50"/>
      <c r="D50" s="195"/>
      <c r="E50" s="197"/>
      <c r="F50" s="678"/>
      <c r="G50" s="29"/>
      <c r="H50" s="29"/>
      <c r="I50"/>
      <c r="J50"/>
      <c r="K50"/>
      <c r="L50"/>
      <c r="P50"/>
    </row>
    <row r="51" spans="1:16" s="308" customFormat="1" ht="12.6" customHeight="1" x14ac:dyDescent="0.2">
      <c r="A51"/>
      <c r="B51"/>
      <c r="C51"/>
      <c r="D51" s="195"/>
      <c r="E51" s="197"/>
      <c r="F51" s="678"/>
      <c r="G51" s="29"/>
      <c r="H51" s="29"/>
      <c r="I51"/>
      <c r="J51"/>
      <c r="K51"/>
      <c r="L51"/>
      <c r="P51"/>
    </row>
    <row r="52" spans="1:16" s="308" customFormat="1" ht="12.6" customHeight="1" x14ac:dyDescent="0.2">
      <c r="A52"/>
      <c r="B52"/>
      <c r="C52"/>
      <c r="D52" s="195"/>
      <c r="E52" s="197"/>
      <c r="F52" s="678"/>
      <c r="G52" s="29"/>
      <c r="H52" s="29"/>
      <c r="I52"/>
      <c r="J52"/>
      <c r="K52"/>
      <c r="L52"/>
      <c r="P52"/>
    </row>
    <row r="53" spans="1:16" s="308" customFormat="1" ht="12.6" customHeight="1" x14ac:dyDescent="0.2">
      <c r="A53"/>
      <c r="B53"/>
      <c r="C53"/>
      <c r="D53" s="195"/>
      <c r="E53" s="197"/>
      <c r="F53" s="678"/>
      <c r="G53" s="29"/>
      <c r="H53" s="29"/>
      <c r="I53"/>
      <c r="J53"/>
      <c r="K53"/>
      <c r="L53"/>
      <c r="P53"/>
    </row>
    <row r="54" spans="1:16" s="308" customFormat="1" x14ac:dyDescent="0.2">
      <c r="A54"/>
      <c r="B54"/>
      <c r="C54"/>
      <c r="D54" s="195"/>
      <c r="E54" s="197"/>
      <c r="F54" s="678"/>
      <c r="G54" s="29"/>
      <c r="H54" s="29"/>
      <c r="I54"/>
      <c r="J54"/>
      <c r="K54"/>
      <c r="L54"/>
      <c r="P54"/>
    </row>
    <row r="55" spans="1:16" s="308" customFormat="1" x14ac:dyDescent="0.2">
      <c r="A55"/>
      <c r="B55"/>
      <c r="C55"/>
      <c r="D55" s="195"/>
      <c r="E55" s="197"/>
      <c r="F55" s="678"/>
      <c r="G55" s="29"/>
      <c r="H55" s="29"/>
      <c r="I55"/>
      <c r="J55"/>
      <c r="K55"/>
      <c r="L55"/>
      <c r="P55"/>
    </row>
    <row r="56" spans="1:16" s="308" customFormat="1" x14ac:dyDescent="0.2">
      <c r="A56"/>
      <c r="B56"/>
      <c r="C56"/>
      <c r="D56" s="195"/>
      <c r="E56" s="197"/>
      <c r="F56" s="678"/>
      <c r="G56" s="29"/>
      <c r="H56" s="29"/>
      <c r="I56"/>
      <c r="J56"/>
      <c r="K56"/>
      <c r="L56"/>
      <c r="P56"/>
    </row>
    <row r="57" spans="1:16" s="308" customFormat="1" x14ac:dyDescent="0.2">
      <c r="A57"/>
      <c r="B57"/>
      <c r="C57"/>
      <c r="D57" s="195"/>
      <c r="E57" s="197"/>
      <c r="F57" s="678"/>
      <c r="G57" s="29"/>
      <c r="H57" s="29"/>
      <c r="I57"/>
      <c r="J57"/>
      <c r="K57"/>
      <c r="L57"/>
      <c r="P57"/>
    </row>
    <row r="58" spans="1:16" s="308" customFormat="1" x14ac:dyDescent="0.2">
      <c r="A58"/>
      <c r="B58"/>
      <c r="C58"/>
      <c r="D58" s="195"/>
      <c r="E58" s="197"/>
      <c r="F58" s="678"/>
      <c r="G58" s="29"/>
      <c r="H58" s="29"/>
      <c r="I58"/>
      <c r="J58"/>
      <c r="K58"/>
      <c r="L58"/>
      <c r="P58"/>
    </row>
    <row r="59" spans="1:16" s="308" customFormat="1" x14ac:dyDescent="0.2">
      <c r="A59"/>
      <c r="B59"/>
      <c r="C59"/>
      <c r="D59" s="195"/>
      <c r="E59" s="197"/>
      <c r="F59" s="678"/>
      <c r="G59" s="29"/>
      <c r="H59" s="29"/>
      <c r="I59"/>
      <c r="J59"/>
      <c r="K59"/>
      <c r="L59"/>
      <c r="P59"/>
    </row>
    <row r="60" spans="1:16" s="308" customFormat="1" x14ac:dyDescent="0.2">
      <c r="A60"/>
      <c r="B60"/>
      <c r="C60"/>
      <c r="D60" s="195"/>
      <c r="E60" s="197"/>
      <c r="F60" s="678"/>
      <c r="G60" s="29"/>
      <c r="H60" s="29"/>
      <c r="I60"/>
      <c r="J60"/>
      <c r="K60"/>
      <c r="L60"/>
      <c r="P60"/>
    </row>
    <row r="61" spans="1:16" s="308" customFormat="1" x14ac:dyDescent="0.2">
      <c r="A61"/>
      <c r="B61"/>
      <c r="C61"/>
      <c r="D61" s="195"/>
      <c r="E61" s="197"/>
      <c r="F61" s="678"/>
      <c r="G61" s="29"/>
      <c r="H61" s="29"/>
      <c r="I61"/>
      <c r="J61"/>
      <c r="K61"/>
      <c r="L61"/>
      <c r="P61"/>
    </row>
    <row r="62" spans="1:16" s="308" customFormat="1" x14ac:dyDescent="0.2">
      <c r="A62"/>
      <c r="B62"/>
      <c r="C62"/>
      <c r="D62" s="195"/>
      <c r="E62" s="197"/>
      <c r="F62" s="678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678"/>
      <c r="G63" s="29"/>
      <c r="H63" s="29"/>
      <c r="I63"/>
      <c r="J63"/>
      <c r="K63"/>
      <c r="L63"/>
      <c r="P63"/>
    </row>
  </sheetData>
  <mergeCells count="3">
    <mergeCell ref="A1:L1"/>
    <mergeCell ref="L9:L11"/>
    <mergeCell ref="K9:K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4"/>
  <dimension ref="A1:P101"/>
  <sheetViews>
    <sheetView topLeftCell="A4" zoomScaleNormal="100" workbookViewId="0">
      <selection activeCell="K34" sqref="K3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68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2481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689"/>
      <c r="G2" s="689"/>
      <c r="H2" s="689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44018</v>
      </c>
      <c r="C5" s="281" t="s">
        <v>691</v>
      </c>
      <c r="D5" s="423" t="s">
        <v>1940</v>
      </c>
      <c r="E5" s="445">
        <v>9000</v>
      </c>
      <c r="F5" s="27" t="s">
        <v>89</v>
      </c>
      <c r="G5" s="29" t="s">
        <v>249</v>
      </c>
      <c r="H5" s="27"/>
      <c r="J5" s="101">
        <v>44015</v>
      </c>
      <c r="K5" s="205" t="s">
        <v>50</v>
      </c>
      <c r="L5" s="206">
        <v>241.5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9000</v>
      </c>
      <c r="F6" s="694"/>
      <c r="G6" s="29"/>
      <c r="H6" s="29"/>
      <c r="J6" s="110">
        <v>44015</v>
      </c>
      <c r="K6" s="119" t="s">
        <v>932</v>
      </c>
      <c r="L6" s="124">
        <v>3236.57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694"/>
      <c r="G7" s="29"/>
      <c r="H7" s="29"/>
      <c r="J7" s="110">
        <v>44018</v>
      </c>
      <c r="K7" s="123" t="s">
        <v>1318</v>
      </c>
      <c r="L7" s="124">
        <v>20000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64">
        <v>44021</v>
      </c>
      <c r="K8" s="123" t="s">
        <v>1318</v>
      </c>
      <c r="L8" s="136">
        <v>10000</v>
      </c>
      <c r="M8" s="308" t="s">
        <v>89</v>
      </c>
      <c r="N8" s="307" t="s">
        <v>249</v>
      </c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09">
        <v>44029</v>
      </c>
      <c r="K9" s="123" t="s">
        <v>1318</v>
      </c>
      <c r="L9" s="136">
        <v>19783.509999999998</v>
      </c>
      <c r="M9" s="308" t="s">
        <v>89</v>
      </c>
      <c r="N9" s="307" t="s">
        <v>249</v>
      </c>
      <c r="O9" s="306"/>
    </row>
    <row r="10" spans="1:16" s="3" customFormat="1" ht="12.6" customHeight="1" x14ac:dyDescent="0.2">
      <c r="A10"/>
      <c r="B10" s="109">
        <v>44013</v>
      </c>
      <c r="C10" s="690" t="s">
        <v>1939</v>
      </c>
      <c r="D10" s="132" t="s">
        <v>1977</v>
      </c>
      <c r="E10" s="169">
        <v>3090</v>
      </c>
      <c r="F10" s="308" t="s">
        <v>405</v>
      </c>
      <c r="G10" s="29" t="s">
        <v>249</v>
      </c>
      <c r="H10" s="29"/>
      <c r="I10" s="56"/>
      <c r="J10" s="109">
        <v>44032</v>
      </c>
      <c r="K10" s="132" t="s">
        <v>2456</v>
      </c>
      <c r="L10" s="136">
        <v>7653.5</v>
      </c>
      <c r="M10" s="308" t="s">
        <v>89</v>
      </c>
      <c r="N10" s="307" t="s">
        <v>249</v>
      </c>
      <c r="O10" s="306"/>
    </row>
    <row r="11" spans="1:16" s="56" customFormat="1" ht="12.6" customHeight="1" x14ac:dyDescent="0.2">
      <c r="A11"/>
      <c r="B11" s="109">
        <v>44014</v>
      </c>
      <c r="C11" s="704" t="s">
        <v>719</v>
      </c>
      <c r="D11" s="132" t="s">
        <v>1051</v>
      </c>
      <c r="E11" s="169">
        <v>296.60000000000002</v>
      </c>
      <c r="F11" s="308" t="s">
        <v>89</v>
      </c>
      <c r="G11" s="29" t="s">
        <v>249</v>
      </c>
      <c r="H11" s="29"/>
      <c r="J11" s="109">
        <v>44032</v>
      </c>
      <c r="K11" s="132" t="s">
        <v>2457</v>
      </c>
      <c r="L11" s="136">
        <v>8317.23</v>
      </c>
      <c r="M11" s="308" t="s">
        <v>89</v>
      </c>
      <c r="N11" s="307" t="s">
        <v>249</v>
      </c>
      <c r="O11" s="306"/>
      <c r="P11" s="701"/>
    </row>
    <row r="12" spans="1:16" s="56" customFormat="1" ht="12.6" customHeight="1" x14ac:dyDescent="0.2">
      <c r="A12"/>
      <c r="B12" s="109">
        <v>44015</v>
      </c>
      <c r="C12" s="690" t="s">
        <v>1136</v>
      </c>
      <c r="D12" s="132" t="s">
        <v>861</v>
      </c>
      <c r="E12" s="737">
        <v>8486.08</v>
      </c>
      <c r="F12" s="308" t="s">
        <v>89</v>
      </c>
      <c r="G12" s="29" t="s">
        <v>249</v>
      </c>
      <c r="H12" s="29"/>
      <c r="J12" s="109">
        <v>44032</v>
      </c>
      <c r="K12" s="132" t="s">
        <v>2458</v>
      </c>
      <c r="L12" s="136">
        <v>9944.86</v>
      </c>
      <c r="M12" s="308" t="s">
        <v>89</v>
      </c>
      <c r="N12" s="307" t="s">
        <v>249</v>
      </c>
      <c r="O12" s="306"/>
      <c r="P12" s="701"/>
    </row>
    <row r="13" spans="1:16" s="56" customFormat="1" ht="12.6" customHeight="1" x14ac:dyDescent="0.2">
      <c r="A13"/>
      <c r="B13" s="109">
        <v>44015</v>
      </c>
      <c r="C13" s="693" t="s">
        <v>1136</v>
      </c>
      <c r="D13" s="132" t="s">
        <v>2032</v>
      </c>
      <c r="E13" s="737">
        <v>7000</v>
      </c>
      <c r="F13" s="308" t="s">
        <v>89</v>
      </c>
      <c r="G13" s="29" t="s">
        <v>249</v>
      </c>
      <c r="H13" s="29"/>
      <c r="J13" s="109">
        <v>44033</v>
      </c>
      <c r="K13" s="132" t="s">
        <v>2476</v>
      </c>
      <c r="L13" s="136">
        <v>7429.28</v>
      </c>
      <c r="M13" s="308" t="s">
        <v>89</v>
      </c>
      <c r="N13" s="307" t="s">
        <v>249</v>
      </c>
      <c r="O13" s="306"/>
      <c r="P13" s="701"/>
    </row>
    <row r="14" spans="1:16" s="56" customFormat="1" ht="12.6" customHeight="1" x14ac:dyDescent="0.2">
      <c r="A14"/>
      <c r="B14" s="109">
        <v>44015</v>
      </c>
      <c r="C14" s="690" t="s">
        <v>301</v>
      </c>
      <c r="D14" s="132" t="s">
        <v>946</v>
      </c>
      <c r="E14" s="169">
        <v>1109.52</v>
      </c>
      <c r="F14" s="308" t="s">
        <v>89</v>
      </c>
      <c r="G14" s="29" t="s">
        <v>249</v>
      </c>
      <c r="H14" s="29"/>
      <c r="J14" s="109">
        <v>44033</v>
      </c>
      <c r="K14" s="132" t="s">
        <v>2484</v>
      </c>
      <c r="L14" s="136">
        <v>7377.63</v>
      </c>
      <c r="M14" s="308" t="s">
        <v>89</v>
      </c>
      <c r="N14" s="307" t="s">
        <v>249</v>
      </c>
      <c r="O14" s="306"/>
      <c r="P14" s="701"/>
    </row>
    <row r="15" spans="1:16" s="56" customFormat="1" ht="12.6" customHeight="1" x14ac:dyDescent="0.2">
      <c r="B15" s="109">
        <v>44015</v>
      </c>
      <c r="C15" s="693" t="s">
        <v>301</v>
      </c>
      <c r="D15" s="132" t="s">
        <v>816</v>
      </c>
      <c r="E15" s="169">
        <v>1434.69</v>
      </c>
      <c r="F15" s="308" t="s">
        <v>89</v>
      </c>
      <c r="G15" s="29" t="s">
        <v>249</v>
      </c>
      <c r="H15" s="29"/>
      <c r="J15" s="109">
        <v>44033</v>
      </c>
      <c r="K15" s="132" t="s">
        <v>2459</v>
      </c>
      <c r="L15" s="136">
        <v>836.01</v>
      </c>
      <c r="M15" s="308" t="s">
        <v>89</v>
      </c>
      <c r="N15" s="307" t="s">
        <v>249</v>
      </c>
      <c r="O15" s="306"/>
      <c r="P15" s="701">
        <f>SUM(L10:L15)</f>
        <v>41558.51</v>
      </c>
    </row>
    <row r="16" spans="1:16" s="56" customFormat="1" ht="12.6" customHeight="1" thickBot="1" x14ac:dyDescent="0.25">
      <c r="B16" s="109">
        <v>44015</v>
      </c>
      <c r="C16" s="693" t="s">
        <v>301</v>
      </c>
      <c r="D16" s="132" t="s">
        <v>1197</v>
      </c>
      <c r="E16" s="124">
        <v>438.15</v>
      </c>
      <c r="F16" s="689" t="s">
        <v>89</v>
      </c>
      <c r="G16" s="29" t="s">
        <v>249</v>
      </c>
      <c r="H16" s="29"/>
      <c r="J16" s="280">
        <v>44034</v>
      </c>
      <c r="K16" s="133" t="s">
        <v>2477</v>
      </c>
      <c r="L16" s="137">
        <v>110.45</v>
      </c>
      <c r="M16" s="308" t="s">
        <v>89</v>
      </c>
      <c r="N16" s="307" t="s">
        <v>249</v>
      </c>
      <c r="O16" s="306"/>
      <c r="P16" s="685"/>
    </row>
    <row r="17" spans="1:16" s="56" customFormat="1" ht="12.6" customHeight="1" thickBot="1" x14ac:dyDescent="0.25">
      <c r="B17" s="109">
        <v>44015</v>
      </c>
      <c r="C17" s="711" t="s">
        <v>647</v>
      </c>
      <c r="D17" s="132" t="s">
        <v>597</v>
      </c>
      <c r="E17" s="124">
        <v>380.6</v>
      </c>
      <c r="F17" s="710" t="s">
        <v>89</v>
      </c>
      <c r="G17" s="29" t="s">
        <v>249</v>
      </c>
      <c r="H17" s="29"/>
      <c r="J17" s="154"/>
      <c r="K17" s="155"/>
      <c r="L17" s="665">
        <f>SUM(L5:L16)</f>
        <v>94930.54</v>
      </c>
      <c r="M17" s="309"/>
      <c r="N17" s="307"/>
      <c r="O17" s="307"/>
    </row>
    <row r="18" spans="1:16" s="56" customFormat="1" ht="12.6" customHeight="1" thickBot="1" x14ac:dyDescent="0.25">
      <c r="B18" s="109">
        <v>44015</v>
      </c>
      <c r="C18" s="713" t="s">
        <v>1136</v>
      </c>
      <c r="D18" s="132" t="s">
        <v>2032</v>
      </c>
      <c r="E18" s="419">
        <v>8000</v>
      </c>
      <c r="F18" s="712" t="s">
        <v>89</v>
      </c>
      <c r="G18" s="29" t="s">
        <v>249</v>
      </c>
      <c r="H18" s="29"/>
      <c r="J18" s="154"/>
      <c r="K18" s="155"/>
      <c r="L18" s="156"/>
      <c r="M18" s="309"/>
      <c r="N18" s="307"/>
      <c r="O18" s="307"/>
      <c r="P18" s="702"/>
    </row>
    <row r="19" spans="1:16" s="56" customFormat="1" ht="12.6" customHeight="1" x14ac:dyDescent="0.2">
      <c r="B19" s="109">
        <v>44018</v>
      </c>
      <c r="C19" s="690" t="s">
        <v>397</v>
      </c>
      <c r="D19" s="132" t="s">
        <v>434</v>
      </c>
      <c r="E19" s="124">
        <v>1500</v>
      </c>
      <c r="F19" s="689" t="s">
        <v>89</v>
      </c>
      <c r="G19" s="29" t="s">
        <v>249</v>
      </c>
      <c r="H19" s="29"/>
      <c r="I19"/>
      <c r="J19" s="158"/>
      <c r="K19" s="885" t="s">
        <v>1087</v>
      </c>
      <c r="L19" s="881">
        <f>E6+E86+L17+L47+L59</f>
        <v>428828.66000000003</v>
      </c>
      <c r="M19" s="307"/>
      <c r="N19" s="308"/>
      <c r="O19" s="307"/>
      <c r="P19" s="702"/>
    </row>
    <row r="20" spans="1:16" s="56" customFormat="1" ht="12.6" customHeight="1" x14ac:dyDescent="0.2">
      <c r="B20" s="109">
        <v>44018</v>
      </c>
      <c r="C20" s="695" t="s">
        <v>301</v>
      </c>
      <c r="D20" s="132" t="s">
        <v>6</v>
      </c>
      <c r="E20" s="124">
        <v>30682</v>
      </c>
      <c r="F20" s="689" t="s">
        <v>89</v>
      </c>
      <c r="G20" s="29" t="s">
        <v>249</v>
      </c>
      <c r="H20" s="29"/>
      <c r="I20"/>
      <c r="J20" s="158"/>
      <c r="K20" s="885"/>
      <c r="L20" s="884"/>
      <c r="M20" s="307"/>
      <c r="N20" s="308"/>
      <c r="O20" s="307"/>
      <c r="P20" s="316"/>
    </row>
    <row r="21" spans="1:16" s="56" customFormat="1" ht="12.6" customHeight="1" x14ac:dyDescent="0.2">
      <c r="B21" s="109">
        <v>44018</v>
      </c>
      <c r="C21" s="695" t="s">
        <v>301</v>
      </c>
      <c r="D21" s="123" t="s">
        <v>1487</v>
      </c>
      <c r="E21" s="124">
        <v>9420.7999999999993</v>
      </c>
      <c r="F21" s="689" t="s">
        <v>89</v>
      </c>
      <c r="G21" s="29" t="s">
        <v>249</v>
      </c>
      <c r="H21" s="29"/>
      <c r="I21"/>
      <c r="J21" s="158"/>
      <c r="K21" s="885"/>
      <c r="L21" s="884"/>
      <c r="M21" s="307"/>
      <c r="N21" s="308"/>
      <c r="O21" s="308"/>
      <c r="P21" s="29"/>
    </row>
    <row r="22" spans="1:16" s="56" customFormat="1" ht="12.6" customHeight="1" thickBot="1" x14ac:dyDescent="0.25">
      <c r="B22" s="109">
        <v>44018</v>
      </c>
      <c r="C22" s="695" t="s">
        <v>301</v>
      </c>
      <c r="D22" s="132" t="s">
        <v>928</v>
      </c>
      <c r="E22" s="124">
        <v>20000</v>
      </c>
      <c r="F22" s="689" t="s">
        <v>89</v>
      </c>
      <c r="G22" s="29" t="s">
        <v>249</v>
      </c>
      <c r="H22" s="29"/>
      <c r="I22" s="294"/>
      <c r="J22" s="393"/>
      <c r="K22" s="885"/>
      <c r="L22" s="882"/>
      <c r="M22" s="307"/>
      <c r="N22" s="308"/>
      <c r="O22" s="308"/>
      <c r="P22" s="29"/>
    </row>
    <row r="23" spans="1:16" s="56" customFormat="1" ht="12.6" customHeight="1" x14ac:dyDescent="0.2">
      <c r="B23" s="109">
        <v>44019</v>
      </c>
      <c r="C23" s="697" t="s">
        <v>301</v>
      </c>
      <c r="D23" s="132" t="s">
        <v>928</v>
      </c>
      <c r="E23" s="124">
        <v>20000</v>
      </c>
      <c r="F23" s="696" t="s">
        <v>89</v>
      </c>
      <c r="G23" s="29" t="s">
        <v>249</v>
      </c>
      <c r="H23" s="29"/>
      <c r="I23" s="3"/>
      <c r="J23" s="393"/>
      <c r="K23" s="691"/>
      <c r="L23" s="336"/>
      <c r="M23" s="307"/>
      <c r="N23" s="308"/>
      <c r="O23" s="308"/>
      <c r="P23" s="29"/>
    </row>
    <row r="24" spans="1:16" s="56" customFormat="1" ht="12.6" customHeight="1" thickBot="1" x14ac:dyDescent="0.25">
      <c r="B24" s="109">
        <v>44019</v>
      </c>
      <c r="C24" s="188" t="s">
        <v>1540</v>
      </c>
      <c r="D24" s="123" t="s">
        <v>2082</v>
      </c>
      <c r="E24" s="124">
        <v>3390</v>
      </c>
      <c r="F24" s="689" t="s">
        <v>89</v>
      </c>
      <c r="G24" s="29" t="s">
        <v>249</v>
      </c>
      <c r="H24" s="29"/>
      <c r="I24" s="294" t="s">
        <v>1570</v>
      </c>
      <c r="J24" s="294"/>
      <c r="K24" s="294"/>
      <c r="L24" s="288"/>
      <c r="M24" s="492" t="s">
        <v>2269</v>
      </c>
      <c r="N24" s="308"/>
      <c r="O24" s="308"/>
      <c r="P24" s="29"/>
    </row>
    <row r="25" spans="1:16" s="29" customFormat="1" ht="12.6" customHeight="1" thickBot="1" x14ac:dyDescent="0.25">
      <c r="A25" s="56"/>
      <c r="B25" s="109">
        <v>44019</v>
      </c>
      <c r="C25" s="188" t="s">
        <v>301</v>
      </c>
      <c r="D25" s="123" t="s">
        <v>2433</v>
      </c>
      <c r="E25" s="124">
        <v>179.86</v>
      </c>
      <c r="F25" s="703" t="s">
        <v>89</v>
      </c>
      <c r="G25" s="29" t="s">
        <v>249</v>
      </c>
      <c r="I25"/>
      <c r="J25" s="10" t="s">
        <v>297</v>
      </c>
      <c r="K25" s="11" t="s">
        <v>298</v>
      </c>
      <c r="L25" s="176" t="s">
        <v>299</v>
      </c>
      <c r="M25" s="308"/>
      <c r="N25" s="308"/>
      <c r="O25" s="308"/>
      <c r="P25" s="327"/>
    </row>
    <row r="26" spans="1:16" s="29" customFormat="1" ht="12.6" customHeight="1" x14ac:dyDescent="0.2">
      <c r="A26" s="56"/>
      <c r="B26" s="109">
        <v>44019</v>
      </c>
      <c r="C26" s="188" t="s">
        <v>469</v>
      </c>
      <c r="D26" s="123" t="s">
        <v>901</v>
      </c>
      <c r="E26" s="124">
        <v>233.43</v>
      </c>
      <c r="F26" s="710" t="s">
        <v>89</v>
      </c>
      <c r="G26" s="29" t="s">
        <v>249</v>
      </c>
      <c r="I26"/>
      <c r="J26" s="110">
        <v>44012</v>
      </c>
      <c r="K26" s="119" t="s">
        <v>597</v>
      </c>
      <c r="L26" s="206">
        <v>793.41</v>
      </c>
      <c r="M26" s="308" t="s">
        <v>89</v>
      </c>
      <c r="N26" s="308" t="s">
        <v>249</v>
      </c>
      <c r="O26" s="308"/>
      <c r="P26" s="327"/>
    </row>
    <row r="27" spans="1:16" s="29" customFormat="1" ht="12.6" customHeight="1" x14ac:dyDescent="0.2">
      <c r="A27" s="56"/>
      <c r="B27" s="109">
        <v>44020</v>
      </c>
      <c r="C27" s="188" t="s">
        <v>301</v>
      </c>
      <c r="D27" s="123" t="s">
        <v>931</v>
      </c>
      <c r="E27" s="124">
        <v>516.5</v>
      </c>
      <c r="F27" s="703" t="s">
        <v>89</v>
      </c>
      <c r="G27" s="29" t="s">
        <v>249</v>
      </c>
      <c r="I27"/>
      <c r="J27" s="110">
        <v>44012</v>
      </c>
      <c r="K27" s="119" t="s">
        <v>1051</v>
      </c>
      <c r="L27" s="134">
        <v>113</v>
      </c>
      <c r="M27" s="308" t="s">
        <v>89</v>
      </c>
      <c r="N27" s="308" t="s">
        <v>249</v>
      </c>
      <c r="O27" s="308"/>
    </row>
    <row r="28" spans="1:16" s="29" customFormat="1" ht="12.6" customHeight="1" x14ac:dyDescent="0.2">
      <c r="A28" s="56"/>
      <c r="B28" s="109">
        <v>44020</v>
      </c>
      <c r="C28" s="188" t="s">
        <v>301</v>
      </c>
      <c r="D28" s="123" t="s">
        <v>150</v>
      </c>
      <c r="E28" s="124">
        <v>524.4</v>
      </c>
      <c r="F28" s="689" t="s">
        <v>89</v>
      </c>
      <c r="G28" s="29" t="s">
        <v>249</v>
      </c>
      <c r="I28"/>
      <c r="J28" s="110">
        <v>44012</v>
      </c>
      <c r="K28" s="119" t="s">
        <v>1051</v>
      </c>
      <c r="L28" s="169">
        <v>683.75</v>
      </c>
      <c r="M28" s="308" t="s">
        <v>89</v>
      </c>
      <c r="N28" s="308" t="s">
        <v>249</v>
      </c>
      <c r="O28" s="308"/>
    </row>
    <row r="29" spans="1:16" s="29" customFormat="1" ht="12.6" customHeight="1" x14ac:dyDescent="0.2">
      <c r="A29" s="56"/>
      <c r="B29" s="109">
        <v>44020</v>
      </c>
      <c r="C29" s="188" t="s">
        <v>301</v>
      </c>
      <c r="D29" s="123" t="s">
        <v>66</v>
      </c>
      <c r="E29" s="124">
        <v>1106.46</v>
      </c>
      <c r="F29" s="689" t="s">
        <v>89</v>
      </c>
      <c r="G29" s="29" t="s">
        <v>249</v>
      </c>
      <c r="I29"/>
      <c r="J29" s="110">
        <v>44013</v>
      </c>
      <c r="K29" s="119" t="s">
        <v>1051</v>
      </c>
      <c r="L29" s="169">
        <v>498.62</v>
      </c>
      <c r="M29" s="308" t="s">
        <v>89</v>
      </c>
      <c r="N29" s="308" t="s">
        <v>249</v>
      </c>
      <c r="O29" s="308"/>
    </row>
    <row r="30" spans="1:16" s="29" customFormat="1" ht="12.6" customHeight="1" x14ac:dyDescent="0.2">
      <c r="A30" s="56"/>
      <c r="B30" s="109">
        <v>44021</v>
      </c>
      <c r="C30" s="188" t="s">
        <v>301</v>
      </c>
      <c r="D30" s="123" t="s">
        <v>2114</v>
      </c>
      <c r="E30" s="124">
        <v>17789.12</v>
      </c>
      <c r="F30" s="689" t="s">
        <v>89</v>
      </c>
      <c r="G30" s="29" t="s">
        <v>249</v>
      </c>
      <c r="I30"/>
      <c r="J30" s="110">
        <v>44013</v>
      </c>
      <c r="K30" s="119" t="s">
        <v>1023</v>
      </c>
      <c r="L30" s="169">
        <v>139.30000000000001</v>
      </c>
      <c r="M30" s="308" t="s">
        <v>89</v>
      </c>
      <c r="N30" s="308" t="s">
        <v>249</v>
      </c>
      <c r="O30" s="308"/>
    </row>
    <row r="31" spans="1:16" s="29" customFormat="1" ht="12.6" customHeight="1" x14ac:dyDescent="0.2">
      <c r="A31" s="56"/>
      <c r="B31" s="109">
        <v>44021</v>
      </c>
      <c r="C31" s="188" t="s">
        <v>301</v>
      </c>
      <c r="D31" s="123" t="s">
        <v>816</v>
      </c>
      <c r="E31" s="124">
        <v>2457.48</v>
      </c>
      <c r="F31" s="689" t="s">
        <v>89</v>
      </c>
      <c r="G31" s="29" t="s">
        <v>249</v>
      </c>
      <c r="I31"/>
      <c r="J31" s="110">
        <v>44013</v>
      </c>
      <c r="K31" s="119" t="s">
        <v>1051</v>
      </c>
      <c r="L31" s="169">
        <v>148.30000000000001</v>
      </c>
      <c r="M31" s="308" t="s">
        <v>89</v>
      </c>
      <c r="N31" s="308" t="s">
        <v>249</v>
      </c>
      <c r="O31" s="308"/>
    </row>
    <row r="32" spans="1:16" s="29" customFormat="1" ht="12.6" customHeight="1" x14ac:dyDescent="0.2">
      <c r="A32" s="56"/>
      <c r="B32" s="109">
        <v>44021</v>
      </c>
      <c r="C32" s="188" t="s">
        <v>1113</v>
      </c>
      <c r="D32" s="123" t="s">
        <v>906</v>
      </c>
      <c r="E32" s="135">
        <v>1855</v>
      </c>
      <c r="F32" s="689" t="s">
        <v>89</v>
      </c>
      <c r="G32" s="29" t="s">
        <v>249</v>
      </c>
      <c r="I32"/>
      <c r="J32" s="110">
        <v>44013</v>
      </c>
      <c r="K32" s="119" t="s">
        <v>1051</v>
      </c>
      <c r="L32" s="169">
        <v>85</v>
      </c>
      <c r="M32" s="308" t="s">
        <v>89</v>
      </c>
      <c r="N32" s="308" t="s">
        <v>249</v>
      </c>
      <c r="O32" s="308"/>
    </row>
    <row r="33" spans="1:16" s="29" customFormat="1" ht="12.6" customHeight="1" x14ac:dyDescent="0.2">
      <c r="A33" s="56"/>
      <c r="B33" s="109">
        <v>44022</v>
      </c>
      <c r="C33" s="188" t="s">
        <v>1939</v>
      </c>
      <c r="D33" s="123" t="s">
        <v>1977</v>
      </c>
      <c r="E33" s="136">
        <v>5150</v>
      </c>
      <c r="F33" s="689" t="s">
        <v>405</v>
      </c>
      <c r="G33" s="29" t="s">
        <v>249</v>
      </c>
      <c r="I33"/>
      <c r="J33" s="109">
        <v>44014</v>
      </c>
      <c r="K33" s="119" t="s">
        <v>424</v>
      </c>
      <c r="L33" s="134">
        <v>456.98</v>
      </c>
      <c r="M33" s="308" t="s">
        <v>89</v>
      </c>
      <c r="N33" s="308" t="s">
        <v>249</v>
      </c>
      <c r="O33" s="308"/>
      <c r="P33" s="487"/>
    </row>
    <row r="34" spans="1:16" s="29" customFormat="1" ht="12.6" customHeight="1" x14ac:dyDescent="0.2">
      <c r="A34" s="56"/>
      <c r="B34" s="109">
        <v>44025</v>
      </c>
      <c r="C34" s="188" t="s">
        <v>301</v>
      </c>
      <c r="D34" s="123" t="s">
        <v>2439</v>
      </c>
      <c r="E34" s="136">
        <v>1943.5</v>
      </c>
      <c r="F34" s="689" t="s">
        <v>89</v>
      </c>
      <c r="G34" s="29" t="s">
        <v>249</v>
      </c>
      <c r="I34"/>
      <c r="J34" s="109">
        <v>44014</v>
      </c>
      <c r="K34" s="119" t="s">
        <v>1355</v>
      </c>
      <c r="L34" s="169">
        <v>1605.3</v>
      </c>
      <c r="M34" s="308" t="s">
        <v>89</v>
      </c>
      <c r="N34" s="308" t="s">
        <v>249</v>
      </c>
      <c r="O34" s="308"/>
      <c r="P34" s="488"/>
    </row>
    <row r="35" spans="1:16" s="29" customFormat="1" ht="12.6" customHeight="1" x14ac:dyDescent="0.2">
      <c r="A35" s="56"/>
      <c r="B35" s="109">
        <v>44025</v>
      </c>
      <c r="C35" s="188" t="s">
        <v>301</v>
      </c>
      <c r="D35" s="123" t="s">
        <v>459</v>
      </c>
      <c r="E35" s="136">
        <v>826</v>
      </c>
      <c r="F35" s="703" t="s">
        <v>89</v>
      </c>
      <c r="I35"/>
      <c r="J35" s="109">
        <v>44022</v>
      </c>
      <c r="K35" s="119" t="s">
        <v>2491</v>
      </c>
      <c r="L35" s="169">
        <v>919.4</v>
      </c>
      <c r="M35" s="308" t="s">
        <v>89</v>
      </c>
      <c r="N35" s="308" t="s">
        <v>249</v>
      </c>
      <c r="O35" s="308"/>
      <c r="P35" s="488"/>
    </row>
    <row r="36" spans="1:16" s="29" customFormat="1" ht="12" customHeight="1" x14ac:dyDescent="0.2">
      <c r="A36" s="56"/>
      <c r="B36" s="109">
        <v>44026</v>
      </c>
      <c r="C36" s="188" t="s">
        <v>469</v>
      </c>
      <c r="D36" s="123" t="s">
        <v>2489</v>
      </c>
      <c r="E36" s="136">
        <v>92</v>
      </c>
      <c r="F36" s="710" t="s">
        <v>89</v>
      </c>
      <c r="G36" s="29" t="s">
        <v>249</v>
      </c>
      <c r="I36"/>
      <c r="J36" s="109">
        <v>44022</v>
      </c>
      <c r="K36" s="119" t="s">
        <v>2400</v>
      </c>
      <c r="L36" s="169">
        <v>64</v>
      </c>
      <c r="M36" s="308"/>
      <c r="N36" s="308" t="s">
        <v>249</v>
      </c>
      <c r="O36" s="308"/>
      <c r="P36" s="111"/>
    </row>
    <row r="37" spans="1:16" s="29" customFormat="1" ht="12.6" customHeight="1" x14ac:dyDescent="0.2">
      <c r="A37" s="56"/>
      <c r="B37" s="109">
        <v>44026</v>
      </c>
      <c r="C37" s="188" t="s">
        <v>469</v>
      </c>
      <c r="D37" s="123" t="s">
        <v>1447</v>
      </c>
      <c r="E37" s="136">
        <v>200.8</v>
      </c>
      <c r="F37" s="710" t="s">
        <v>89</v>
      </c>
      <c r="G37" s="29" t="s">
        <v>249</v>
      </c>
      <c r="I37"/>
      <c r="J37" s="109">
        <v>44022</v>
      </c>
      <c r="K37" s="119" t="s">
        <v>2400</v>
      </c>
      <c r="L37" s="169">
        <v>64</v>
      </c>
      <c r="M37" s="308"/>
      <c r="N37" s="308" t="s">
        <v>249</v>
      </c>
      <c r="O37" s="308"/>
      <c r="P37" s="111"/>
    </row>
    <row r="38" spans="1:16" s="308" customFormat="1" ht="12.6" customHeight="1" x14ac:dyDescent="0.2">
      <c r="A38" s="56"/>
      <c r="B38" s="109">
        <v>44026</v>
      </c>
      <c r="C38" s="188" t="s">
        <v>719</v>
      </c>
      <c r="D38" s="123" t="s">
        <v>1051</v>
      </c>
      <c r="E38" s="136">
        <v>997.49</v>
      </c>
      <c r="F38" s="712" t="s">
        <v>89</v>
      </c>
      <c r="G38" s="29" t="s">
        <v>249</v>
      </c>
      <c r="H38" s="29"/>
      <c r="I38"/>
      <c r="J38" s="109">
        <v>44025</v>
      </c>
      <c r="K38" s="119" t="s">
        <v>1583</v>
      </c>
      <c r="L38" s="169">
        <v>150</v>
      </c>
      <c r="M38" s="308" t="s">
        <v>89</v>
      </c>
      <c r="N38" s="308" t="s">
        <v>249</v>
      </c>
    </row>
    <row r="39" spans="1:16" s="308" customFormat="1" ht="12.6" customHeight="1" x14ac:dyDescent="0.2">
      <c r="A39" s="56"/>
      <c r="B39" s="109">
        <v>44027</v>
      </c>
      <c r="C39" s="188" t="s">
        <v>469</v>
      </c>
      <c r="D39" s="123" t="s">
        <v>424</v>
      </c>
      <c r="E39" s="136">
        <v>138.24</v>
      </c>
      <c r="F39" s="710" t="s">
        <v>89</v>
      </c>
      <c r="G39" s="29" t="s">
        <v>249</v>
      </c>
      <c r="H39" s="29"/>
      <c r="I39"/>
      <c r="J39" s="109">
        <v>44025</v>
      </c>
      <c r="K39" s="119" t="s">
        <v>424</v>
      </c>
      <c r="L39" s="134">
        <v>214.23</v>
      </c>
      <c r="M39" s="308" t="s">
        <v>89</v>
      </c>
      <c r="N39" s="308" t="s">
        <v>249</v>
      </c>
    </row>
    <row r="40" spans="1:16" s="308" customFormat="1" ht="12.6" customHeight="1" x14ac:dyDescent="0.2">
      <c r="A40" s="56"/>
      <c r="B40" s="109">
        <v>44028</v>
      </c>
      <c r="C40" s="188" t="s">
        <v>301</v>
      </c>
      <c r="D40" s="123" t="s">
        <v>227</v>
      </c>
      <c r="E40" s="136">
        <v>350.03</v>
      </c>
      <c r="F40" s="689" t="s">
        <v>89</v>
      </c>
      <c r="G40" s="29" t="s">
        <v>249</v>
      </c>
      <c r="H40" s="29"/>
      <c r="I40"/>
      <c r="J40" s="109">
        <v>44025</v>
      </c>
      <c r="K40" s="119" t="s">
        <v>459</v>
      </c>
      <c r="L40" s="169">
        <v>330</v>
      </c>
      <c r="M40" s="308" t="s">
        <v>89</v>
      </c>
      <c r="N40" s="308" t="s">
        <v>249</v>
      </c>
      <c r="P40"/>
    </row>
    <row r="41" spans="1:16" s="308" customFormat="1" ht="12.6" customHeight="1" x14ac:dyDescent="0.2">
      <c r="A41" s="56"/>
      <c r="B41" s="109">
        <v>44028</v>
      </c>
      <c r="C41" s="188" t="s">
        <v>301</v>
      </c>
      <c r="D41" s="123" t="s">
        <v>2233</v>
      </c>
      <c r="E41" s="136">
        <v>1265</v>
      </c>
      <c r="F41" s="689" t="s">
        <v>89</v>
      </c>
      <c r="G41" s="29" t="s">
        <v>249</v>
      </c>
      <c r="H41" s="29"/>
      <c r="I41"/>
      <c r="J41" s="109">
        <v>44025</v>
      </c>
      <c r="K41" s="119" t="s">
        <v>931</v>
      </c>
      <c r="L41" s="169">
        <v>205.3</v>
      </c>
      <c r="M41" s="308" t="s">
        <v>89</v>
      </c>
      <c r="N41" s="308" t="s">
        <v>249</v>
      </c>
      <c r="P41"/>
    </row>
    <row r="42" spans="1:16" s="308" customFormat="1" ht="12.6" customHeight="1" x14ac:dyDescent="0.2">
      <c r="A42" s="56"/>
      <c r="B42" s="109">
        <v>44029</v>
      </c>
      <c r="C42" s="188" t="s">
        <v>301</v>
      </c>
      <c r="D42" s="123" t="s">
        <v>347</v>
      </c>
      <c r="E42" s="136">
        <v>4068.24</v>
      </c>
      <c r="F42" s="689" t="s">
        <v>89</v>
      </c>
      <c r="G42" s="29" t="s">
        <v>249</v>
      </c>
      <c r="H42" s="29"/>
      <c r="I42"/>
      <c r="J42" s="129">
        <v>44025</v>
      </c>
      <c r="K42" s="131" t="s">
        <v>1051</v>
      </c>
      <c r="L42" s="134">
        <v>628</v>
      </c>
      <c r="M42" s="308" t="s">
        <v>89</v>
      </c>
      <c r="N42" s="308" t="s">
        <v>249</v>
      </c>
      <c r="P42"/>
    </row>
    <row r="43" spans="1:16" s="308" customFormat="1" ht="12.6" customHeight="1" x14ac:dyDescent="0.2">
      <c r="A43" s="56"/>
      <c r="B43" s="109">
        <v>44029</v>
      </c>
      <c r="C43" s="188" t="s">
        <v>301</v>
      </c>
      <c r="D43" s="123" t="s">
        <v>2485</v>
      </c>
      <c r="E43" s="136">
        <v>325</v>
      </c>
      <c r="F43" s="700" t="s">
        <v>89</v>
      </c>
      <c r="G43" s="29" t="s">
        <v>249</v>
      </c>
      <c r="H43" s="29"/>
      <c r="I43"/>
      <c r="J43" s="109">
        <v>44033</v>
      </c>
      <c r="K43" s="123" t="s">
        <v>2492</v>
      </c>
      <c r="L43" s="169">
        <v>120</v>
      </c>
      <c r="M43" s="308" t="s">
        <v>89</v>
      </c>
      <c r="N43" s="308" t="s">
        <v>249</v>
      </c>
      <c r="P43"/>
    </row>
    <row r="44" spans="1:16" s="308" customFormat="1" ht="12.6" customHeight="1" x14ac:dyDescent="0.2">
      <c r="A44" s="56"/>
      <c r="B44" s="109">
        <v>44029</v>
      </c>
      <c r="C44" s="188" t="s">
        <v>719</v>
      </c>
      <c r="D44" s="123" t="s">
        <v>2495</v>
      </c>
      <c r="E44" s="136">
        <v>766.25</v>
      </c>
      <c r="F44" s="712" t="s">
        <v>89</v>
      </c>
      <c r="G44" s="29" t="s">
        <v>249</v>
      </c>
      <c r="H44" s="29"/>
      <c r="I44"/>
      <c r="J44" s="164">
        <v>44035</v>
      </c>
      <c r="K44" s="131" t="s">
        <v>2493</v>
      </c>
      <c r="L44" s="169">
        <v>955.54</v>
      </c>
      <c r="M44" s="308" t="s">
        <v>89</v>
      </c>
      <c r="N44" s="308" t="s">
        <v>249</v>
      </c>
      <c r="P44"/>
    </row>
    <row r="45" spans="1:16" s="308" customFormat="1" ht="12.6" customHeight="1" x14ac:dyDescent="0.2">
      <c r="A45" s="56"/>
      <c r="B45" s="109">
        <v>44029</v>
      </c>
      <c r="C45" s="188" t="s">
        <v>1540</v>
      </c>
      <c r="D45" s="123" t="s">
        <v>2382</v>
      </c>
      <c r="E45" s="136">
        <v>325</v>
      </c>
      <c r="F45" s="712" t="s">
        <v>89</v>
      </c>
      <c r="G45" s="29" t="s">
        <v>249</v>
      </c>
      <c r="H45" s="29"/>
      <c r="I45"/>
      <c r="J45" s="109">
        <v>44035</v>
      </c>
      <c r="K45" s="123" t="s">
        <v>2494</v>
      </c>
      <c r="L45" s="134">
        <v>90</v>
      </c>
      <c r="M45" s="308" t="s">
        <v>89</v>
      </c>
      <c r="N45" s="308" t="s">
        <v>249</v>
      </c>
      <c r="P45"/>
    </row>
    <row r="46" spans="1:16" s="308" customFormat="1" ht="12.6" customHeight="1" thickBot="1" x14ac:dyDescent="0.25">
      <c r="A46" s="56"/>
      <c r="B46" s="109">
        <v>44032</v>
      </c>
      <c r="C46" s="188" t="s">
        <v>301</v>
      </c>
      <c r="D46" s="123" t="s">
        <v>1355</v>
      </c>
      <c r="E46" s="136">
        <v>151.49</v>
      </c>
      <c r="F46" s="700" t="s">
        <v>89</v>
      </c>
      <c r="G46" s="29" t="s">
        <v>249</v>
      </c>
      <c r="H46" s="29"/>
      <c r="I46"/>
      <c r="J46" s="280">
        <v>44037</v>
      </c>
      <c r="K46" s="423" t="s">
        <v>821</v>
      </c>
      <c r="L46" s="200">
        <v>5425.58</v>
      </c>
      <c r="M46" s="308" t="s">
        <v>89</v>
      </c>
      <c r="N46" s="308" t="s">
        <v>249</v>
      </c>
      <c r="P46"/>
    </row>
    <row r="47" spans="1:16" s="308" customFormat="1" ht="12.6" customHeight="1" thickBot="1" x14ac:dyDescent="0.25">
      <c r="A47" s="56"/>
      <c r="B47" s="109">
        <v>44032</v>
      </c>
      <c r="C47" s="188" t="s">
        <v>301</v>
      </c>
      <c r="D47" s="123" t="s">
        <v>1472</v>
      </c>
      <c r="E47" s="136">
        <v>940</v>
      </c>
      <c r="F47" s="709" t="s">
        <v>89</v>
      </c>
      <c r="G47" s="29" t="s">
        <v>249</v>
      </c>
      <c r="I47" s="294"/>
      <c r="J47" s="56"/>
      <c r="K47" s="194"/>
      <c r="L47" s="87">
        <f>SUM(L26:L46)</f>
        <v>13689.71</v>
      </c>
      <c r="P47"/>
    </row>
    <row r="48" spans="1:16" s="308" customFormat="1" ht="12.6" customHeight="1" x14ac:dyDescent="0.2">
      <c r="A48" s="56"/>
      <c r="B48" s="109">
        <v>44032</v>
      </c>
      <c r="C48" s="188" t="s">
        <v>301</v>
      </c>
      <c r="D48" s="123" t="s">
        <v>931</v>
      </c>
      <c r="E48" s="136">
        <v>4008.7</v>
      </c>
      <c r="F48" s="700" t="s">
        <v>89</v>
      </c>
      <c r="G48" s="29" t="s">
        <v>249</v>
      </c>
      <c r="I48" s="3"/>
      <c r="J48" s="56"/>
      <c r="K48" s="194"/>
      <c r="L48" s="208"/>
      <c r="P48"/>
    </row>
    <row r="49" spans="1:16" s="308" customFormat="1" ht="12.6" customHeight="1" x14ac:dyDescent="0.2">
      <c r="A49" s="56"/>
      <c r="B49" s="109">
        <v>44032</v>
      </c>
      <c r="C49" s="188" t="s">
        <v>469</v>
      </c>
      <c r="D49" s="123" t="s">
        <v>1117</v>
      </c>
      <c r="E49" s="136">
        <v>54.9</v>
      </c>
      <c r="F49" s="710" t="s">
        <v>89</v>
      </c>
      <c r="G49" s="29" t="s">
        <v>249</v>
      </c>
      <c r="I49" s="3"/>
      <c r="J49" s="56"/>
      <c r="K49" s="194"/>
      <c r="L49" s="208"/>
      <c r="P49"/>
    </row>
    <row r="50" spans="1:16" s="308" customFormat="1" ht="12.6" customHeight="1" thickBot="1" x14ac:dyDescent="0.25">
      <c r="A50" s="56"/>
      <c r="B50" s="109">
        <v>44032</v>
      </c>
      <c r="C50" s="188" t="s">
        <v>469</v>
      </c>
      <c r="D50" s="123" t="s">
        <v>901</v>
      </c>
      <c r="E50" s="136">
        <v>346.39</v>
      </c>
      <c r="F50" s="710" t="s">
        <v>89</v>
      </c>
      <c r="G50" s="29" t="s">
        <v>249</v>
      </c>
      <c r="I50" s="294" t="s">
        <v>2039</v>
      </c>
      <c r="J50" s="294"/>
      <c r="K50" s="294"/>
      <c r="L50" s="288"/>
      <c r="M50" s="492"/>
    </row>
    <row r="51" spans="1:16" s="308" customFormat="1" ht="12.6" customHeight="1" thickBot="1" x14ac:dyDescent="0.25">
      <c r="A51" s="56"/>
      <c r="B51" s="109">
        <v>44033</v>
      </c>
      <c r="C51" s="188" t="s">
        <v>301</v>
      </c>
      <c r="D51" s="123" t="s">
        <v>1159</v>
      </c>
      <c r="E51" s="136">
        <v>6383.88</v>
      </c>
      <c r="F51" s="705" t="s">
        <v>89</v>
      </c>
      <c r="G51" s="29" t="s">
        <v>249</v>
      </c>
      <c r="I51"/>
      <c r="J51" s="10" t="s">
        <v>297</v>
      </c>
      <c r="K51" s="11" t="s">
        <v>298</v>
      </c>
      <c r="L51" s="176" t="s">
        <v>299</v>
      </c>
    </row>
    <row r="52" spans="1:16" s="308" customFormat="1" ht="12.6" customHeight="1" x14ac:dyDescent="0.2">
      <c r="A52" s="56"/>
      <c r="B52" s="109">
        <v>44034</v>
      </c>
      <c r="C52" s="188" t="s">
        <v>301</v>
      </c>
      <c r="D52" s="123" t="s">
        <v>293</v>
      </c>
      <c r="E52" s="136">
        <v>1702</v>
      </c>
      <c r="F52" s="700" t="s">
        <v>89</v>
      </c>
      <c r="G52" s="29" t="s">
        <v>249</v>
      </c>
      <c r="I52"/>
      <c r="J52" s="129">
        <v>44025</v>
      </c>
      <c r="K52" s="132" t="s">
        <v>2507</v>
      </c>
      <c r="L52" s="433">
        <v>2869.85</v>
      </c>
      <c r="N52" s="308" t="s">
        <v>249</v>
      </c>
    </row>
    <row r="53" spans="1:16" s="308" customFormat="1" ht="12.6" customHeight="1" x14ac:dyDescent="0.2">
      <c r="A53" s="56"/>
      <c r="B53" s="109">
        <v>44034</v>
      </c>
      <c r="C53" s="188" t="s">
        <v>301</v>
      </c>
      <c r="D53" s="123" t="s">
        <v>931</v>
      </c>
      <c r="E53" s="136">
        <v>418.4</v>
      </c>
      <c r="F53" s="700" t="s">
        <v>89</v>
      </c>
      <c r="G53" s="29" t="s">
        <v>249</v>
      </c>
      <c r="I53"/>
      <c r="J53" s="129">
        <v>44025</v>
      </c>
      <c r="K53" s="132" t="s">
        <v>2508</v>
      </c>
      <c r="L53" s="433">
        <v>3450.41</v>
      </c>
      <c r="N53" s="308" t="s">
        <v>249</v>
      </c>
    </row>
    <row r="54" spans="1:16" s="308" customFormat="1" ht="12.6" customHeight="1" x14ac:dyDescent="0.2">
      <c r="A54" s="56"/>
      <c r="B54" s="109">
        <v>44034</v>
      </c>
      <c r="C54" s="188" t="s">
        <v>674</v>
      </c>
      <c r="D54" s="123" t="s">
        <v>2486</v>
      </c>
      <c r="E54" s="136">
        <v>544.15</v>
      </c>
      <c r="F54" s="689" t="s">
        <v>89</v>
      </c>
      <c r="G54" s="29" t="s">
        <v>249</v>
      </c>
      <c r="I54"/>
      <c r="J54" s="129">
        <v>44029</v>
      </c>
      <c r="K54" s="132" t="s">
        <v>2509</v>
      </c>
      <c r="L54" s="433">
        <v>491.88</v>
      </c>
      <c r="N54" s="308" t="s">
        <v>249</v>
      </c>
    </row>
    <row r="55" spans="1:16" s="308" customFormat="1" ht="12.6" customHeight="1" x14ac:dyDescent="0.2">
      <c r="A55" s="56"/>
      <c r="B55" s="109">
        <v>44034</v>
      </c>
      <c r="C55" s="188" t="s">
        <v>301</v>
      </c>
      <c r="D55" s="123" t="s">
        <v>1355</v>
      </c>
      <c r="E55" s="136">
        <v>366.4</v>
      </c>
      <c r="F55" s="709" t="s">
        <v>89</v>
      </c>
      <c r="G55" s="29" t="s">
        <v>249</v>
      </c>
      <c r="I55"/>
      <c r="J55" s="129">
        <v>44033</v>
      </c>
      <c r="K55" s="132" t="s">
        <v>2510</v>
      </c>
      <c r="L55" s="433">
        <v>16671.740000000002</v>
      </c>
      <c r="N55" s="308" t="s">
        <v>249</v>
      </c>
    </row>
    <row r="56" spans="1:16" s="308" customFormat="1" ht="12.6" customHeight="1" x14ac:dyDescent="0.2">
      <c r="A56" s="56"/>
      <c r="B56" s="109">
        <v>44034</v>
      </c>
      <c r="C56" s="188" t="s">
        <v>469</v>
      </c>
      <c r="D56" s="123" t="s">
        <v>424</v>
      </c>
      <c r="E56" s="136">
        <v>305.07</v>
      </c>
      <c r="F56" s="710" t="s">
        <v>89</v>
      </c>
      <c r="G56" s="29" t="s">
        <v>249</v>
      </c>
      <c r="I56"/>
      <c r="J56" s="109">
        <v>44034</v>
      </c>
      <c r="K56" s="132" t="s">
        <v>1534</v>
      </c>
      <c r="L56" s="433">
        <v>24195.99</v>
      </c>
      <c r="N56" s="308" t="s">
        <v>249</v>
      </c>
    </row>
    <row r="57" spans="1:16" s="308" customFormat="1" ht="12.6" customHeight="1" x14ac:dyDescent="0.2">
      <c r="A57" s="56"/>
      <c r="B57" s="109">
        <v>44034</v>
      </c>
      <c r="C57" s="188" t="s">
        <v>469</v>
      </c>
      <c r="D57" s="123" t="s">
        <v>1023</v>
      </c>
      <c r="E57" s="136">
        <v>136.6</v>
      </c>
      <c r="F57" s="710" t="s">
        <v>89</v>
      </c>
      <c r="G57" s="29" t="s">
        <v>249</v>
      </c>
      <c r="I57" s="294"/>
      <c r="J57" s="109">
        <v>44041</v>
      </c>
      <c r="K57" s="123" t="s">
        <v>2511</v>
      </c>
      <c r="L57" s="169">
        <v>787.84</v>
      </c>
      <c r="N57" s="308" t="s">
        <v>249</v>
      </c>
    </row>
    <row r="58" spans="1:16" s="308" customFormat="1" ht="12.6" customHeight="1" thickBot="1" x14ac:dyDescent="0.25">
      <c r="A58" s="56"/>
      <c r="B58" s="109">
        <v>44035</v>
      </c>
      <c r="C58" s="188" t="s">
        <v>719</v>
      </c>
      <c r="D58" s="123" t="s">
        <v>1051</v>
      </c>
      <c r="E58" s="136">
        <v>500</v>
      </c>
      <c r="F58" s="689" t="s">
        <v>89</v>
      </c>
      <c r="G58" s="29" t="s">
        <v>249</v>
      </c>
      <c r="I58" s="294"/>
      <c r="J58" s="280">
        <v>44042</v>
      </c>
      <c r="K58" s="423" t="s">
        <v>2506</v>
      </c>
      <c r="L58" s="493">
        <v>5150</v>
      </c>
      <c r="M58" s="308" t="s">
        <v>405</v>
      </c>
      <c r="N58" s="308" t="s">
        <v>249</v>
      </c>
    </row>
    <row r="59" spans="1:16" s="308" customFormat="1" ht="12.6" customHeight="1" thickBot="1" x14ac:dyDescent="0.25">
      <c r="A59"/>
      <c r="B59" s="109">
        <v>44035</v>
      </c>
      <c r="C59" s="188" t="s">
        <v>301</v>
      </c>
      <c r="D59" s="123" t="s">
        <v>1954</v>
      </c>
      <c r="E59" s="136">
        <v>9554.2000000000007</v>
      </c>
      <c r="F59" s="689" t="s">
        <v>89</v>
      </c>
      <c r="G59" s="29" t="s">
        <v>249</v>
      </c>
      <c r="I59"/>
      <c r="J59" s="56"/>
      <c r="K59" s="194"/>
      <c r="L59" s="87">
        <f>SUM(L52:L58)</f>
        <v>53617.71</v>
      </c>
    </row>
    <row r="60" spans="1:16" s="308" customFormat="1" ht="12.6" customHeight="1" x14ac:dyDescent="0.2">
      <c r="A60"/>
      <c r="B60" s="109">
        <v>44035</v>
      </c>
      <c r="C60" s="188" t="s">
        <v>1939</v>
      </c>
      <c r="D60" s="132" t="s">
        <v>1977</v>
      </c>
      <c r="E60" s="136">
        <v>5150</v>
      </c>
      <c r="F60" s="581" t="s">
        <v>405</v>
      </c>
      <c r="G60" s="29" t="s">
        <v>249</v>
      </c>
      <c r="I60"/>
      <c r="J60" s="56"/>
      <c r="K60" s="194"/>
      <c r="L60" s="208"/>
    </row>
    <row r="61" spans="1:16" s="308" customFormat="1" ht="12.6" customHeight="1" x14ac:dyDescent="0.2">
      <c r="A61"/>
      <c r="B61" s="109">
        <v>44035</v>
      </c>
      <c r="C61" s="188" t="s">
        <v>301</v>
      </c>
      <c r="D61" s="132" t="s">
        <v>2487</v>
      </c>
      <c r="E61" s="136">
        <v>7640</v>
      </c>
      <c r="F61" s="689" t="s">
        <v>89</v>
      </c>
      <c r="G61" s="29" t="s">
        <v>249</v>
      </c>
      <c r="J61"/>
    </row>
    <row r="62" spans="1:16" s="308" customFormat="1" ht="12.6" customHeight="1" x14ac:dyDescent="0.2">
      <c r="A62"/>
      <c r="B62" s="129">
        <v>44036</v>
      </c>
      <c r="C62" s="188" t="s">
        <v>301</v>
      </c>
      <c r="D62" s="132" t="s">
        <v>2183</v>
      </c>
      <c r="E62" s="136">
        <v>2346</v>
      </c>
      <c r="F62" s="706" t="s">
        <v>89</v>
      </c>
      <c r="G62" s="29" t="s">
        <v>249</v>
      </c>
      <c r="J62"/>
    </row>
    <row r="63" spans="1:16" s="308" customFormat="1" ht="12.6" customHeight="1" x14ac:dyDescent="0.2">
      <c r="A63"/>
      <c r="B63" s="129">
        <v>44037</v>
      </c>
      <c r="C63" s="188" t="s">
        <v>301</v>
      </c>
      <c r="D63" s="132" t="s">
        <v>1355</v>
      </c>
      <c r="E63" s="136">
        <v>189.82</v>
      </c>
      <c r="F63" s="709" t="s">
        <v>89</v>
      </c>
      <c r="G63" s="29" t="s">
        <v>249</v>
      </c>
      <c r="J63"/>
    </row>
    <row r="64" spans="1:16" s="308" customFormat="1" ht="12.6" customHeight="1" x14ac:dyDescent="0.2">
      <c r="A64"/>
      <c r="B64" s="129">
        <v>44037</v>
      </c>
      <c r="C64" s="188" t="s">
        <v>469</v>
      </c>
      <c r="D64" s="132" t="s">
        <v>1051</v>
      </c>
      <c r="E64" s="136">
        <v>113</v>
      </c>
      <c r="F64" s="710" t="s">
        <v>89</v>
      </c>
      <c r="G64" s="29" t="s">
        <v>249</v>
      </c>
      <c r="J64"/>
    </row>
    <row r="65" spans="1:10" s="308" customFormat="1" ht="12.6" customHeight="1" x14ac:dyDescent="0.2">
      <c r="A65"/>
      <c r="B65" s="129">
        <v>44039</v>
      </c>
      <c r="C65" s="188" t="s">
        <v>301</v>
      </c>
      <c r="D65" s="132" t="s">
        <v>236</v>
      </c>
      <c r="E65" s="136">
        <v>4910.2</v>
      </c>
      <c r="F65" s="706" t="s">
        <v>89</v>
      </c>
      <c r="G65" s="29" t="s">
        <v>249</v>
      </c>
      <c r="J65"/>
    </row>
    <row r="66" spans="1:10" s="308" customFormat="1" ht="12.6" customHeight="1" x14ac:dyDescent="0.2">
      <c r="A66"/>
      <c r="B66" s="129">
        <v>44039</v>
      </c>
      <c r="C66" s="190" t="s">
        <v>674</v>
      </c>
      <c r="D66" s="132" t="s">
        <v>2486</v>
      </c>
      <c r="E66" s="136">
        <v>450.45</v>
      </c>
      <c r="F66" s="707" t="s">
        <v>89</v>
      </c>
      <c r="G66" s="29" t="s">
        <v>249</v>
      </c>
      <c r="J66"/>
    </row>
    <row r="67" spans="1:10" s="308" customFormat="1" ht="12.6" customHeight="1" x14ac:dyDescent="0.2">
      <c r="A67"/>
      <c r="B67" s="129">
        <v>44039</v>
      </c>
      <c r="C67" s="190" t="s">
        <v>301</v>
      </c>
      <c r="D67" s="132" t="s">
        <v>640</v>
      </c>
      <c r="E67" s="136">
        <v>258</v>
      </c>
      <c r="F67" s="709" t="s">
        <v>89</v>
      </c>
      <c r="G67" s="29" t="s">
        <v>249</v>
      </c>
      <c r="J67"/>
    </row>
    <row r="68" spans="1:10" s="308" customFormat="1" ht="12.6" customHeight="1" x14ac:dyDescent="0.2">
      <c r="A68"/>
      <c r="B68" s="129">
        <v>44039</v>
      </c>
      <c r="C68" s="190" t="s">
        <v>301</v>
      </c>
      <c r="D68" s="132" t="s">
        <v>640</v>
      </c>
      <c r="E68" s="136">
        <v>222</v>
      </c>
      <c r="F68" s="709" t="s">
        <v>89</v>
      </c>
      <c r="G68" s="29" t="s">
        <v>249</v>
      </c>
      <c r="J68"/>
    </row>
    <row r="69" spans="1:10" s="308" customFormat="1" ht="12.6" customHeight="1" x14ac:dyDescent="0.2">
      <c r="A69"/>
      <c r="B69" s="129">
        <v>44039</v>
      </c>
      <c r="C69" s="190" t="s">
        <v>301</v>
      </c>
      <c r="D69" s="132" t="s">
        <v>9</v>
      </c>
      <c r="E69" s="136">
        <v>165</v>
      </c>
      <c r="F69" s="709" t="s">
        <v>89</v>
      </c>
      <c r="G69" s="29" t="s">
        <v>249</v>
      </c>
      <c r="J69"/>
    </row>
    <row r="70" spans="1:10" s="308" customFormat="1" ht="12.6" customHeight="1" x14ac:dyDescent="0.2">
      <c r="A70"/>
      <c r="B70" s="129">
        <v>44040</v>
      </c>
      <c r="C70" s="190" t="s">
        <v>674</v>
      </c>
      <c r="D70" s="132" t="s">
        <v>2105</v>
      </c>
      <c r="E70" s="136">
        <v>4175.8900000000003</v>
      </c>
      <c r="F70" s="707" t="s">
        <v>89</v>
      </c>
      <c r="G70" s="29" t="s">
        <v>249</v>
      </c>
      <c r="J70"/>
    </row>
    <row r="71" spans="1:10" s="308" customFormat="1" ht="12.6" customHeight="1" x14ac:dyDescent="0.2">
      <c r="A71"/>
      <c r="B71" s="129">
        <v>44040</v>
      </c>
      <c r="C71" s="190" t="s">
        <v>674</v>
      </c>
      <c r="D71" s="132" t="s">
        <v>2486</v>
      </c>
      <c r="E71" s="136">
        <v>2654.55</v>
      </c>
      <c r="F71" s="707" t="s">
        <v>89</v>
      </c>
      <c r="G71" s="29" t="s">
        <v>249</v>
      </c>
      <c r="J71"/>
    </row>
    <row r="72" spans="1:10" s="308" customFormat="1" ht="12.6" customHeight="1" x14ac:dyDescent="0.2">
      <c r="A72"/>
      <c r="B72" s="129">
        <v>44040</v>
      </c>
      <c r="C72" s="190" t="s">
        <v>301</v>
      </c>
      <c r="D72" s="132" t="s">
        <v>1495</v>
      </c>
      <c r="E72" s="136">
        <v>1125.9000000000001</v>
      </c>
      <c r="F72" s="709" t="s">
        <v>89</v>
      </c>
      <c r="G72" s="29" t="s">
        <v>249</v>
      </c>
      <c r="J72"/>
    </row>
    <row r="73" spans="1:10" s="308" customFormat="1" ht="12.6" customHeight="1" x14ac:dyDescent="0.2">
      <c r="A73"/>
      <c r="B73" s="129">
        <v>44040</v>
      </c>
      <c r="C73" s="190" t="s">
        <v>469</v>
      </c>
      <c r="D73" s="132" t="s">
        <v>2490</v>
      </c>
      <c r="E73" s="136">
        <v>210.62</v>
      </c>
      <c r="F73" s="710" t="s">
        <v>89</v>
      </c>
      <c r="G73" s="29" t="s">
        <v>249</v>
      </c>
      <c r="J73"/>
    </row>
    <row r="74" spans="1:10" s="308" customFormat="1" ht="12.6" customHeight="1" x14ac:dyDescent="0.2">
      <c r="A74"/>
      <c r="B74" s="129">
        <v>44041</v>
      </c>
      <c r="C74" s="190" t="s">
        <v>301</v>
      </c>
      <c r="D74" s="132" t="s">
        <v>1280</v>
      </c>
      <c r="E74" s="136">
        <v>1426</v>
      </c>
      <c r="F74" s="707" t="s">
        <v>89</v>
      </c>
      <c r="G74" s="29" t="s">
        <v>249</v>
      </c>
      <c r="J74"/>
    </row>
    <row r="75" spans="1:10" s="308" customFormat="1" ht="12.6" customHeight="1" x14ac:dyDescent="0.2">
      <c r="A75"/>
      <c r="B75" s="129">
        <v>44041</v>
      </c>
      <c r="C75" s="190" t="s">
        <v>1136</v>
      </c>
      <c r="D75" s="132" t="s">
        <v>861</v>
      </c>
      <c r="E75" s="136">
        <v>18486.080000000002</v>
      </c>
      <c r="F75" s="706" t="s">
        <v>89</v>
      </c>
      <c r="G75" s="29" t="s">
        <v>249</v>
      </c>
      <c r="J75"/>
    </row>
    <row r="76" spans="1:10" s="308" customFormat="1" ht="12.6" customHeight="1" x14ac:dyDescent="0.2">
      <c r="A76"/>
      <c r="B76" s="129">
        <v>44041</v>
      </c>
      <c r="C76" s="190" t="s">
        <v>301</v>
      </c>
      <c r="D76" s="132" t="s">
        <v>1495</v>
      </c>
      <c r="E76" s="136">
        <v>1588.06</v>
      </c>
      <c r="F76" s="709" t="s">
        <v>89</v>
      </c>
      <c r="G76" s="29" t="s">
        <v>249</v>
      </c>
      <c r="J76"/>
    </row>
    <row r="77" spans="1:10" s="308" customFormat="1" ht="12.6" customHeight="1" x14ac:dyDescent="0.2">
      <c r="A77"/>
      <c r="B77" s="129">
        <v>44042</v>
      </c>
      <c r="C77" s="190" t="s">
        <v>1939</v>
      </c>
      <c r="D77" s="132" t="s">
        <v>1977</v>
      </c>
      <c r="E77" s="136">
        <v>5150</v>
      </c>
      <c r="F77" s="706" t="s">
        <v>405</v>
      </c>
      <c r="G77" s="29" t="s">
        <v>249</v>
      </c>
      <c r="J77"/>
    </row>
    <row r="78" spans="1:10" s="308" customFormat="1" ht="12.6" customHeight="1" x14ac:dyDescent="0.2">
      <c r="A78"/>
      <c r="B78" s="129">
        <v>44042</v>
      </c>
      <c r="C78" s="190" t="s">
        <v>674</v>
      </c>
      <c r="D78" s="132" t="s">
        <v>2215</v>
      </c>
      <c r="E78" s="136">
        <v>1000</v>
      </c>
      <c r="F78" s="708" t="s">
        <v>405</v>
      </c>
      <c r="G78" s="29" t="s">
        <v>249</v>
      </c>
      <c r="J78"/>
    </row>
    <row r="79" spans="1:10" s="308" customFormat="1" ht="12.6" customHeight="1" x14ac:dyDescent="0.2">
      <c r="A79"/>
      <c r="B79" s="129">
        <v>44042</v>
      </c>
      <c r="C79" s="190" t="s">
        <v>1136</v>
      </c>
      <c r="D79" s="132" t="s">
        <v>2032</v>
      </c>
      <c r="E79" s="136">
        <v>15000</v>
      </c>
      <c r="F79" s="708" t="s">
        <v>89</v>
      </c>
      <c r="G79" s="29" t="s">
        <v>249</v>
      </c>
      <c r="J79"/>
    </row>
    <row r="80" spans="1:10" s="308" customFormat="1" ht="12.6" customHeight="1" x14ac:dyDescent="0.2">
      <c r="A80"/>
      <c r="B80" s="129">
        <v>44042</v>
      </c>
      <c r="C80" s="190" t="s">
        <v>301</v>
      </c>
      <c r="D80" s="132" t="s">
        <v>597</v>
      </c>
      <c r="E80" s="136">
        <v>1163.44</v>
      </c>
      <c r="F80" s="709" t="s">
        <v>89</v>
      </c>
      <c r="G80" s="29" t="s">
        <v>249</v>
      </c>
      <c r="J80"/>
    </row>
    <row r="81" spans="1:16" s="308" customFormat="1" ht="12.6" customHeight="1" x14ac:dyDescent="0.2">
      <c r="A81"/>
      <c r="B81" s="129">
        <v>44042</v>
      </c>
      <c r="C81" s="190" t="s">
        <v>469</v>
      </c>
      <c r="D81" s="132" t="s">
        <v>424</v>
      </c>
      <c r="E81" s="136">
        <v>655.16</v>
      </c>
      <c r="F81" s="709" t="s">
        <v>89</v>
      </c>
      <c r="G81" s="29" t="s">
        <v>249</v>
      </c>
      <c r="J81"/>
    </row>
    <row r="82" spans="1:16" s="308" customFormat="1" ht="12.6" customHeight="1" x14ac:dyDescent="0.2">
      <c r="A82"/>
      <c r="B82" s="129">
        <v>44042</v>
      </c>
      <c r="C82" s="190" t="s">
        <v>301</v>
      </c>
      <c r="D82" s="132" t="s">
        <v>9</v>
      </c>
      <c r="E82" s="136">
        <v>126.6</v>
      </c>
      <c r="F82" s="710" t="s">
        <v>89</v>
      </c>
      <c r="G82" s="29" t="s">
        <v>249</v>
      </c>
      <c r="J82"/>
    </row>
    <row r="83" spans="1:16" s="308" customFormat="1" ht="12.6" customHeight="1" x14ac:dyDescent="0.2">
      <c r="A83"/>
      <c r="B83" s="129">
        <v>44043</v>
      </c>
      <c r="C83" s="190" t="s">
        <v>301</v>
      </c>
      <c r="D83" s="132" t="s">
        <v>2496</v>
      </c>
      <c r="E83" s="136">
        <v>379.04</v>
      </c>
      <c r="F83" s="712" t="s">
        <v>89</v>
      </c>
      <c r="G83" s="29" t="s">
        <v>249</v>
      </c>
      <c r="J83"/>
    </row>
    <row r="84" spans="1:16" s="308" customFormat="1" ht="12.6" customHeight="1" x14ac:dyDescent="0.2">
      <c r="A84"/>
      <c r="B84" s="129">
        <v>44043</v>
      </c>
      <c r="C84" s="190" t="s">
        <v>1540</v>
      </c>
      <c r="D84" s="132" t="s">
        <v>2082</v>
      </c>
      <c r="E84" s="136">
        <v>1082</v>
      </c>
      <c r="F84" s="712"/>
      <c r="G84" s="29" t="s">
        <v>249</v>
      </c>
      <c r="J84"/>
    </row>
    <row r="85" spans="1:16" s="308" customFormat="1" ht="13.5" thickBot="1" x14ac:dyDescent="0.25">
      <c r="A85"/>
      <c r="B85" s="161">
        <v>44043</v>
      </c>
      <c r="C85" s="187" t="s">
        <v>301</v>
      </c>
      <c r="D85" s="133" t="s">
        <v>2488</v>
      </c>
      <c r="E85" s="137">
        <v>172.47</v>
      </c>
      <c r="F85" s="689" t="s">
        <v>89</v>
      </c>
      <c r="G85" s="29" t="s">
        <v>249</v>
      </c>
      <c r="J85"/>
    </row>
    <row r="86" spans="1:16" s="308" customFormat="1" ht="13.5" thickBot="1" x14ac:dyDescent="0.25">
      <c r="A86"/>
      <c r="B86" s="56"/>
      <c r="C86" s="56"/>
      <c r="D86" s="194"/>
      <c r="E86" s="87">
        <f>SUM(E10:E85)</f>
        <v>257590.7</v>
      </c>
      <c r="F86" s="689"/>
      <c r="G86" s="29"/>
      <c r="J86"/>
    </row>
    <row r="87" spans="1:16" s="308" customFormat="1" x14ac:dyDescent="0.2">
      <c r="A87"/>
      <c r="B87"/>
      <c r="C87"/>
      <c r="D87" s="195"/>
      <c r="E87" s="197"/>
      <c r="F87" s="689"/>
      <c r="G87" s="29"/>
      <c r="J87"/>
    </row>
    <row r="88" spans="1:16" s="308" customFormat="1" x14ac:dyDescent="0.2">
      <c r="A88"/>
      <c r="B88"/>
      <c r="C88"/>
      <c r="D88" s="195"/>
      <c r="E88" s="197"/>
      <c r="F88" s="689"/>
      <c r="G88" s="29"/>
      <c r="H88" s="29"/>
      <c r="J88"/>
    </row>
    <row r="89" spans="1:16" s="308" customFormat="1" x14ac:dyDescent="0.2">
      <c r="A89"/>
      <c r="B89"/>
      <c r="C89"/>
      <c r="D89" s="195"/>
      <c r="E89" s="197"/>
      <c r="F89" s="689"/>
      <c r="G89" s="29"/>
      <c r="H89" s="29"/>
      <c r="J89"/>
    </row>
    <row r="90" spans="1:16" s="308" customFormat="1" x14ac:dyDescent="0.2">
      <c r="A90"/>
      <c r="B90"/>
      <c r="C90"/>
      <c r="D90" s="195"/>
      <c r="E90" s="197"/>
      <c r="F90" s="689"/>
      <c r="G90" s="29"/>
      <c r="H90" s="29"/>
      <c r="J90"/>
    </row>
    <row r="91" spans="1:16" s="308" customFormat="1" x14ac:dyDescent="0.2">
      <c r="A91"/>
      <c r="B91"/>
      <c r="C91"/>
      <c r="D91" s="195"/>
      <c r="E91" s="197"/>
      <c r="F91" s="689"/>
      <c r="G91" s="29"/>
      <c r="H91" s="29"/>
      <c r="J91"/>
      <c r="P91"/>
    </row>
    <row r="92" spans="1:16" s="308" customFormat="1" x14ac:dyDescent="0.2">
      <c r="A92"/>
      <c r="B92"/>
      <c r="C92"/>
      <c r="D92" s="195"/>
      <c r="E92" s="197"/>
      <c r="F92" s="689"/>
      <c r="G92" s="29"/>
      <c r="H92" s="29"/>
      <c r="J92"/>
      <c r="P92"/>
    </row>
    <row r="93" spans="1:16" s="308" customFormat="1" x14ac:dyDescent="0.2">
      <c r="A93"/>
      <c r="B93"/>
      <c r="C93"/>
      <c r="D93" s="195"/>
      <c r="E93" s="197"/>
      <c r="F93" s="689"/>
      <c r="G93" s="29"/>
      <c r="H93" s="29"/>
      <c r="J93"/>
      <c r="P93"/>
    </row>
    <row r="94" spans="1:16" s="308" customFormat="1" x14ac:dyDescent="0.2">
      <c r="A94"/>
      <c r="B94"/>
      <c r="C94"/>
      <c r="D94" s="195"/>
      <c r="E94" s="197"/>
      <c r="F94" s="689"/>
      <c r="G94" s="29"/>
      <c r="H94" s="29"/>
      <c r="J94"/>
      <c r="P94"/>
    </row>
    <row r="95" spans="1:16" x14ac:dyDescent="0.2">
      <c r="I95" s="308"/>
      <c r="K95" s="308"/>
      <c r="L95" s="308"/>
    </row>
    <row r="96" spans="1:16" x14ac:dyDescent="0.2">
      <c r="I96" s="308"/>
      <c r="K96" s="308"/>
      <c r="L96" s="308"/>
    </row>
    <row r="97" spans="9:12" x14ac:dyDescent="0.2">
      <c r="I97" s="308"/>
      <c r="K97" s="308"/>
      <c r="L97" s="308"/>
    </row>
    <row r="98" spans="9:12" x14ac:dyDescent="0.2">
      <c r="I98" s="308"/>
      <c r="K98" s="308"/>
      <c r="L98" s="308"/>
    </row>
    <row r="99" spans="9:12" x14ac:dyDescent="0.2">
      <c r="I99" s="308"/>
      <c r="K99" s="308"/>
      <c r="L99" s="308"/>
    </row>
    <row r="100" spans="9:12" x14ac:dyDescent="0.2">
      <c r="I100" s="308"/>
      <c r="K100" s="308"/>
      <c r="L100" s="308"/>
    </row>
    <row r="101" spans="9:12" x14ac:dyDescent="0.2">
      <c r="I101" s="308"/>
      <c r="K101" s="308"/>
      <c r="L101" s="308"/>
    </row>
  </sheetData>
  <mergeCells count="4">
    <mergeCell ref="A1:L1"/>
    <mergeCell ref="K19:K22"/>
    <mergeCell ref="L19:L22"/>
    <mergeCell ref="A3:D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5"/>
  <dimension ref="A1:P72"/>
  <sheetViews>
    <sheetView topLeftCell="A16" zoomScaleNormal="100" workbookViewId="0">
      <selection activeCell="D54" sqref="D5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7" customWidth="1"/>
    <col min="4" max="4" width="32.28515625" style="195" customWidth="1"/>
    <col min="5" max="5" width="13.42578125" style="197" customWidth="1"/>
    <col min="6" max="6" width="2.7109375" style="712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2497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712"/>
      <c r="G2" s="712"/>
      <c r="H2" s="712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44063</v>
      </c>
      <c r="C5" s="281" t="s">
        <v>691</v>
      </c>
      <c r="D5" s="423" t="s">
        <v>2503</v>
      </c>
      <c r="E5" s="445">
        <v>3000</v>
      </c>
      <c r="F5" s="27" t="s">
        <v>89</v>
      </c>
      <c r="G5" s="29" t="s">
        <v>249</v>
      </c>
      <c r="H5" s="27"/>
      <c r="J5" s="101">
        <v>44056</v>
      </c>
      <c r="K5" s="205" t="s">
        <v>932</v>
      </c>
      <c r="L5" s="206">
        <v>1996.4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3000</v>
      </c>
      <c r="F6" s="712"/>
      <c r="G6" s="29"/>
      <c r="H6" s="29"/>
      <c r="J6" s="110">
        <v>44060</v>
      </c>
      <c r="K6" s="119" t="s">
        <v>1258</v>
      </c>
      <c r="L6" s="124">
        <v>25897.1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712"/>
      <c r="G7" s="29"/>
      <c r="H7" s="29"/>
      <c r="J7" s="110">
        <v>44063</v>
      </c>
      <c r="K7" s="123" t="s">
        <v>50</v>
      </c>
      <c r="L7" s="124">
        <v>593.97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61">
        <v>44067</v>
      </c>
      <c r="K8" s="133" t="s">
        <v>2505</v>
      </c>
      <c r="L8" s="137">
        <v>8066.36</v>
      </c>
      <c r="M8" s="308" t="s">
        <v>89</v>
      </c>
      <c r="N8" s="307" t="s">
        <v>249</v>
      </c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54"/>
      <c r="K9" s="155"/>
      <c r="L9" s="665">
        <f>SUM(L5:L8)</f>
        <v>36553.83</v>
      </c>
      <c r="M9" s="309"/>
      <c r="N9" s="307"/>
      <c r="O9" s="307"/>
    </row>
    <row r="10" spans="1:16" s="3" customFormat="1" ht="12.6" customHeight="1" thickBot="1" x14ac:dyDescent="0.25">
      <c r="A10"/>
      <c r="B10" s="109">
        <v>44046</v>
      </c>
      <c r="C10" s="713" t="s">
        <v>469</v>
      </c>
      <c r="D10" s="132" t="s">
        <v>901</v>
      </c>
      <c r="E10" s="169">
        <v>74.989999999999995</v>
      </c>
      <c r="F10" s="308" t="s">
        <v>89</v>
      </c>
      <c r="G10" s="29" t="s">
        <v>249</v>
      </c>
      <c r="H10" s="29"/>
      <c r="I10" s="56"/>
      <c r="J10" s="154"/>
      <c r="K10" s="155"/>
      <c r="L10" s="156"/>
      <c r="M10" s="309"/>
      <c r="N10" s="307"/>
      <c r="O10" s="307"/>
    </row>
    <row r="11" spans="1:16" s="3" customFormat="1" ht="12.6" customHeight="1" x14ac:dyDescent="0.2">
      <c r="A11"/>
      <c r="B11" s="109">
        <v>44047</v>
      </c>
      <c r="C11" s="751" t="s">
        <v>469</v>
      </c>
      <c r="D11" s="132" t="s">
        <v>901</v>
      </c>
      <c r="E11" s="169">
        <v>253.69</v>
      </c>
      <c r="F11" s="308" t="s">
        <v>89</v>
      </c>
      <c r="G11" s="29"/>
      <c r="H11" s="29"/>
      <c r="I11"/>
      <c r="J11" s="158"/>
      <c r="K11" s="885" t="s">
        <v>1087</v>
      </c>
      <c r="L11" s="881">
        <f>E6+E64+L9+L44+L49</f>
        <v>289677.04000000004</v>
      </c>
      <c r="M11" s="307"/>
      <c r="N11" s="308"/>
      <c r="O11" s="307"/>
      <c r="P11" s="701"/>
    </row>
    <row r="12" spans="1:16" s="3" customFormat="1" ht="12.6" customHeight="1" x14ac:dyDescent="0.2">
      <c r="A12"/>
      <c r="B12" s="109">
        <v>44047</v>
      </c>
      <c r="C12" s="756" t="s">
        <v>719</v>
      </c>
      <c r="D12" s="132" t="s">
        <v>1051</v>
      </c>
      <c r="E12" s="169">
        <v>976.19</v>
      </c>
      <c r="F12" s="308" t="s">
        <v>89</v>
      </c>
      <c r="G12" s="29" t="s">
        <v>249</v>
      </c>
      <c r="H12" s="29"/>
      <c r="I12"/>
      <c r="J12" s="158"/>
      <c r="K12" s="885"/>
      <c r="L12" s="884"/>
      <c r="M12" s="307"/>
      <c r="N12" s="308"/>
      <c r="O12" s="307"/>
      <c r="P12" s="701"/>
    </row>
    <row r="13" spans="1:16" s="3" customFormat="1" ht="12.6" customHeight="1" thickBot="1" x14ac:dyDescent="0.25">
      <c r="A13"/>
      <c r="B13" s="109">
        <v>44047</v>
      </c>
      <c r="C13" s="756" t="s">
        <v>1939</v>
      </c>
      <c r="D13" s="132" t="s">
        <v>1977</v>
      </c>
      <c r="E13" s="169">
        <v>1018</v>
      </c>
      <c r="F13" s="308"/>
      <c r="G13" s="29" t="s">
        <v>249</v>
      </c>
      <c r="H13" s="29"/>
      <c r="I13" s="294"/>
      <c r="J13" s="393"/>
      <c r="K13" s="885"/>
      <c r="L13" s="882"/>
      <c r="M13" s="307"/>
      <c r="N13" s="308"/>
      <c r="O13" s="308"/>
      <c r="P13" s="701"/>
    </row>
    <row r="14" spans="1:16" s="56" customFormat="1" ht="12.6" customHeight="1" x14ac:dyDescent="0.2">
      <c r="A14"/>
      <c r="B14" s="109">
        <v>44049</v>
      </c>
      <c r="C14" s="713" t="s">
        <v>301</v>
      </c>
      <c r="D14" s="132" t="s">
        <v>1421</v>
      </c>
      <c r="E14" s="169">
        <v>1975.13</v>
      </c>
      <c r="F14" s="308" t="s">
        <v>89</v>
      </c>
      <c r="G14" s="29" t="s">
        <v>249</v>
      </c>
      <c r="H14" s="29"/>
      <c r="I14" s="3"/>
      <c r="J14" s="393"/>
      <c r="K14" s="714"/>
      <c r="L14" s="336"/>
      <c r="M14" s="307"/>
      <c r="N14" s="308"/>
      <c r="O14" s="308"/>
      <c r="P14" s="701"/>
    </row>
    <row r="15" spans="1:16" s="56" customFormat="1" ht="12.6" customHeight="1" thickBot="1" x14ac:dyDescent="0.25">
      <c r="A15"/>
      <c r="B15" s="109">
        <v>44049</v>
      </c>
      <c r="C15" s="713" t="s">
        <v>469</v>
      </c>
      <c r="D15" s="132" t="s">
        <v>901</v>
      </c>
      <c r="E15" s="169">
        <v>253.69</v>
      </c>
      <c r="F15" s="308"/>
      <c r="G15" s="29" t="s">
        <v>249</v>
      </c>
      <c r="H15" s="29"/>
      <c r="I15" s="294" t="s">
        <v>1570</v>
      </c>
      <c r="J15" s="294"/>
      <c r="K15" s="294"/>
      <c r="L15" s="288"/>
      <c r="M15" s="492" t="s">
        <v>2269</v>
      </c>
      <c r="N15" s="308"/>
      <c r="O15" s="308"/>
      <c r="P15" s="685"/>
    </row>
    <row r="16" spans="1:16" s="56" customFormat="1" ht="12.6" customHeight="1" thickBot="1" x14ac:dyDescent="0.25">
      <c r="A16"/>
      <c r="B16" s="109">
        <v>44055</v>
      </c>
      <c r="C16" s="713" t="s">
        <v>301</v>
      </c>
      <c r="D16" s="132" t="s">
        <v>380</v>
      </c>
      <c r="E16" s="169">
        <v>483</v>
      </c>
      <c r="F16" s="308" t="s">
        <v>89</v>
      </c>
      <c r="G16" s="29" t="s">
        <v>249</v>
      </c>
      <c r="H16" s="29"/>
      <c r="I16"/>
      <c r="J16" s="10" t="s">
        <v>297</v>
      </c>
      <c r="K16" s="11" t="s">
        <v>298</v>
      </c>
      <c r="L16" s="176" t="s">
        <v>299</v>
      </c>
      <c r="M16" s="308"/>
      <c r="N16" s="308"/>
      <c r="O16" s="308"/>
    </row>
    <row r="17" spans="1:16" s="56" customFormat="1" ht="12.6" customHeight="1" x14ac:dyDescent="0.2">
      <c r="A17"/>
      <c r="B17" s="109">
        <v>44055</v>
      </c>
      <c r="C17" s="747" t="s">
        <v>301</v>
      </c>
      <c r="D17" s="132" t="s">
        <v>1921</v>
      </c>
      <c r="E17" s="169">
        <v>1083.76</v>
      </c>
      <c r="F17" s="308"/>
      <c r="G17" s="29" t="s">
        <v>249</v>
      </c>
      <c r="H17" s="29"/>
      <c r="I17"/>
      <c r="J17" s="101">
        <v>44044</v>
      </c>
      <c r="K17" s="205" t="s">
        <v>424</v>
      </c>
      <c r="L17" s="206">
        <v>138.11000000000001</v>
      </c>
      <c r="M17" s="308" t="s">
        <v>89</v>
      </c>
      <c r="N17" s="308" t="s">
        <v>249</v>
      </c>
      <c r="O17" s="308"/>
      <c r="P17" s="702"/>
    </row>
    <row r="18" spans="1:16" s="56" customFormat="1" ht="12.6" customHeight="1" x14ac:dyDescent="0.2">
      <c r="B18" s="109">
        <v>44055</v>
      </c>
      <c r="C18" s="747" t="s">
        <v>301</v>
      </c>
      <c r="D18" s="132" t="s">
        <v>2498</v>
      </c>
      <c r="E18" s="169">
        <v>6670</v>
      </c>
      <c r="F18" s="308" t="s">
        <v>89</v>
      </c>
      <c r="G18" s="29" t="s">
        <v>249</v>
      </c>
      <c r="H18" s="29"/>
      <c r="I18"/>
      <c r="J18" s="110">
        <v>44047</v>
      </c>
      <c r="K18" s="119" t="s">
        <v>459</v>
      </c>
      <c r="L18" s="134">
        <v>513</v>
      </c>
      <c r="M18" s="308" t="s">
        <v>89</v>
      </c>
      <c r="N18" s="308" t="s">
        <v>249</v>
      </c>
      <c r="O18" s="308"/>
      <c r="P18" s="702"/>
    </row>
    <row r="19" spans="1:16" s="56" customFormat="1" ht="12.6" customHeight="1" x14ac:dyDescent="0.2">
      <c r="B19" s="109">
        <v>44055</v>
      </c>
      <c r="C19" s="713" t="s">
        <v>674</v>
      </c>
      <c r="D19" s="132" t="s">
        <v>2117</v>
      </c>
      <c r="E19" s="124">
        <v>1337.2</v>
      </c>
      <c r="F19" s="712" t="s">
        <v>89</v>
      </c>
      <c r="G19" s="29" t="s">
        <v>249</v>
      </c>
      <c r="H19" s="29"/>
      <c r="I19"/>
      <c r="J19" s="110">
        <v>44049</v>
      </c>
      <c r="K19" s="119" t="s">
        <v>640</v>
      </c>
      <c r="L19" s="169">
        <v>79.819999999999993</v>
      </c>
      <c r="M19" s="308" t="s">
        <v>89</v>
      </c>
      <c r="N19" s="308" t="s">
        <v>249</v>
      </c>
      <c r="O19" s="308"/>
      <c r="P19" s="316"/>
    </row>
    <row r="20" spans="1:16" s="56" customFormat="1" ht="12.6" customHeight="1" x14ac:dyDescent="0.2">
      <c r="B20" s="109">
        <v>44056</v>
      </c>
      <c r="C20" s="713" t="s">
        <v>637</v>
      </c>
      <c r="D20" s="132" t="s">
        <v>2499</v>
      </c>
      <c r="E20" s="124">
        <v>8881.73</v>
      </c>
      <c r="F20" s="712" t="s">
        <v>89</v>
      </c>
      <c r="G20" s="29" t="s">
        <v>249</v>
      </c>
      <c r="H20" s="29"/>
      <c r="I20"/>
      <c r="J20" s="110">
        <v>44049</v>
      </c>
      <c r="K20" s="119" t="s">
        <v>459</v>
      </c>
      <c r="L20" s="169">
        <v>120</v>
      </c>
      <c r="M20" s="308" t="s">
        <v>89</v>
      </c>
      <c r="N20" s="308" t="s">
        <v>249</v>
      </c>
      <c r="O20" s="308"/>
      <c r="P20" s="29"/>
    </row>
    <row r="21" spans="1:16" s="56" customFormat="1" ht="12.6" customHeight="1" x14ac:dyDescent="0.2">
      <c r="B21" s="109">
        <v>44056</v>
      </c>
      <c r="C21" s="749" t="s">
        <v>637</v>
      </c>
      <c r="D21" s="132" t="s">
        <v>2500</v>
      </c>
      <c r="E21" s="124">
        <v>2683.56</v>
      </c>
      <c r="F21" s="712" t="s">
        <v>89</v>
      </c>
      <c r="G21" s="29" t="s">
        <v>249</v>
      </c>
      <c r="H21" s="29"/>
      <c r="I21"/>
      <c r="J21" s="110">
        <v>44049</v>
      </c>
      <c r="K21" s="119" t="s">
        <v>424</v>
      </c>
      <c r="L21" s="169">
        <v>131.5</v>
      </c>
      <c r="M21" s="308" t="s">
        <v>89</v>
      </c>
      <c r="N21" s="308" t="s">
        <v>249</v>
      </c>
      <c r="O21" s="308"/>
      <c r="P21" s="29"/>
    </row>
    <row r="22" spans="1:16" s="56" customFormat="1" ht="12.6" customHeight="1" x14ac:dyDescent="0.2">
      <c r="B22" s="109">
        <v>44056</v>
      </c>
      <c r="C22" s="750" t="s">
        <v>637</v>
      </c>
      <c r="D22" s="132" t="s">
        <v>2298</v>
      </c>
      <c r="E22" s="124">
        <v>22153</v>
      </c>
      <c r="F22" s="712" t="s">
        <v>89</v>
      </c>
      <c r="G22" s="29" t="s">
        <v>249</v>
      </c>
      <c r="H22" s="29"/>
      <c r="I22"/>
      <c r="J22" s="110">
        <v>44049</v>
      </c>
      <c r="K22" s="119" t="s">
        <v>931</v>
      </c>
      <c r="L22" s="169">
        <v>275.10000000000002</v>
      </c>
      <c r="M22" s="308" t="s">
        <v>89</v>
      </c>
      <c r="N22" s="308" t="s">
        <v>249</v>
      </c>
      <c r="O22" s="308"/>
      <c r="P22" s="29"/>
    </row>
    <row r="23" spans="1:16" s="56" customFormat="1" ht="12.6" customHeight="1" x14ac:dyDescent="0.2">
      <c r="B23" s="109">
        <v>44056</v>
      </c>
      <c r="C23" s="713" t="s">
        <v>301</v>
      </c>
      <c r="D23" s="132" t="s">
        <v>459</v>
      </c>
      <c r="E23" s="124">
        <v>158</v>
      </c>
      <c r="F23" s="712" t="s">
        <v>89</v>
      </c>
      <c r="G23" s="29" t="s">
        <v>249</v>
      </c>
      <c r="H23" s="29"/>
      <c r="I23"/>
      <c r="J23" s="109">
        <v>44049</v>
      </c>
      <c r="K23" s="119" t="s">
        <v>1051</v>
      </c>
      <c r="L23" s="134">
        <v>1000.38</v>
      </c>
      <c r="M23" s="308" t="s">
        <v>89</v>
      </c>
      <c r="N23" s="308" t="s">
        <v>249</v>
      </c>
      <c r="O23" s="308"/>
      <c r="P23" s="327"/>
    </row>
    <row r="24" spans="1:16" s="56" customFormat="1" ht="12.6" customHeight="1" x14ac:dyDescent="0.2">
      <c r="B24" s="109">
        <v>44056</v>
      </c>
      <c r="C24" s="756" t="s">
        <v>301</v>
      </c>
      <c r="D24" s="132" t="s">
        <v>1841</v>
      </c>
      <c r="E24" s="124">
        <v>614</v>
      </c>
      <c r="F24" s="755" t="s">
        <v>89</v>
      </c>
      <c r="G24" s="29" t="s">
        <v>249</v>
      </c>
      <c r="H24" s="29"/>
      <c r="I24"/>
      <c r="J24" s="109">
        <v>44051</v>
      </c>
      <c r="K24" s="119" t="s">
        <v>2513</v>
      </c>
      <c r="L24" s="169">
        <v>166.72</v>
      </c>
      <c r="M24" s="308" t="s">
        <v>89</v>
      </c>
      <c r="N24" s="308" t="s">
        <v>249</v>
      </c>
      <c r="O24" s="308"/>
      <c r="P24" s="327"/>
    </row>
    <row r="25" spans="1:16" s="56" customFormat="1" ht="12.6" customHeight="1" x14ac:dyDescent="0.2">
      <c r="B25" s="109">
        <v>44056</v>
      </c>
      <c r="C25" s="756" t="s">
        <v>301</v>
      </c>
      <c r="D25" s="132" t="s">
        <v>931</v>
      </c>
      <c r="E25" s="124">
        <v>925</v>
      </c>
      <c r="F25" s="755" t="s">
        <v>89</v>
      </c>
      <c r="G25" s="29" t="s">
        <v>249</v>
      </c>
      <c r="H25" s="29"/>
      <c r="I25"/>
      <c r="J25" s="129">
        <v>44051</v>
      </c>
      <c r="K25" s="132" t="s">
        <v>2514</v>
      </c>
      <c r="L25" s="134">
        <v>255.2</v>
      </c>
      <c r="M25" s="308" t="s">
        <v>89</v>
      </c>
      <c r="N25" s="308" t="s">
        <v>249</v>
      </c>
      <c r="O25" s="308"/>
      <c r="P25" s="327"/>
    </row>
    <row r="26" spans="1:16" s="56" customFormat="1" ht="12.6" customHeight="1" x14ac:dyDescent="0.2">
      <c r="B26" s="109">
        <v>44059</v>
      </c>
      <c r="C26" s="713" t="s">
        <v>719</v>
      </c>
      <c r="D26" s="132" t="s">
        <v>1051</v>
      </c>
      <c r="E26" s="124">
        <v>500.56</v>
      </c>
      <c r="F26" s="712" t="s">
        <v>89</v>
      </c>
      <c r="G26" s="29" t="s">
        <v>249</v>
      </c>
      <c r="H26" s="29"/>
      <c r="I26"/>
      <c r="J26" s="109">
        <v>44057</v>
      </c>
      <c r="K26" s="123" t="s">
        <v>424</v>
      </c>
      <c r="L26" s="169">
        <v>243.98</v>
      </c>
      <c r="M26" s="308" t="s">
        <v>89</v>
      </c>
      <c r="N26" s="308" t="s">
        <v>249</v>
      </c>
      <c r="O26" s="308"/>
      <c r="P26" s="327"/>
    </row>
    <row r="27" spans="1:16" s="56" customFormat="1" ht="12.6" customHeight="1" x14ac:dyDescent="0.2">
      <c r="B27" s="109">
        <v>44059</v>
      </c>
      <c r="C27" s="756" t="s">
        <v>469</v>
      </c>
      <c r="D27" s="132" t="s">
        <v>901</v>
      </c>
      <c r="E27" s="124">
        <v>56.73</v>
      </c>
      <c r="F27" s="755" t="s">
        <v>89</v>
      </c>
      <c r="G27" s="29" t="s">
        <v>249</v>
      </c>
      <c r="H27" s="29"/>
      <c r="I27"/>
      <c r="J27" s="109">
        <v>44057</v>
      </c>
      <c r="K27" s="123" t="s">
        <v>459</v>
      </c>
      <c r="L27" s="169">
        <v>175</v>
      </c>
      <c r="M27" s="308" t="s">
        <v>89</v>
      </c>
      <c r="N27" s="308" t="s">
        <v>249</v>
      </c>
      <c r="O27" s="308"/>
      <c r="P27" s="327"/>
    </row>
    <row r="28" spans="1:16" s="56" customFormat="1" ht="12.6" customHeight="1" x14ac:dyDescent="0.2">
      <c r="B28" s="109">
        <v>44062</v>
      </c>
      <c r="C28" s="713" t="s">
        <v>301</v>
      </c>
      <c r="D28" s="132" t="s">
        <v>2501</v>
      </c>
      <c r="E28" s="124">
        <v>39313.9</v>
      </c>
      <c r="F28" s="712" t="s">
        <v>89</v>
      </c>
      <c r="G28" s="29" t="s">
        <v>249</v>
      </c>
      <c r="H28" s="29"/>
      <c r="I28"/>
      <c r="J28" s="109">
        <v>44057</v>
      </c>
      <c r="K28" s="123" t="s">
        <v>2515</v>
      </c>
      <c r="L28" s="169">
        <v>207</v>
      </c>
      <c r="M28" s="308" t="s">
        <v>89</v>
      </c>
      <c r="N28" s="308" t="s">
        <v>249</v>
      </c>
      <c r="O28" s="308"/>
      <c r="P28" s="29"/>
    </row>
    <row r="29" spans="1:16" s="56" customFormat="1" ht="12.6" customHeight="1" x14ac:dyDescent="0.2">
      <c r="B29" s="109">
        <v>44063</v>
      </c>
      <c r="C29" s="188" t="s">
        <v>1939</v>
      </c>
      <c r="D29" s="123" t="s">
        <v>1977</v>
      </c>
      <c r="E29" s="124">
        <v>2060</v>
      </c>
      <c r="F29" s="712" t="s">
        <v>405</v>
      </c>
      <c r="G29" s="29" t="s">
        <v>249</v>
      </c>
      <c r="H29" s="29"/>
      <c r="I29"/>
      <c r="J29" s="109">
        <v>44058</v>
      </c>
      <c r="K29" s="123" t="s">
        <v>424</v>
      </c>
      <c r="L29" s="169">
        <v>232.31</v>
      </c>
      <c r="M29" s="308" t="s">
        <v>89</v>
      </c>
      <c r="N29" s="308" t="s">
        <v>249</v>
      </c>
      <c r="O29" s="308"/>
      <c r="P29" s="29"/>
    </row>
    <row r="30" spans="1:16" s="29" customFormat="1" ht="12.6" customHeight="1" x14ac:dyDescent="0.2">
      <c r="A30" s="56"/>
      <c r="B30" s="109">
        <v>44063</v>
      </c>
      <c r="C30" s="188" t="s">
        <v>301</v>
      </c>
      <c r="D30" s="123" t="s">
        <v>6</v>
      </c>
      <c r="E30" s="124">
        <v>62760.1</v>
      </c>
      <c r="F30" s="712" t="s">
        <v>89</v>
      </c>
      <c r="G30" s="29" t="s">
        <v>249</v>
      </c>
      <c r="I30"/>
      <c r="J30" s="109">
        <v>44058</v>
      </c>
      <c r="K30" s="123" t="s">
        <v>459</v>
      </c>
      <c r="L30" s="169">
        <v>672</v>
      </c>
      <c r="M30" s="308" t="s">
        <v>89</v>
      </c>
      <c r="N30" s="308" t="s">
        <v>249</v>
      </c>
      <c r="O30" s="308"/>
    </row>
    <row r="31" spans="1:16" s="29" customFormat="1" ht="12.6" customHeight="1" x14ac:dyDescent="0.2">
      <c r="A31" s="56"/>
      <c r="B31" s="109">
        <v>44063</v>
      </c>
      <c r="C31" s="188" t="s">
        <v>469</v>
      </c>
      <c r="D31" s="123" t="s">
        <v>2502</v>
      </c>
      <c r="E31" s="124">
        <v>2470</v>
      </c>
      <c r="F31" s="712" t="s">
        <v>89</v>
      </c>
      <c r="G31" s="29" t="s">
        <v>249</v>
      </c>
      <c r="I31"/>
      <c r="J31" s="109">
        <v>44058</v>
      </c>
      <c r="K31" s="123" t="s">
        <v>2480</v>
      </c>
      <c r="L31" s="169">
        <v>235</v>
      </c>
      <c r="M31" s="308" t="s">
        <v>89</v>
      </c>
      <c r="N31" s="308" t="s">
        <v>249</v>
      </c>
      <c r="O31" s="308"/>
      <c r="P31" s="111"/>
    </row>
    <row r="32" spans="1:16" s="29" customFormat="1" ht="12.6" customHeight="1" x14ac:dyDescent="0.2">
      <c r="A32" s="56"/>
      <c r="B32" s="109">
        <v>44063</v>
      </c>
      <c r="C32" s="188" t="s">
        <v>301</v>
      </c>
      <c r="D32" s="123" t="s">
        <v>1487</v>
      </c>
      <c r="E32" s="124">
        <v>6345.7</v>
      </c>
      <c r="F32" s="712" t="s">
        <v>89</v>
      </c>
      <c r="G32" s="29" t="s">
        <v>249</v>
      </c>
      <c r="I32"/>
      <c r="J32" s="109">
        <v>44060</v>
      </c>
      <c r="K32" s="123" t="s">
        <v>424</v>
      </c>
      <c r="L32" s="169">
        <v>167.59</v>
      </c>
      <c r="M32" s="308" t="s">
        <v>89</v>
      </c>
      <c r="N32" s="308" t="s">
        <v>249</v>
      </c>
      <c r="O32" s="308"/>
      <c r="P32" s="308"/>
    </row>
    <row r="33" spans="1:16" s="29" customFormat="1" ht="12.6" customHeight="1" x14ac:dyDescent="0.2">
      <c r="A33" s="56"/>
      <c r="B33" s="109">
        <v>44063</v>
      </c>
      <c r="C33" s="188" t="s">
        <v>301</v>
      </c>
      <c r="D33" s="123" t="s">
        <v>2496</v>
      </c>
      <c r="E33" s="124">
        <v>214.2</v>
      </c>
      <c r="F33" s="712" t="s">
        <v>89</v>
      </c>
      <c r="G33" s="29" t="s">
        <v>249</v>
      </c>
      <c r="I33"/>
      <c r="J33" s="109">
        <v>44060</v>
      </c>
      <c r="K33" s="123" t="s">
        <v>217</v>
      </c>
      <c r="L33" s="169">
        <v>286.25</v>
      </c>
      <c r="M33" s="308" t="s">
        <v>89</v>
      </c>
      <c r="N33" s="308" t="s">
        <v>249</v>
      </c>
      <c r="O33" s="308"/>
      <c r="P33" s="308"/>
    </row>
    <row r="34" spans="1:16" s="29" customFormat="1" ht="12.6" customHeight="1" x14ac:dyDescent="0.2">
      <c r="A34" s="56"/>
      <c r="B34" s="109">
        <v>44064</v>
      </c>
      <c r="C34" s="188" t="s">
        <v>301</v>
      </c>
      <c r="D34" s="123" t="s">
        <v>928</v>
      </c>
      <c r="E34" s="124">
        <v>14544.87</v>
      </c>
      <c r="F34" s="755" t="s">
        <v>89</v>
      </c>
      <c r="G34" s="29" t="s">
        <v>249</v>
      </c>
      <c r="I34"/>
      <c r="J34" s="109">
        <v>44061</v>
      </c>
      <c r="K34" s="123" t="s">
        <v>424</v>
      </c>
      <c r="L34" s="169">
        <v>413.84</v>
      </c>
      <c r="M34" s="308" t="s">
        <v>89</v>
      </c>
      <c r="N34" s="308" t="s">
        <v>249</v>
      </c>
      <c r="O34" s="308"/>
      <c r="P34" s="308"/>
    </row>
    <row r="35" spans="1:16" s="29" customFormat="1" ht="12.6" customHeight="1" x14ac:dyDescent="0.2">
      <c r="A35" s="56"/>
      <c r="B35" s="109">
        <v>44064</v>
      </c>
      <c r="C35" s="188" t="s">
        <v>301</v>
      </c>
      <c r="D35" s="123" t="s">
        <v>931</v>
      </c>
      <c r="E35" s="124">
        <v>161.9</v>
      </c>
      <c r="F35" s="755"/>
      <c r="G35" s="29" t="s">
        <v>249</v>
      </c>
      <c r="I35"/>
      <c r="J35" s="109">
        <v>44061</v>
      </c>
      <c r="K35" s="123" t="s">
        <v>1023</v>
      </c>
      <c r="L35" s="169">
        <v>89.7</v>
      </c>
      <c r="M35" s="308" t="s">
        <v>89</v>
      </c>
      <c r="N35" s="308" t="s">
        <v>249</v>
      </c>
      <c r="O35" s="308"/>
      <c r="P35" s="308"/>
    </row>
    <row r="36" spans="1:16" s="29" customFormat="1" ht="12.6" customHeight="1" x14ac:dyDescent="0.2">
      <c r="A36" s="56"/>
      <c r="B36" s="109">
        <v>44067</v>
      </c>
      <c r="C36" s="188" t="s">
        <v>301</v>
      </c>
      <c r="D36" s="123" t="s">
        <v>227</v>
      </c>
      <c r="E36" s="124">
        <v>690</v>
      </c>
      <c r="F36" s="712" t="s">
        <v>89</v>
      </c>
      <c r="G36" s="29" t="s">
        <v>249</v>
      </c>
      <c r="I36"/>
      <c r="J36" s="109">
        <v>44062</v>
      </c>
      <c r="K36" s="123" t="s">
        <v>424</v>
      </c>
      <c r="L36" s="169">
        <v>322.58999999999997</v>
      </c>
      <c r="M36" s="308" t="s">
        <v>89</v>
      </c>
      <c r="N36" s="308" t="s">
        <v>249</v>
      </c>
      <c r="O36" s="308"/>
      <c r="P36"/>
    </row>
    <row r="37" spans="1:16" s="29" customFormat="1" ht="12.6" customHeight="1" x14ac:dyDescent="0.2">
      <c r="A37" s="56"/>
      <c r="B37" s="109">
        <v>44067</v>
      </c>
      <c r="C37" s="188" t="s">
        <v>397</v>
      </c>
      <c r="D37" s="123" t="s">
        <v>2504</v>
      </c>
      <c r="E37" s="136">
        <v>1290</v>
      </c>
      <c r="F37" s="712" t="s">
        <v>89</v>
      </c>
      <c r="G37" s="29" t="s">
        <v>249</v>
      </c>
      <c r="I37"/>
      <c r="J37" s="109">
        <v>44062</v>
      </c>
      <c r="K37" s="123" t="s">
        <v>1810</v>
      </c>
      <c r="L37" s="433">
        <v>956.57</v>
      </c>
      <c r="M37" s="308" t="s">
        <v>89</v>
      </c>
      <c r="N37" s="308" t="s">
        <v>249</v>
      </c>
      <c r="O37" s="308"/>
      <c r="P37"/>
    </row>
    <row r="38" spans="1:16" s="29" customFormat="1" ht="12.6" customHeight="1" x14ac:dyDescent="0.2">
      <c r="A38" s="56"/>
      <c r="B38" s="109">
        <v>44067</v>
      </c>
      <c r="C38" s="188" t="s">
        <v>469</v>
      </c>
      <c r="D38" s="123" t="s">
        <v>424</v>
      </c>
      <c r="E38" s="136">
        <v>1282.25</v>
      </c>
      <c r="F38" s="755"/>
      <c r="G38" s="29" t="s">
        <v>249</v>
      </c>
      <c r="I38"/>
      <c r="J38" s="109">
        <v>44063</v>
      </c>
      <c r="K38" s="123" t="s">
        <v>1781</v>
      </c>
      <c r="L38" s="433">
        <v>2373</v>
      </c>
      <c r="M38" s="308" t="s">
        <v>89</v>
      </c>
      <c r="N38" s="308" t="s">
        <v>249</v>
      </c>
      <c r="O38" s="308"/>
      <c r="P38"/>
    </row>
    <row r="39" spans="1:16" s="29" customFormat="1" ht="12.6" customHeight="1" x14ac:dyDescent="0.2">
      <c r="A39" s="56"/>
      <c r="B39" s="109">
        <v>44067</v>
      </c>
      <c r="C39" s="188" t="s">
        <v>469</v>
      </c>
      <c r="D39" s="123" t="s">
        <v>1538</v>
      </c>
      <c r="E39" s="136">
        <v>408.11</v>
      </c>
      <c r="F39" s="755" t="s">
        <v>89</v>
      </c>
      <c r="G39" s="29" t="s">
        <v>249</v>
      </c>
      <c r="I39"/>
      <c r="J39" s="109">
        <v>44067</v>
      </c>
      <c r="K39" s="123" t="s">
        <v>1336</v>
      </c>
      <c r="L39" s="433">
        <v>202</v>
      </c>
      <c r="M39" s="308" t="s">
        <v>89</v>
      </c>
      <c r="N39" s="308" t="s">
        <v>249</v>
      </c>
      <c r="O39" s="308"/>
      <c r="P39"/>
    </row>
    <row r="40" spans="1:16" s="29" customFormat="1" ht="12.6" customHeight="1" x14ac:dyDescent="0.2">
      <c r="A40" s="56"/>
      <c r="B40" s="109">
        <v>44068</v>
      </c>
      <c r="C40" s="188" t="s">
        <v>469</v>
      </c>
      <c r="D40" s="123" t="s">
        <v>424</v>
      </c>
      <c r="E40" s="136">
        <v>106.58</v>
      </c>
      <c r="F40" s="755" t="s">
        <v>89</v>
      </c>
      <c r="G40" s="29" t="s">
        <v>249</v>
      </c>
      <c r="I40"/>
      <c r="J40" s="109">
        <v>44067</v>
      </c>
      <c r="K40" s="123" t="s">
        <v>2410</v>
      </c>
      <c r="L40" s="433">
        <v>902.91</v>
      </c>
      <c r="M40" s="308" t="s">
        <v>89</v>
      </c>
      <c r="N40" s="308" t="s">
        <v>249</v>
      </c>
      <c r="O40" s="308"/>
      <c r="P40"/>
    </row>
    <row r="41" spans="1:16" s="308" customFormat="1" ht="12.6" customHeight="1" x14ac:dyDescent="0.2">
      <c r="A41" s="56"/>
      <c r="B41" s="109">
        <v>44069</v>
      </c>
      <c r="C41" s="188" t="s">
        <v>301</v>
      </c>
      <c r="D41" s="123" t="s">
        <v>227</v>
      </c>
      <c r="E41" s="136">
        <v>3410.1</v>
      </c>
      <c r="F41" s="712" t="s">
        <v>89</v>
      </c>
      <c r="G41" s="29" t="s">
        <v>249</v>
      </c>
      <c r="H41" s="29"/>
      <c r="I41"/>
      <c r="J41" s="109">
        <v>44067</v>
      </c>
      <c r="K41" s="123" t="s">
        <v>2410</v>
      </c>
      <c r="L41" s="433">
        <v>79</v>
      </c>
      <c r="M41" s="308" t="s">
        <v>89</v>
      </c>
      <c r="N41" s="308" t="s">
        <v>249</v>
      </c>
      <c r="P41"/>
    </row>
    <row r="42" spans="1:16" s="308" customFormat="1" ht="12.6" customHeight="1" x14ac:dyDescent="0.2">
      <c r="A42" s="56"/>
      <c r="B42" s="109">
        <v>44070</v>
      </c>
      <c r="C42" s="188" t="s">
        <v>719</v>
      </c>
      <c r="D42" s="123" t="s">
        <v>1051</v>
      </c>
      <c r="E42" s="136">
        <v>1103.6199999999999</v>
      </c>
      <c r="F42" s="755" t="s">
        <v>89</v>
      </c>
      <c r="G42" s="29" t="s">
        <v>249</v>
      </c>
      <c r="H42" s="29"/>
      <c r="I42"/>
      <c r="J42" s="109">
        <v>44067</v>
      </c>
      <c r="K42" s="123" t="s">
        <v>2399</v>
      </c>
      <c r="L42" s="433">
        <v>51</v>
      </c>
      <c r="M42" s="308" t="s">
        <v>89</v>
      </c>
      <c r="N42" s="308" t="s">
        <v>249</v>
      </c>
      <c r="P42"/>
    </row>
    <row r="43" spans="1:16" s="308" customFormat="1" ht="12.6" customHeight="1" thickBot="1" x14ac:dyDescent="0.25">
      <c r="A43" s="56"/>
      <c r="B43" s="109">
        <v>44070</v>
      </c>
      <c r="C43" s="188" t="s">
        <v>301</v>
      </c>
      <c r="D43" s="123" t="s">
        <v>2479</v>
      </c>
      <c r="E43" s="136">
        <v>178</v>
      </c>
      <c r="F43" s="755" t="s">
        <v>89</v>
      </c>
      <c r="G43" s="29" t="s">
        <v>249</v>
      </c>
      <c r="I43"/>
      <c r="J43" s="161">
        <v>44068</v>
      </c>
      <c r="K43" s="133" t="s">
        <v>1925</v>
      </c>
      <c r="L43" s="200">
        <v>198.37</v>
      </c>
      <c r="M43" s="308" t="s">
        <v>89</v>
      </c>
      <c r="N43" s="308" t="s">
        <v>249</v>
      </c>
      <c r="P43"/>
    </row>
    <row r="44" spans="1:16" s="308" customFormat="1" ht="12.6" customHeight="1" thickBot="1" x14ac:dyDescent="0.25">
      <c r="A44" s="56"/>
      <c r="B44" s="109">
        <v>44071</v>
      </c>
      <c r="C44" s="188" t="s">
        <v>647</v>
      </c>
      <c r="D44" s="123" t="s">
        <v>1146</v>
      </c>
      <c r="E44" s="136">
        <v>785.32</v>
      </c>
      <c r="F44" s="712" t="s">
        <v>89</v>
      </c>
      <c r="G44" s="29" t="s">
        <v>249</v>
      </c>
      <c r="I44" s="294"/>
      <c r="J44" s="56"/>
      <c r="K44" s="194"/>
      <c r="L44" s="87">
        <f>SUM(L17:L43)</f>
        <v>10487.94</v>
      </c>
    </row>
    <row r="45" spans="1:16" s="308" customFormat="1" ht="12.6" customHeight="1" x14ac:dyDescent="0.2">
      <c r="A45" s="56"/>
      <c r="B45" s="109">
        <v>44071</v>
      </c>
      <c r="C45" s="188" t="s">
        <v>574</v>
      </c>
      <c r="D45" s="123" t="s">
        <v>2512</v>
      </c>
      <c r="E45" s="136">
        <v>2400</v>
      </c>
      <c r="F45" s="712" t="s">
        <v>89</v>
      </c>
      <c r="G45" s="29" t="s">
        <v>249</v>
      </c>
      <c r="I45" s="3"/>
      <c r="J45" s="56"/>
      <c r="K45" s="194"/>
      <c r="L45" s="208"/>
    </row>
    <row r="46" spans="1:16" s="308" customFormat="1" ht="12.6" customHeight="1" thickBot="1" x14ac:dyDescent="0.25">
      <c r="A46" s="56"/>
      <c r="B46" s="109">
        <v>44071</v>
      </c>
      <c r="C46" s="188" t="s">
        <v>1136</v>
      </c>
      <c r="D46" s="123" t="s">
        <v>861</v>
      </c>
      <c r="E46" s="136">
        <v>18486.080000000002</v>
      </c>
      <c r="F46" s="712" t="s">
        <v>89</v>
      </c>
      <c r="G46" s="29" t="s">
        <v>249</v>
      </c>
      <c r="I46" s="294" t="s">
        <v>2039</v>
      </c>
      <c r="J46" s="294"/>
      <c r="K46" s="294"/>
      <c r="L46" s="288"/>
      <c r="M46" s="492"/>
    </row>
    <row r="47" spans="1:16" s="308" customFormat="1" ht="12.6" customHeight="1" thickBot="1" x14ac:dyDescent="0.25">
      <c r="A47" s="56"/>
      <c r="B47" s="109">
        <v>44071</v>
      </c>
      <c r="C47" s="188" t="s">
        <v>1136</v>
      </c>
      <c r="D47" s="123" t="s">
        <v>2032</v>
      </c>
      <c r="E47" s="136">
        <v>15000</v>
      </c>
      <c r="F47" s="712" t="s">
        <v>89</v>
      </c>
      <c r="G47" s="29" t="s">
        <v>249</v>
      </c>
      <c r="I47"/>
      <c r="J47" s="10" t="s">
        <v>297</v>
      </c>
      <c r="K47" s="11" t="s">
        <v>298</v>
      </c>
      <c r="L47" s="176" t="s">
        <v>299</v>
      </c>
    </row>
    <row r="48" spans="1:16" s="308" customFormat="1" ht="12.6" customHeight="1" thickBot="1" x14ac:dyDescent="0.25">
      <c r="A48" s="56"/>
      <c r="B48" s="109">
        <v>44071</v>
      </c>
      <c r="C48" s="188" t="s">
        <v>1113</v>
      </c>
      <c r="D48" s="123" t="s">
        <v>906</v>
      </c>
      <c r="E48" s="136">
        <v>431.25</v>
      </c>
      <c r="F48" s="712" t="s">
        <v>89</v>
      </c>
      <c r="G48" s="29" t="s">
        <v>249</v>
      </c>
      <c r="I48" s="294"/>
      <c r="J48" s="280">
        <v>44061</v>
      </c>
      <c r="K48" s="423" t="s">
        <v>2562</v>
      </c>
      <c r="L48" s="493">
        <v>723.96</v>
      </c>
      <c r="N48" s="308" t="s">
        <v>249</v>
      </c>
    </row>
    <row r="49" spans="1:16" s="308" customFormat="1" ht="12.6" customHeight="1" thickBot="1" x14ac:dyDescent="0.25">
      <c r="A49" s="56"/>
      <c r="B49" s="109">
        <v>44071</v>
      </c>
      <c r="C49" s="188" t="s">
        <v>301</v>
      </c>
      <c r="D49" s="123" t="s">
        <v>349</v>
      </c>
      <c r="E49" s="136">
        <v>353.4</v>
      </c>
      <c r="F49" s="712" t="s">
        <v>89</v>
      </c>
      <c r="G49" s="29" t="s">
        <v>249</v>
      </c>
      <c r="I49"/>
      <c r="J49" s="56"/>
      <c r="K49" s="194"/>
      <c r="L49" s="87">
        <f>SUM(L48:L48)</f>
        <v>723.96</v>
      </c>
    </row>
    <row r="50" spans="1:16" s="308" customFormat="1" ht="12.6" customHeight="1" x14ac:dyDescent="0.2">
      <c r="A50" s="56"/>
      <c r="B50" s="109">
        <v>44071</v>
      </c>
      <c r="C50" s="188" t="s">
        <v>1939</v>
      </c>
      <c r="D50" s="123" t="s">
        <v>1977</v>
      </c>
      <c r="E50" s="136">
        <v>2575</v>
      </c>
      <c r="F50" s="712" t="s">
        <v>405</v>
      </c>
      <c r="G50" s="29" t="s">
        <v>249</v>
      </c>
      <c r="J50"/>
    </row>
    <row r="51" spans="1:16" s="308" customFormat="1" ht="12.6" customHeight="1" x14ac:dyDescent="0.2">
      <c r="A51" s="56"/>
      <c r="B51" s="109">
        <v>44072</v>
      </c>
      <c r="C51" s="188" t="s">
        <v>301</v>
      </c>
      <c r="D51" s="123" t="s">
        <v>1159</v>
      </c>
      <c r="E51" s="136">
        <v>1814.53</v>
      </c>
      <c r="F51" s="712" t="s">
        <v>89</v>
      </c>
      <c r="G51" s="29" t="s">
        <v>249</v>
      </c>
      <c r="J51"/>
    </row>
    <row r="52" spans="1:16" s="308" customFormat="1" ht="12.6" customHeight="1" x14ac:dyDescent="0.2">
      <c r="A52" s="56"/>
      <c r="B52" s="109">
        <v>44072</v>
      </c>
      <c r="C52" s="188" t="s">
        <v>301</v>
      </c>
      <c r="D52" s="123" t="s">
        <v>1495</v>
      </c>
      <c r="E52" s="136">
        <v>5167.82</v>
      </c>
      <c r="F52" s="712" t="s">
        <v>89</v>
      </c>
      <c r="G52" s="29" t="s">
        <v>249</v>
      </c>
      <c r="J52"/>
    </row>
    <row r="53" spans="1:16" s="308" customFormat="1" ht="12.6" customHeight="1" x14ac:dyDescent="0.2">
      <c r="A53" s="56"/>
      <c r="B53" s="109">
        <v>44072</v>
      </c>
      <c r="C53" s="188" t="s">
        <v>301</v>
      </c>
      <c r="D53" s="123" t="s">
        <v>1159</v>
      </c>
      <c r="E53" s="136">
        <v>116.44</v>
      </c>
      <c r="F53" s="712" t="s">
        <v>89</v>
      </c>
      <c r="G53" s="29" t="s">
        <v>249</v>
      </c>
      <c r="J53"/>
    </row>
    <row r="54" spans="1:16" s="308" customFormat="1" ht="12.6" customHeight="1" x14ac:dyDescent="0.2">
      <c r="A54" s="56"/>
      <c r="B54" s="109">
        <v>44072</v>
      </c>
      <c r="C54" s="188" t="s">
        <v>301</v>
      </c>
      <c r="D54" s="123" t="s">
        <v>2517</v>
      </c>
      <c r="E54" s="136">
        <v>2475.7199999999998</v>
      </c>
      <c r="F54" s="712" t="s">
        <v>89</v>
      </c>
      <c r="G54" s="29" t="s">
        <v>249</v>
      </c>
      <c r="J54"/>
    </row>
    <row r="55" spans="1:16" s="308" customFormat="1" ht="12.6" customHeight="1" x14ac:dyDescent="0.2">
      <c r="A55" s="56"/>
      <c r="B55" s="109">
        <v>44072</v>
      </c>
      <c r="C55" s="188" t="s">
        <v>469</v>
      </c>
      <c r="D55" s="123" t="s">
        <v>2492</v>
      </c>
      <c r="E55" s="136">
        <v>59.9</v>
      </c>
      <c r="F55" s="712" t="s">
        <v>89</v>
      </c>
      <c r="G55" s="29" t="s">
        <v>249</v>
      </c>
      <c r="J55"/>
    </row>
    <row r="56" spans="1:16" s="308" customFormat="1" ht="12.6" customHeight="1" x14ac:dyDescent="0.2">
      <c r="A56"/>
      <c r="B56" s="129">
        <v>44074</v>
      </c>
      <c r="C56" s="190" t="s">
        <v>469</v>
      </c>
      <c r="D56" s="132" t="s">
        <v>424</v>
      </c>
      <c r="E56" s="136">
        <v>152.58000000000001</v>
      </c>
      <c r="F56" s="712"/>
      <c r="G56" s="29" t="s">
        <v>249</v>
      </c>
      <c r="J56"/>
    </row>
    <row r="57" spans="1:16" s="308" customFormat="1" ht="12.6" customHeight="1" x14ac:dyDescent="0.2">
      <c r="A57"/>
      <c r="B57" s="129">
        <v>44074</v>
      </c>
      <c r="C57" s="190" t="s">
        <v>301</v>
      </c>
      <c r="D57" s="132" t="s">
        <v>1841</v>
      </c>
      <c r="E57" s="136">
        <v>291.37</v>
      </c>
      <c r="F57" s="755" t="s">
        <v>89</v>
      </c>
      <c r="G57" s="29" t="s">
        <v>249</v>
      </c>
      <c r="J57"/>
    </row>
    <row r="58" spans="1:16" s="308" customFormat="1" ht="12.6" customHeight="1" x14ac:dyDescent="0.2">
      <c r="A58"/>
      <c r="B58" s="129">
        <v>44074</v>
      </c>
      <c r="C58" s="190" t="s">
        <v>301</v>
      </c>
      <c r="D58" s="132" t="s">
        <v>459</v>
      </c>
      <c r="E58" s="136">
        <v>426.5</v>
      </c>
      <c r="F58" s="755" t="s">
        <v>89</v>
      </c>
      <c r="G58" s="29" t="s">
        <v>249</v>
      </c>
      <c r="J58"/>
    </row>
    <row r="59" spans="1:16" s="308" customFormat="1" ht="12.6" customHeight="1" x14ac:dyDescent="0.2">
      <c r="A59"/>
      <c r="B59" s="129">
        <v>44074</v>
      </c>
      <c r="C59" s="190" t="s">
        <v>1540</v>
      </c>
      <c r="D59" s="132" t="s">
        <v>288</v>
      </c>
      <c r="E59" s="136">
        <v>198</v>
      </c>
      <c r="F59" s="755" t="s">
        <v>89</v>
      </c>
      <c r="G59" s="29" t="s">
        <v>249</v>
      </c>
      <c r="J59"/>
    </row>
    <row r="60" spans="1:16" s="308" customFormat="1" ht="12.6" customHeight="1" x14ac:dyDescent="0.2">
      <c r="A60"/>
      <c r="B60" s="129">
        <v>44074</v>
      </c>
      <c r="C60" s="190" t="s">
        <v>719</v>
      </c>
      <c r="D60" s="132" t="s">
        <v>1051</v>
      </c>
      <c r="E60" s="136">
        <v>773.29</v>
      </c>
      <c r="F60" s="755" t="s">
        <v>89</v>
      </c>
      <c r="G60" s="29" t="s">
        <v>249</v>
      </c>
      <c r="J60"/>
    </row>
    <row r="61" spans="1:16" s="308" customFormat="1" ht="12.6" customHeight="1" x14ac:dyDescent="0.2">
      <c r="A61"/>
      <c r="B61" s="129">
        <v>44074</v>
      </c>
      <c r="C61" s="190" t="s">
        <v>469</v>
      </c>
      <c r="D61" s="132" t="s">
        <v>901</v>
      </c>
      <c r="E61" s="136">
        <v>802.55</v>
      </c>
      <c r="F61" s="755" t="s">
        <v>89</v>
      </c>
      <c r="G61" s="29" t="s">
        <v>249</v>
      </c>
      <c r="H61" s="29"/>
      <c r="J61"/>
    </row>
    <row r="62" spans="1:16" s="308" customFormat="1" ht="12.6" customHeight="1" x14ac:dyDescent="0.2">
      <c r="A62"/>
      <c r="B62" s="129">
        <v>44074</v>
      </c>
      <c r="C62" s="190" t="s">
        <v>469</v>
      </c>
      <c r="D62" s="132" t="s">
        <v>2518</v>
      </c>
      <c r="E62" s="136">
        <v>34</v>
      </c>
      <c r="F62" s="755" t="s">
        <v>89</v>
      </c>
      <c r="G62" s="29" t="s">
        <v>249</v>
      </c>
      <c r="H62" s="29"/>
      <c r="J62"/>
    </row>
    <row r="63" spans="1:16" s="308" customFormat="1" ht="13.5" thickBot="1" x14ac:dyDescent="0.25">
      <c r="A63"/>
      <c r="B63" s="161">
        <v>44074</v>
      </c>
      <c r="C63" s="187" t="s">
        <v>469</v>
      </c>
      <c r="D63" s="133" t="s">
        <v>2519</v>
      </c>
      <c r="E63" s="137">
        <v>130</v>
      </c>
      <c r="F63" s="712" t="s">
        <v>89</v>
      </c>
      <c r="G63" s="29" t="s">
        <v>249</v>
      </c>
      <c r="H63" s="29"/>
      <c r="J63"/>
      <c r="P63"/>
    </row>
    <row r="64" spans="1:16" s="308" customFormat="1" ht="13.5" thickBot="1" x14ac:dyDescent="0.25">
      <c r="A64"/>
      <c r="B64" s="56"/>
      <c r="C64" s="56"/>
      <c r="D64" s="194"/>
      <c r="E64" s="87">
        <f>SUM(E10:E63)</f>
        <v>238911.31</v>
      </c>
      <c r="F64" s="712"/>
      <c r="G64" s="29"/>
      <c r="H64" s="29"/>
      <c r="J64"/>
      <c r="P64"/>
    </row>
    <row r="65" spans="1:16" s="308" customFormat="1" x14ac:dyDescent="0.2">
      <c r="A65"/>
      <c r="B65"/>
      <c r="C65"/>
      <c r="D65" s="195"/>
      <c r="E65" s="197"/>
      <c r="F65" s="712"/>
      <c r="G65" s="29"/>
      <c r="H65" s="29"/>
      <c r="J65"/>
      <c r="P65"/>
    </row>
    <row r="66" spans="1:16" s="308" customFormat="1" x14ac:dyDescent="0.2">
      <c r="A66"/>
      <c r="B66"/>
      <c r="C66"/>
      <c r="D66" s="195"/>
      <c r="E66" s="197"/>
      <c r="F66" s="712"/>
      <c r="G66" s="29"/>
      <c r="H66" s="29"/>
      <c r="J66"/>
      <c r="P66"/>
    </row>
    <row r="67" spans="1:16" s="308" customFormat="1" x14ac:dyDescent="0.2">
      <c r="A67"/>
      <c r="B67"/>
      <c r="C67"/>
      <c r="D67" s="195"/>
      <c r="E67" s="197"/>
      <c r="F67" s="712"/>
      <c r="G67" s="29"/>
      <c r="H67" s="29"/>
      <c r="J67"/>
      <c r="P67"/>
    </row>
    <row r="68" spans="1:16" s="308" customFormat="1" x14ac:dyDescent="0.2">
      <c r="A68"/>
      <c r="B68"/>
      <c r="C68"/>
      <c r="D68" s="195"/>
      <c r="E68" s="197"/>
      <c r="F68" s="712"/>
      <c r="G68" s="29"/>
      <c r="H68" s="29"/>
      <c r="J68"/>
      <c r="P68"/>
    </row>
    <row r="69" spans="1:16" s="308" customFormat="1" x14ac:dyDescent="0.2">
      <c r="A69"/>
      <c r="B69"/>
      <c r="C69"/>
      <c r="D69" s="195"/>
      <c r="E69" s="197"/>
      <c r="F69" s="712"/>
      <c r="G69" s="29"/>
      <c r="H69" s="29"/>
      <c r="J69"/>
      <c r="P69"/>
    </row>
    <row r="70" spans="1:16" s="308" customFormat="1" x14ac:dyDescent="0.2">
      <c r="A70"/>
      <c r="B70"/>
      <c r="C70"/>
      <c r="D70" s="195"/>
      <c r="E70" s="197"/>
      <c r="F70" s="712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712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712"/>
      <c r="G72" s="29"/>
      <c r="H72" s="29"/>
      <c r="I72"/>
      <c r="J72"/>
      <c r="K72"/>
      <c r="L72"/>
      <c r="P72"/>
    </row>
  </sheetData>
  <mergeCells count="4">
    <mergeCell ref="A1:L1"/>
    <mergeCell ref="A3:D3"/>
    <mergeCell ref="K11:K13"/>
    <mergeCell ref="L11:L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zoomScaleNormal="100" workbookViewId="0">
      <selection activeCell="D77" sqref="D7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752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2516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752"/>
      <c r="G2" s="752"/>
      <c r="H2" s="752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44089</v>
      </c>
      <c r="C5" s="281" t="s">
        <v>691</v>
      </c>
      <c r="D5" s="423" t="s">
        <v>2503</v>
      </c>
      <c r="E5" s="445">
        <v>2061.12</v>
      </c>
      <c r="F5" s="27" t="s">
        <v>89</v>
      </c>
      <c r="G5" s="29" t="s">
        <v>249</v>
      </c>
      <c r="H5" s="27"/>
      <c r="J5" s="101">
        <v>44077</v>
      </c>
      <c r="K5" s="205" t="s">
        <v>1318</v>
      </c>
      <c r="L5" s="206">
        <v>4005.45</v>
      </c>
      <c r="M5" s="307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2061.12</v>
      </c>
      <c r="F6" s="752"/>
      <c r="G6" s="29"/>
      <c r="H6" s="29"/>
      <c r="J6" s="110">
        <v>44077</v>
      </c>
      <c r="K6" s="119" t="s">
        <v>2397</v>
      </c>
      <c r="L6" s="124">
        <v>1288.58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752"/>
      <c r="G7" s="29"/>
      <c r="H7" s="29"/>
      <c r="J7" s="110">
        <v>44077</v>
      </c>
      <c r="K7" s="123" t="s">
        <v>1258</v>
      </c>
      <c r="L7" s="124">
        <v>4603.45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10">
        <v>44077</v>
      </c>
      <c r="K8" s="123" t="s">
        <v>50</v>
      </c>
      <c r="L8" s="136">
        <v>6317.41</v>
      </c>
      <c r="M8" s="308" t="s">
        <v>89</v>
      </c>
      <c r="N8" s="307" t="s">
        <v>249</v>
      </c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09">
        <v>44088</v>
      </c>
      <c r="K9" s="123" t="s">
        <v>1487</v>
      </c>
      <c r="L9" s="136">
        <v>11149.65</v>
      </c>
      <c r="M9" s="308" t="s">
        <v>89</v>
      </c>
      <c r="N9" s="307" t="s">
        <v>249</v>
      </c>
      <c r="O9" s="306"/>
    </row>
    <row r="10" spans="1:16" s="3" customFormat="1" ht="12.6" customHeight="1" thickBot="1" x14ac:dyDescent="0.25">
      <c r="A10"/>
      <c r="B10" s="109">
        <v>44075</v>
      </c>
      <c r="C10" s="753" t="s">
        <v>719</v>
      </c>
      <c r="D10" s="132" t="s">
        <v>1051</v>
      </c>
      <c r="E10" s="169">
        <v>300</v>
      </c>
      <c r="F10" s="308" t="s">
        <v>89</v>
      </c>
      <c r="G10" s="29" t="s">
        <v>249</v>
      </c>
      <c r="H10" s="29"/>
      <c r="I10" s="56"/>
      <c r="J10" s="161">
        <v>44089</v>
      </c>
      <c r="K10" s="133" t="s">
        <v>1487</v>
      </c>
      <c r="L10" s="137">
        <v>10000</v>
      </c>
      <c r="M10" s="308" t="s">
        <v>89</v>
      </c>
      <c r="N10" s="307" t="s">
        <v>249</v>
      </c>
      <c r="O10" s="306"/>
    </row>
    <row r="11" spans="1:16" s="3" customFormat="1" ht="12.6" customHeight="1" thickBot="1" x14ac:dyDescent="0.25">
      <c r="A11"/>
      <c r="B11" s="109">
        <v>44075</v>
      </c>
      <c r="C11" s="753" t="s">
        <v>469</v>
      </c>
      <c r="D11" s="132" t="s">
        <v>424</v>
      </c>
      <c r="E11" s="169">
        <v>270.11</v>
      </c>
      <c r="F11" s="308" t="s">
        <v>89</v>
      </c>
      <c r="G11" s="29" t="s">
        <v>249</v>
      </c>
      <c r="H11" s="29"/>
      <c r="I11" s="56"/>
      <c r="J11" s="154"/>
      <c r="K11" s="155"/>
      <c r="L11" s="665">
        <f>SUM(L5:L10)</f>
        <v>37364.54</v>
      </c>
      <c r="M11" s="309"/>
      <c r="N11" s="307"/>
      <c r="O11" s="306"/>
      <c r="P11" s="701"/>
    </row>
    <row r="12" spans="1:16" s="56" customFormat="1" ht="12.6" customHeight="1" thickBot="1" x14ac:dyDescent="0.25">
      <c r="A12"/>
      <c r="B12" s="109">
        <v>44077</v>
      </c>
      <c r="C12" s="753" t="s">
        <v>719</v>
      </c>
      <c r="D12" s="132" t="s">
        <v>1051</v>
      </c>
      <c r="E12" s="169">
        <v>989.93</v>
      </c>
      <c r="F12" s="308" t="s">
        <v>89</v>
      </c>
      <c r="G12" s="29" t="s">
        <v>249</v>
      </c>
      <c r="H12" s="29"/>
      <c r="J12" s="154"/>
      <c r="K12" s="155"/>
      <c r="L12" s="156"/>
      <c r="M12" s="309"/>
      <c r="N12" s="307"/>
      <c r="O12" s="306"/>
      <c r="P12" s="701"/>
    </row>
    <row r="13" spans="1:16" s="56" customFormat="1" ht="12.6" customHeight="1" x14ac:dyDescent="0.2">
      <c r="A13"/>
      <c r="B13" s="109">
        <v>44078</v>
      </c>
      <c r="C13" s="766" t="s">
        <v>301</v>
      </c>
      <c r="D13" s="132" t="s">
        <v>2531</v>
      </c>
      <c r="E13" s="169">
        <v>105</v>
      </c>
      <c r="F13" s="308" t="s">
        <v>89</v>
      </c>
      <c r="G13" s="29" t="s">
        <v>249</v>
      </c>
      <c r="H13" s="29"/>
      <c r="I13"/>
      <c r="J13" s="158"/>
      <c r="K13" s="885" t="s">
        <v>1087</v>
      </c>
      <c r="L13" s="881">
        <f>E6+E89+L11+L39</f>
        <v>191005.09999999998</v>
      </c>
      <c r="M13" s="307"/>
      <c r="N13" s="308"/>
      <c r="O13" s="307"/>
      <c r="P13" s="701"/>
    </row>
    <row r="14" spans="1:16" s="56" customFormat="1" ht="12.6" customHeight="1" x14ac:dyDescent="0.2">
      <c r="A14"/>
      <c r="B14" s="109">
        <v>44078</v>
      </c>
      <c r="C14" s="766" t="s">
        <v>719</v>
      </c>
      <c r="D14" s="132" t="s">
        <v>2532</v>
      </c>
      <c r="E14" s="169">
        <v>923.55</v>
      </c>
      <c r="F14" s="308" t="s">
        <v>89</v>
      </c>
      <c r="G14" s="29" t="s">
        <v>249</v>
      </c>
      <c r="H14" s="29"/>
      <c r="I14"/>
      <c r="J14" s="158"/>
      <c r="K14" s="885"/>
      <c r="L14" s="884"/>
      <c r="M14" s="307"/>
      <c r="N14" s="308"/>
      <c r="O14" s="307"/>
      <c r="P14" s="701"/>
    </row>
    <row r="15" spans="1:16" s="56" customFormat="1" ht="12.6" customHeight="1" thickBot="1" x14ac:dyDescent="0.25">
      <c r="A15"/>
      <c r="B15" s="109">
        <v>44079</v>
      </c>
      <c r="C15" s="766" t="s">
        <v>301</v>
      </c>
      <c r="D15" s="132" t="s">
        <v>2531</v>
      </c>
      <c r="E15" s="169">
        <v>148</v>
      </c>
      <c r="F15" s="308" t="s">
        <v>89</v>
      </c>
      <c r="G15" s="29" t="s">
        <v>249</v>
      </c>
      <c r="H15" s="29"/>
      <c r="I15" s="294"/>
      <c r="J15" s="393"/>
      <c r="K15" s="885"/>
      <c r="L15" s="882"/>
      <c r="M15" s="307"/>
      <c r="N15" s="308"/>
      <c r="O15" s="307"/>
      <c r="P15" s="701"/>
    </row>
    <row r="16" spans="1:16" s="56" customFormat="1" ht="12.6" customHeight="1" x14ac:dyDescent="0.2">
      <c r="A16"/>
      <c r="B16" s="109">
        <v>44081</v>
      </c>
      <c r="C16" s="753" t="s">
        <v>647</v>
      </c>
      <c r="D16" s="132" t="s">
        <v>606</v>
      </c>
      <c r="E16" s="169">
        <v>692.78</v>
      </c>
      <c r="F16" s="308" t="s">
        <v>89</v>
      </c>
      <c r="G16" s="29" t="s">
        <v>249</v>
      </c>
      <c r="H16" s="29"/>
      <c r="I16" s="3"/>
      <c r="J16" s="393"/>
      <c r="K16" s="754"/>
      <c r="L16" s="336"/>
      <c r="M16" s="307"/>
      <c r="N16" s="308"/>
      <c r="O16" s="307"/>
      <c r="P16" s="685"/>
    </row>
    <row r="17" spans="1:16" s="56" customFormat="1" ht="12.6" customHeight="1" thickBot="1" x14ac:dyDescent="0.25">
      <c r="A17"/>
      <c r="B17" s="109">
        <v>44081</v>
      </c>
      <c r="C17" s="757" t="s">
        <v>647</v>
      </c>
      <c r="D17" s="132" t="s">
        <v>528</v>
      </c>
      <c r="E17" s="169">
        <v>339.7</v>
      </c>
      <c r="F17" s="308" t="s">
        <v>89</v>
      </c>
      <c r="G17" s="29" t="s">
        <v>249</v>
      </c>
      <c r="H17" s="29"/>
      <c r="I17" s="294" t="s">
        <v>1570</v>
      </c>
      <c r="J17" s="294"/>
      <c r="K17" s="294"/>
      <c r="L17" s="288"/>
      <c r="M17" s="492" t="s">
        <v>2269</v>
      </c>
      <c r="N17" s="308"/>
      <c r="O17" s="308"/>
    </row>
    <row r="18" spans="1:16" s="56" customFormat="1" ht="12.6" customHeight="1" thickBot="1" x14ac:dyDescent="0.25">
      <c r="A18"/>
      <c r="B18" s="109">
        <v>44081</v>
      </c>
      <c r="C18" s="766" t="s">
        <v>469</v>
      </c>
      <c r="D18" s="132" t="s">
        <v>2533</v>
      </c>
      <c r="E18" s="169">
        <v>141.30000000000001</v>
      </c>
      <c r="F18" s="308" t="s">
        <v>89</v>
      </c>
      <c r="G18" s="29" t="s">
        <v>249</v>
      </c>
      <c r="H18" s="29"/>
      <c r="I18"/>
      <c r="J18" s="10" t="s">
        <v>297</v>
      </c>
      <c r="K18" s="11" t="s">
        <v>298</v>
      </c>
      <c r="L18" s="176" t="s">
        <v>299</v>
      </c>
      <c r="M18" s="308"/>
      <c r="N18" s="308"/>
      <c r="O18" s="308"/>
    </row>
    <row r="19" spans="1:16" s="56" customFormat="1" ht="12.6" customHeight="1" x14ac:dyDescent="0.2">
      <c r="A19"/>
      <c r="B19" s="109">
        <v>44081</v>
      </c>
      <c r="C19" s="753" t="s">
        <v>301</v>
      </c>
      <c r="D19" s="132" t="s">
        <v>293</v>
      </c>
      <c r="E19" s="169">
        <v>8625</v>
      </c>
      <c r="F19" s="308" t="s">
        <v>89</v>
      </c>
      <c r="G19" s="29" t="s">
        <v>249</v>
      </c>
      <c r="H19" s="29"/>
      <c r="I19"/>
      <c r="J19" s="101">
        <v>44068</v>
      </c>
      <c r="K19" s="205" t="s">
        <v>2537</v>
      </c>
      <c r="L19" s="206">
        <v>280.49</v>
      </c>
      <c r="M19" s="308" t="s">
        <v>89</v>
      </c>
      <c r="N19" s="308" t="s">
        <v>249</v>
      </c>
      <c r="O19" s="308"/>
      <c r="P19" s="702"/>
    </row>
    <row r="20" spans="1:16" s="56" customFormat="1" ht="12.6" customHeight="1" x14ac:dyDescent="0.2">
      <c r="B20" s="109">
        <v>44082</v>
      </c>
      <c r="C20" s="753" t="s">
        <v>469</v>
      </c>
      <c r="D20" s="132" t="s">
        <v>1728</v>
      </c>
      <c r="E20" s="169">
        <v>2202</v>
      </c>
      <c r="F20" s="308" t="s">
        <v>89</v>
      </c>
      <c r="G20" s="29" t="s">
        <v>249</v>
      </c>
      <c r="H20" s="29"/>
      <c r="I20"/>
      <c r="J20" s="164">
        <v>44069</v>
      </c>
      <c r="K20" s="119" t="s">
        <v>424</v>
      </c>
      <c r="L20" s="172">
        <v>108.63</v>
      </c>
      <c r="M20" s="308"/>
      <c r="N20" s="308" t="s">
        <v>249</v>
      </c>
      <c r="O20" s="308"/>
      <c r="P20" s="702"/>
    </row>
    <row r="21" spans="1:16" s="56" customFormat="1" ht="12.6" customHeight="1" x14ac:dyDescent="0.2">
      <c r="B21" s="109">
        <v>44082</v>
      </c>
      <c r="C21" s="753" t="s">
        <v>301</v>
      </c>
      <c r="D21" s="132" t="s">
        <v>150</v>
      </c>
      <c r="E21" s="124">
        <v>1322.5</v>
      </c>
      <c r="F21" s="752" t="s">
        <v>89</v>
      </c>
      <c r="G21" s="29" t="s">
        <v>249</v>
      </c>
      <c r="H21" s="29"/>
      <c r="I21"/>
      <c r="J21" s="109">
        <v>44070</v>
      </c>
      <c r="K21" s="119" t="s">
        <v>2540</v>
      </c>
      <c r="L21" s="172">
        <v>943.5</v>
      </c>
      <c r="M21" s="308"/>
      <c r="N21" s="308" t="s">
        <v>249</v>
      </c>
      <c r="O21" s="308"/>
      <c r="P21" s="316"/>
    </row>
    <row r="22" spans="1:16" s="56" customFormat="1" ht="12.6" customHeight="1" x14ac:dyDescent="0.2">
      <c r="B22" s="109">
        <v>44082</v>
      </c>
      <c r="C22" s="758" t="s">
        <v>301</v>
      </c>
      <c r="D22" s="132" t="s">
        <v>2520</v>
      </c>
      <c r="E22" s="124">
        <v>4572.3999999999996</v>
      </c>
      <c r="F22" s="752" t="s">
        <v>89</v>
      </c>
      <c r="G22" s="29" t="s">
        <v>249</v>
      </c>
      <c r="H22" s="29"/>
      <c r="I22"/>
      <c r="J22" s="109">
        <v>44070</v>
      </c>
      <c r="K22" s="119" t="s">
        <v>2541</v>
      </c>
      <c r="L22" s="172">
        <v>64</v>
      </c>
      <c r="M22" s="308"/>
      <c r="N22" s="308" t="s">
        <v>249</v>
      </c>
      <c r="O22" s="308"/>
      <c r="P22" s="29"/>
    </row>
    <row r="23" spans="1:16" s="56" customFormat="1" ht="12.6" customHeight="1" x14ac:dyDescent="0.2">
      <c r="B23" s="109">
        <v>44082</v>
      </c>
      <c r="C23" s="766" t="s">
        <v>719</v>
      </c>
      <c r="D23" s="132" t="s">
        <v>1326</v>
      </c>
      <c r="E23" s="124">
        <v>872.75</v>
      </c>
      <c r="F23" s="765" t="s">
        <v>89</v>
      </c>
      <c r="G23" s="29" t="s">
        <v>249</v>
      </c>
      <c r="H23" s="29"/>
      <c r="I23"/>
      <c r="J23" s="109">
        <v>44070</v>
      </c>
      <c r="K23" s="119" t="s">
        <v>2541</v>
      </c>
      <c r="L23" s="172">
        <v>64</v>
      </c>
      <c r="M23" s="308"/>
      <c r="N23" s="308" t="s">
        <v>249</v>
      </c>
      <c r="O23" s="308"/>
      <c r="P23" s="29"/>
    </row>
    <row r="24" spans="1:16" s="56" customFormat="1" ht="12.6" customHeight="1" x14ac:dyDescent="0.2">
      <c r="B24" s="109">
        <v>44083</v>
      </c>
      <c r="C24" s="753" t="s">
        <v>598</v>
      </c>
      <c r="D24" s="132" t="s">
        <v>2521</v>
      </c>
      <c r="E24" s="124">
        <v>101.2</v>
      </c>
      <c r="F24" s="752" t="s">
        <v>89</v>
      </c>
      <c r="G24" s="29" t="s">
        <v>249</v>
      </c>
      <c r="H24" s="29"/>
      <c r="I24"/>
      <c r="J24" s="109">
        <v>44075</v>
      </c>
      <c r="K24" s="119" t="s">
        <v>901</v>
      </c>
      <c r="L24" s="172">
        <v>178.72</v>
      </c>
      <c r="M24" s="308" t="s">
        <v>89</v>
      </c>
      <c r="N24" s="308" t="s">
        <v>249</v>
      </c>
      <c r="O24" s="308"/>
      <c r="P24" s="29"/>
    </row>
    <row r="25" spans="1:16" s="56" customFormat="1" ht="12.6" customHeight="1" x14ac:dyDescent="0.2">
      <c r="B25" s="109">
        <v>44083</v>
      </c>
      <c r="C25" s="753" t="s">
        <v>301</v>
      </c>
      <c r="D25" s="132" t="s">
        <v>66</v>
      </c>
      <c r="E25" s="124">
        <v>3204.02</v>
      </c>
      <c r="F25" s="752" t="s">
        <v>89</v>
      </c>
      <c r="G25" s="29" t="s">
        <v>249</v>
      </c>
      <c r="H25" s="29"/>
      <c r="I25"/>
      <c r="J25" s="109">
        <v>44075</v>
      </c>
      <c r="K25" s="119" t="s">
        <v>1051</v>
      </c>
      <c r="L25" s="172">
        <v>1044.1600000000001</v>
      </c>
      <c r="M25" s="308" t="s">
        <v>89</v>
      </c>
      <c r="N25" s="308" t="s">
        <v>249</v>
      </c>
      <c r="O25" s="308"/>
      <c r="P25" s="29"/>
    </row>
    <row r="26" spans="1:16" s="56" customFormat="1" ht="12.6" customHeight="1" x14ac:dyDescent="0.2">
      <c r="B26" s="109">
        <v>44083</v>
      </c>
      <c r="C26" s="759" t="s">
        <v>301</v>
      </c>
      <c r="D26" s="132" t="s">
        <v>380</v>
      </c>
      <c r="E26" s="124">
        <v>483</v>
      </c>
      <c r="F26" s="752" t="s">
        <v>89</v>
      </c>
      <c r="G26" s="29" t="s">
        <v>249</v>
      </c>
      <c r="H26" s="29"/>
      <c r="I26"/>
      <c r="J26" s="109">
        <v>44075</v>
      </c>
      <c r="K26" s="119" t="s">
        <v>597</v>
      </c>
      <c r="L26" s="169">
        <v>1287.3499999999999</v>
      </c>
      <c r="M26" s="308" t="s">
        <v>89</v>
      </c>
      <c r="N26" s="308" t="s">
        <v>249</v>
      </c>
      <c r="O26" s="308"/>
      <c r="P26" s="327"/>
    </row>
    <row r="27" spans="1:16" s="56" customFormat="1" ht="12.6" customHeight="1" x14ac:dyDescent="0.2">
      <c r="B27" s="109">
        <v>44083</v>
      </c>
      <c r="C27" s="759" t="s">
        <v>301</v>
      </c>
      <c r="D27" s="132" t="s">
        <v>2522</v>
      </c>
      <c r="E27" s="124">
        <v>21722.06</v>
      </c>
      <c r="F27" s="752" t="s">
        <v>89</v>
      </c>
      <c r="G27" s="29" t="s">
        <v>249</v>
      </c>
      <c r="H27" s="29"/>
      <c r="I27"/>
      <c r="J27" s="109">
        <v>44075</v>
      </c>
      <c r="K27" s="119" t="s">
        <v>2016</v>
      </c>
      <c r="L27" s="169">
        <v>253.58</v>
      </c>
      <c r="M27" s="308" t="s">
        <v>89</v>
      </c>
      <c r="N27" s="308" t="s">
        <v>249</v>
      </c>
      <c r="O27" s="308"/>
      <c r="P27" s="327"/>
    </row>
    <row r="28" spans="1:16" s="56" customFormat="1" ht="12.6" customHeight="1" x14ac:dyDescent="0.2">
      <c r="B28" s="109">
        <v>44083</v>
      </c>
      <c r="C28" s="759" t="s">
        <v>1691</v>
      </c>
      <c r="D28" s="132" t="s">
        <v>2523</v>
      </c>
      <c r="E28" s="124">
        <v>8486</v>
      </c>
      <c r="F28" s="752" t="s">
        <v>89</v>
      </c>
      <c r="G28" s="29" t="s">
        <v>249</v>
      </c>
      <c r="H28" s="29"/>
      <c r="I28"/>
      <c r="J28" s="110">
        <v>44076</v>
      </c>
      <c r="K28" s="119" t="s">
        <v>1925</v>
      </c>
      <c r="L28" s="134">
        <v>386.56</v>
      </c>
      <c r="M28" s="308" t="s">
        <v>89</v>
      </c>
      <c r="N28" s="308" t="s">
        <v>249</v>
      </c>
      <c r="O28" s="308"/>
      <c r="P28" s="29"/>
    </row>
    <row r="29" spans="1:16" s="56" customFormat="1" ht="12.6" customHeight="1" x14ac:dyDescent="0.2">
      <c r="B29" s="109">
        <v>44083</v>
      </c>
      <c r="C29" s="188" t="s">
        <v>1691</v>
      </c>
      <c r="D29" s="132" t="s">
        <v>2524</v>
      </c>
      <c r="E29" s="124">
        <v>5000</v>
      </c>
      <c r="F29" s="752" t="s">
        <v>89</v>
      </c>
      <c r="G29" s="29" t="s">
        <v>249</v>
      </c>
      <c r="H29" s="29"/>
      <c r="I29"/>
      <c r="J29" s="109">
        <v>44078</v>
      </c>
      <c r="K29" s="123" t="s">
        <v>1117</v>
      </c>
      <c r="L29" s="433">
        <v>89.8</v>
      </c>
      <c r="M29" s="308" t="s">
        <v>89</v>
      </c>
      <c r="N29" s="308" t="s">
        <v>249</v>
      </c>
      <c r="O29" s="308"/>
      <c r="P29" s="29"/>
    </row>
    <row r="30" spans="1:16" s="29" customFormat="1" ht="12.6" customHeight="1" x14ac:dyDescent="0.2">
      <c r="A30" s="56"/>
      <c r="B30" s="109">
        <v>44083</v>
      </c>
      <c r="C30" s="188" t="s">
        <v>1939</v>
      </c>
      <c r="D30" s="123" t="s">
        <v>1977</v>
      </c>
      <c r="E30" s="124">
        <v>3090</v>
      </c>
      <c r="F30" s="752" t="s">
        <v>405</v>
      </c>
      <c r="G30" s="29" t="s">
        <v>249</v>
      </c>
      <c r="I30"/>
      <c r="J30" s="110">
        <v>44079</v>
      </c>
      <c r="K30" s="119" t="s">
        <v>1051</v>
      </c>
      <c r="L30" s="169">
        <v>48</v>
      </c>
      <c r="M30" s="308" t="s">
        <v>89</v>
      </c>
      <c r="N30" s="308" t="s">
        <v>249</v>
      </c>
      <c r="O30" s="308"/>
    </row>
    <row r="31" spans="1:16" s="29" customFormat="1" ht="12.6" customHeight="1" x14ac:dyDescent="0.2">
      <c r="A31" s="56"/>
      <c r="B31" s="109">
        <v>44083</v>
      </c>
      <c r="C31" s="188" t="s">
        <v>433</v>
      </c>
      <c r="D31" s="123" t="s">
        <v>9</v>
      </c>
      <c r="E31" s="124">
        <v>919</v>
      </c>
      <c r="F31" s="761" t="s">
        <v>89</v>
      </c>
      <c r="G31" s="29" t="s">
        <v>249</v>
      </c>
      <c r="I31"/>
      <c r="J31" s="110">
        <v>44079</v>
      </c>
      <c r="K31" s="119" t="s">
        <v>901</v>
      </c>
      <c r="L31" s="169">
        <v>733.47</v>
      </c>
      <c r="M31" s="308" t="s">
        <v>89</v>
      </c>
      <c r="N31" s="308" t="s">
        <v>249</v>
      </c>
      <c r="O31" s="308"/>
    </row>
    <row r="32" spans="1:16" s="29" customFormat="1" ht="12.6" customHeight="1" x14ac:dyDescent="0.2">
      <c r="A32" s="56"/>
      <c r="B32" s="109">
        <v>44083</v>
      </c>
      <c r="C32" s="188" t="s">
        <v>301</v>
      </c>
      <c r="D32" s="123" t="s">
        <v>931</v>
      </c>
      <c r="E32" s="124">
        <v>399.3</v>
      </c>
      <c r="F32" s="761" t="s">
        <v>89</v>
      </c>
      <c r="G32" s="29" t="s">
        <v>249</v>
      </c>
      <c r="I32"/>
      <c r="J32" s="109">
        <v>44090</v>
      </c>
      <c r="K32" s="123" t="s">
        <v>2542</v>
      </c>
      <c r="L32" s="433">
        <v>68.8</v>
      </c>
      <c r="M32" s="308" t="s">
        <v>89</v>
      </c>
      <c r="N32" s="308" t="s">
        <v>249</v>
      </c>
      <c r="O32" s="308"/>
    </row>
    <row r="33" spans="1:16" s="29" customFormat="1" ht="12.6" customHeight="1" x14ac:dyDescent="0.2">
      <c r="A33" s="56"/>
      <c r="B33" s="109">
        <v>44084</v>
      </c>
      <c r="C33" s="188" t="s">
        <v>301</v>
      </c>
      <c r="D33" s="123" t="s">
        <v>1430</v>
      </c>
      <c r="E33" s="124">
        <v>19550</v>
      </c>
      <c r="F33" s="752" t="s">
        <v>89</v>
      </c>
      <c r="G33" s="29" t="s">
        <v>249</v>
      </c>
      <c r="H33" s="308"/>
      <c r="I33"/>
      <c r="J33" s="109">
        <v>44090</v>
      </c>
      <c r="K33" s="132" t="s">
        <v>420</v>
      </c>
      <c r="L33" s="433">
        <v>1109.08</v>
      </c>
      <c r="M33" s="308" t="s">
        <v>89</v>
      </c>
      <c r="N33" s="308" t="s">
        <v>249</v>
      </c>
      <c r="O33" s="308"/>
      <c r="P33" s="111"/>
    </row>
    <row r="34" spans="1:16" s="29" customFormat="1" ht="12.6" customHeight="1" x14ac:dyDescent="0.2">
      <c r="A34" s="56"/>
      <c r="B34" s="109">
        <v>44084</v>
      </c>
      <c r="C34" s="188" t="s">
        <v>433</v>
      </c>
      <c r="D34" s="123" t="s">
        <v>9</v>
      </c>
      <c r="E34" s="124">
        <v>599.29999999999995</v>
      </c>
      <c r="F34" s="752" t="s">
        <v>89</v>
      </c>
      <c r="G34" s="29" t="s">
        <v>249</v>
      </c>
      <c r="H34" s="308"/>
      <c r="I34"/>
      <c r="J34" s="129">
        <v>44097</v>
      </c>
      <c r="K34" s="132" t="s">
        <v>1810</v>
      </c>
      <c r="L34" s="433">
        <v>239.55</v>
      </c>
      <c r="M34" s="308" t="s">
        <v>89</v>
      </c>
      <c r="N34" s="308" t="s">
        <v>249</v>
      </c>
      <c r="O34" s="308"/>
      <c r="P34" s="308"/>
    </row>
    <row r="35" spans="1:16" s="308" customFormat="1" ht="12.6" customHeight="1" x14ac:dyDescent="0.2">
      <c r="A35" s="56"/>
      <c r="B35" s="109">
        <v>44084</v>
      </c>
      <c r="C35" s="188" t="s">
        <v>301</v>
      </c>
      <c r="D35" s="123" t="s">
        <v>1355</v>
      </c>
      <c r="E35" s="136">
        <v>576.89</v>
      </c>
      <c r="F35" s="752" t="s">
        <v>89</v>
      </c>
      <c r="G35" s="29" t="s">
        <v>249</v>
      </c>
      <c r="I35"/>
      <c r="J35" s="129">
        <v>44097</v>
      </c>
      <c r="K35" s="132" t="s">
        <v>2543</v>
      </c>
      <c r="L35" s="433">
        <v>198</v>
      </c>
      <c r="M35" s="308" t="s">
        <v>89</v>
      </c>
      <c r="N35" s="308" t="s">
        <v>249</v>
      </c>
    </row>
    <row r="36" spans="1:16" s="308" customFormat="1" ht="12.6" customHeight="1" x14ac:dyDescent="0.2">
      <c r="A36" s="56"/>
      <c r="B36" s="109">
        <v>44085</v>
      </c>
      <c r="C36" s="188" t="s">
        <v>1540</v>
      </c>
      <c r="D36" s="123" t="s">
        <v>1771</v>
      </c>
      <c r="E36" s="136">
        <v>137.5</v>
      </c>
      <c r="F36" s="765" t="s">
        <v>89</v>
      </c>
      <c r="G36" s="29" t="s">
        <v>249</v>
      </c>
      <c r="I36"/>
      <c r="J36" s="129">
        <v>44098</v>
      </c>
      <c r="K36" s="132" t="s">
        <v>1925</v>
      </c>
      <c r="L36" s="433">
        <v>437.71</v>
      </c>
      <c r="M36" s="308" t="s">
        <v>89</v>
      </c>
      <c r="N36" s="308" t="s">
        <v>249</v>
      </c>
    </row>
    <row r="37" spans="1:16" s="308" customFormat="1" ht="12.6" customHeight="1" x14ac:dyDescent="0.2">
      <c r="A37" s="56"/>
      <c r="B37" s="109">
        <v>44085</v>
      </c>
      <c r="C37" s="188" t="s">
        <v>469</v>
      </c>
      <c r="D37" s="123" t="s">
        <v>424</v>
      </c>
      <c r="E37" s="136">
        <v>412.53</v>
      </c>
      <c r="F37" s="765" t="s">
        <v>89</v>
      </c>
      <c r="G37" s="29" t="s">
        <v>249</v>
      </c>
      <c r="I37"/>
      <c r="J37" s="129">
        <v>44098</v>
      </c>
      <c r="K37" s="132" t="s">
        <v>1051</v>
      </c>
      <c r="L37" s="433">
        <v>856.34</v>
      </c>
      <c r="M37" s="308" t="s">
        <v>89</v>
      </c>
      <c r="N37" s="308" t="s">
        <v>249</v>
      </c>
    </row>
    <row r="38" spans="1:16" s="308" customFormat="1" ht="12.6" customHeight="1" thickBot="1" x14ac:dyDescent="0.25">
      <c r="A38" s="56"/>
      <c r="B38" s="109">
        <v>44086</v>
      </c>
      <c r="C38" s="188" t="s">
        <v>469</v>
      </c>
      <c r="D38" s="123" t="s">
        <v>424</v>
      </c>
      <c r="E38" s="136">
        <v>94.61</v>
      </c>
      <c r="F38" s="765" t="s">
        <v>89</v>
      </c>
      <c r="G38" s="29" t="s">
        <v>249</v>
      </c>
      <c r="I38"/>
      <c r="J38" s="161">
        <v>44099</v>
      </c>
      <c r="K38" s="133" t="s">
        <v>2345</v>
      </c>
      <c r="L38" s="200">
        <v>322.48</v>
      </c>
      <c r="M38" s="308" t="s">
        <v>89</v>
      </c>
      <c r="N38" s="308" t="s">
        <v>249</v>
      </c>
    </row>
    <row r="39" spans="1:16" s="308" customFormat="1" ht="12.6" customHeight="1" thickBot="1" x14ac:dyDescent="0.25">
      <c r="A39" s="56"/>
      <c r="B39" s="109">
        <v>44086</v>
      </c>
      <c r="C39" s="188" t="s">
        <v>469</v>
      </c>
      <c r="D39" s="123" t="s">
        <v>1627</v>
      </c>
      <c r="E39" s="136">
        <v>1521</v>
      </c>
      <c r="F39" s="762" t="s">
        <v>89</v>
      </c>
      <c r="G39" s="29" t="s">
        <v>249</v>
      </c>
      <c r="I39" s="294"/>
      <c r="J39" s="56"/>
      <c r="K39" s="194"/>
      <c r="L39" s="87">
        <f>SUM(L19:L38)</f>
        <v>8714.2200000000012</v>
      </c>
    </row>
    <row r="40" spans="1:16" s="308" customFormat="1" ht="12.6" customHeight="1" x14ac:dyDescent="0.2">
      <c r="A40" s="56"/>
      <c r="B40" s="109">
        <v>44086</v>
      </c>
      <c r="C40" s="188" t="s">
        <v>433</v>
      </c>
      <c r="D40" s="123" t="s">
        <v>849</v>
      </c>
      <c r="E40" s="136">
        <v>3300</v>
      </c>
      <c r="F40" s="765" t="s">
        <v>89</v>
      </c>
      <c r="G40" s="29" t="s">
        <v>249</v>
      </c>
      <c r="I40" s="3"/>
      <c r="J40" s="56"/>
      <c r="K40" s="194"/>
      <c r="L40" s="208"/>
    </row>
    <row r="41" spans="1:16" s="308" customFormat="1" ht="12.6" customHeight="1" x14ac:dyDescent="0.2">
      <c r="A41" s="56"/>
      <c r="B41" s="109">
        <v>44088</v>
      </c>
      <c r="C41" s="188" t="s">
        <v>301</v>
      </c>
      <c r="D41" s="123" t="s">
        <v>227</v>
      </c>
      <c r="E41" s="136">
        <v>3674.25</v>
      </c>
      <c r="F41" s="752" t="s">
        <v>89</v>
      </c>
      <c r="G41" s="29" t="s">
        <v>249</v>
      </c>
      <c r="I41"/>
      <c r="J41" s="56"/>
      <c r="K41" s="194"/>
      <c r="L41" s="208"/>
    </row>
    <row r="42" spans="1:16" s="308" customFormat="1" ht="12.6" customHeight="1" x14ac:dyDescent="0.2">
      <c r="A42" s="56"/>
      <c r="B42" s="109">
        <v>44088</v>
      </c>
      <c r="C42" s="188" t="s">
        <v>301</v>
      </c>
      <c r="D42" s="123" t="s">
        <v>2183</v>
      </c>
      <c r="E42" s="136">
        <v>1633</v>
      </c>
      <c r="F42" s="752" t="s">
        <v>89</v>
      </c>
      <c r="G42" s="29" t="s">
        <v>249</v>
      </c>
      <c r="I42"/>
      <c r="J42" s="56"/>
      <c r="K42" s="194"/>
      <c r="L42" s="208"/>
    </row>
    <row r="43" spans="1:16" s="308" customFormat="1" ht="12.6" customHeight="1" x14ac:dyDescent="0.2">
      <c r="A43" s="56"/>
      <c r="B43" s="109">
        <v>44088</v>
      </c>
      <c r="C43" s="188" t="s">
        <v>301</v>
      </c>
      <c r="D43" s="123" t="s">
        <v>1421</v>
      </c>
      <c r="E43" s="136">
        <v>2564.5</v>
      </c>
      <c r="F43" s="752" t="s">
        <v>89</v>
      </c>
      <c r="G43" s="29" t="s">
        <v>249</v>
      </c>
      <c r="I43"/>
      <c r="J43" s="56"/>
      <c r="K43" s="194"/>
      <c r="L43" s="208"/>
    </row>
    <row r="44" spans="1:16" s="308" customFormat="1" ht="12.6" customHeight="1" x14ac:dyDescent="0.2">
      <c r="A44" s="56"/>
      <c r="B44" s="109">
        <v>44088</v>
      </c>
      <c r="C44" s="188" t="s">
        <v>301</v>
      </c>
      <c r="D44" s="132" t="s">
        <v>1954</v>
      </c>
      <c r="E44" s="136">
        <v>931.5</v>
      </c>
      <c r="F44" s="761" t="s">
        <v>89</v>
      </c>
      <c r="G44" s="29" t="s">
        <v>249</v>
      </c>
      <c r="H44" s="29"/>
      <c r="I44"/>
      <c r="J44" s="56"/>
      <c r="K44" s="194"/>
      <c r="L44" s="208"/>
    </row>
    <row r="45" spans="1:16" s="308" customFormat="1" ht="12.6" customHeight="1" x14ac:dyDescent="0.2">
      <c r="A45" s="56"/>
      <c r="B45" s="109">
        <v>44088</v>
      </c>
      <c r="C45" s="188" t="s">
        <v>301</v>
      </c>
      <c r="D45" s="132" t="s">
        <v>383</v>
      </c>
      <c r="E45" s="136">
        <v>495.56</v>
      </c>
      <c r="F45" s="761" t="s">
        <v>89</v>
      </c>
      <c r="G45" s="29" t="s">
        <v>249</v>
      </c>
      <c r="H45" s="29"/>
      <c r="I45"/>
      <c r="J45" s="56"/>
      <c r="K45" s="194"/>
      <c r="L45" s="208"/>
    </row>
    <row r="46" spans="1:16" s="308" customFormat="1" ht="12.6" customHeight="1" x14ac:dyDescent="0.2">
      <c r="A46" s="56"/>
      <c r="B46" s="109">
        <v>44088</v>
      </c>
      <c r="C46" s="188" t="s">
        <v>301</v>
      </c>
      <c r="D46" s="132" t="s">
        <v>931</v>
      </c>
      <c r="E46" s="136">
        <v>497.8</v>
      </c>
      <c r="F46" s="761" t="s">
        <v>89</v>
      </c>
      <c r="G46" s="29" t="s">
        <v>249</v>
      </c>
      <c r="H46" s="29"/>
      <c r="I46"/>
      <c r="J46" s="56"/>
      <c r="K46" s="194"/>
      <c r="L46" s="208"/>
    </row>
    <row r="47" spans="1:16" s="308" customFormat="1" ht="12.6" customHeight="1" x14ac:dyDescent="0.2">
      <c r="A47" s="56"/>
      <c r="B47" s="109">
        <v>44088</v>
      </c>
      <c r="C47" s="188" t="s">
        <v>301</v>
      </c>
      <c r="D47" s="132" t="s">
        <v>1355</v>
      </c>
      <c r="E47" s="136">
        <v>867.3</v>
      </c>
      <c r="F47" s="761" t="s">
        <v>89</v>
      </c>
      <c r="G47" s="29" t="s">
        <v>249</v>
      </c>
      <c r="H47" s="29"/>
      <c r="I47"/>
      <c r="J47" s="56"/>
      <c r="K47" s="194"/>
      <c r="L47" s="208"/>
    </row>
    <row r="48" spans="1:16" s="308" customFormat="1" ht="12.6" customHeight="1" x14ac:dyDescent="0.2">
      <c r="A48" s="56"/>
      <c r="B48" s="129">
        <v>44089</v>
      </c>
      <c r="C48" s="190" t="s">
        <v>469</v>
      </c>
      <c r="D48" s="132" t="s">
        <v>424</v>
      </c>
      <c r="E48" s="136">
        <v>244.54</v>
      </c>
      <c r="F48" s="765" t="s">
        <v>89</v>
      </c>
      <c r="G48" s="29" t="s">
        <v>249</v>
      </c>
      <c r="H48" s="29"/>
      <c r="I48"/>
      <c r="J48" s="56"/>
      <c r="K48" s="194"/>
      <c r="L48" s="208"/>
    </row>
    <row r="49" spans="1:12" s="308" customFormat="1" ht="12.6" customHeight="1" x14ac:dyDescent="0.2">
      <c r="A49" s="56"/>
      <c r="B49" s="129">
        <v>44089</v>
      </c>
      <c r="C49" s="190" t="s">
        <v>719</v>
      </c>
      <c r="D49" s="132" t="s">
        <v>2534</v>
      </c>
      <c r="E49" s="136">
        <v>1018.52</v>
      </c>
      <c r="F49" s="765" t="s">
        <v>89</v>
      </c>
      <c r="G49" s="29" t="s">
        <v>249</v>
      </c>
      <c r="H49" s="29"/>
      <c r="I49"/>
      <c r="J49" s="56"/>
      <c r="K49" s="194"/>
      <c r="L49" s="208"/>
    </row>
    <row r="50" spans="1:12" s="308" customFormat="1" ht="12.6" customHeight="1" x14ac:dyDescent="0.2">
      <c r="A50" s="56"/>
      <c r="B50" s="129">
        <v>44089</v>
      </c>
      <c r="C50" s="190" t="s">
        <v>469</v>
      </c>
      <c r="D50" s="132" t="s">
        <v>2535</v>
      </c>
      <c r="E50" s="136">
        <v>129.80000000000001</v>
      </c>
      <c r="F50" s="765" t="s">
        <v>89</v>
      </c>
      <c r="G50" s="29" t="s">
        <v>249</v>
      </c>
      <c r="H50" s="29"/>
      <c r="I50"/>
      <c r="J50" s="56"/>
      <c r="K50" s="194"/>
      <c r="L50" s="208"/>
    </row>
    <row r="51" spans="1:12" s="308" customFormat="1" ht="12.6" customHeight="1" x14ac:dyDescent="0.2">
      <c r="A51" s="56"/>
      <c r="B51" s="129">
        <v>44089</v>
      </c>
      <c r="C51" s="190" t="s">
        <v>647</v>
      </c>
      <c r="D51" s="132" t="s">
        <v>597</v>
      </c>
      <c r="E51" s="136">
        <v>173.8</v>
      </c>
      <c r="F51" s="765" t="s">
        <v>89</v>
      </c>
      <c r="G51" s="29" t="s">
        <v>249</v>
      </c>
      <c r="H51" s="29"/>
      <c r="I51"/>
      <c r="J51" s="56"/>
      <c r="K51" s="194"/>
      <c r="L51" s="208"/>
    </row>
    <row r="52" spans="1:12" s="308" customFormat="1" ht="12.6" customHeight="1" x14ac:dyDescent="0.2">
      <c r="A52" s="56"/>
      <c r="B52" s="129">
        <v>44089</v>
      </c>
      <c r="C52" s="190" t="s">
        <v>469</v>
      </c>
      <c r="D52" s="132" t="s">
        <v>1117</v>
      </c>
      <c r="E52" s="136">
        <v>68.900000000000006</v>
      </c>
      <c r="F52" s="765" t="s">
        <v>89</v>
      </c>
      <c r="G52" s="29" t="s">
        <v>249</v>
      </c>
      <c r="H52" s="29"/>
      <c r="I52"/>
      <c r="J52" s="56"/>
      <c r="K52" s="194"/>
      <c r="L52" s="208"/>
    </row>
    <row r="53" spans="1:12" s="308" customFormat="1" ht="12.6" customHeight="1" x14ac:dyDescent="0.2">
      <c r="A53" s="56"/>
      <c r="B53" s="129">
        <v>44089</v>
      </c>
      <c r="C53" s="190" t="s">
        <v>469</v>
      </c>
      <c r="D53" s="132" t="s">
        <v>2373</v>
      </c>
      <c r="E53" s="136">
        <v>366.01</v>
      </c>
      <c r="F53" s="765" t="s">
        <v>89</v>
      </c>
      <c r="G53" s="29" t="s">
        <v>249</v>
      </c>
      <c r="H53" s="29"/>
      <c r="I53"/>
      <c r="J53" s="56"/>
      <c r="K53" s="194"/>
      <c r="L53" s="208"/>
    </row>
    <row r="54" spans="1:12" s="308" customFormat="1" ht="12.6" customHeight="1" x14ac:dyDescent="0.2">
      <c r="A54" s="56"/>
      <c r="B54" s="129">
        <v>44090</v>
      </c>
      <c r="C54" s="190" t="s">
        <v>469</v>
      </c>
      <c r="D54" s="132" t="s">
        <v>901</v>
      </c>
      <c r="E54" s="136">
        <v>416.4</v>
      </c>
      <c r="F54" s="761" t="s">
        <v>89</v>
      </c>
      <c r="G54" s="29" t="s">
        <v>249</v>
      </c>
      <c r="H54" s="29"/>
      <c r="I54"/>
      <c r="J54" s="56"/>
      <c r="K54" s="194"/>
      <c r="L54" s="208"/>
    </row>
    <row r="55" spans="1:12" s="308" customFormat="1" ht="12.6" customHeight="1" x14ac:dyDescent="0.2">
      <c r="A55"/>
      <c r="B55" s="129">
        <v>44090</v>
      </c>
      <c r="C55" s="190" t="s">
        <v>301</v>
      </c>
      <c r="D55" s="132" t="s">
        <v>2527</v>
      </c>
      <c r="E55" s="136">
        <v>1357</v>
      </c>
      <c r="F55" s="752" t="s">
        <v>89</v>
      </c>
      <c r="G55" s="29" t="s">
        <v>249</v>
      </c>
      <c r="H55" s="29"/>
      <c r="I55"/>
      <c r="J55" s="56"/>
      <c r="K55" s="194"/>
      <c r="L55" s="208"/>
    </row>
    <row r="56" spans="1:12" s="308" customFormat="1" ht="12.6" customHeight="1" x14ac:dyDescent="0.2">
      <c r="A56"/>
      <c r="B56" s="129">
        <v>44091</v>
      </c>
      <c r="C56" s="190" t="s">
        <v>647</v>
      </c>
      <c r="D56" s="132" t="s">
        <v>1566</v>
      </c>
      <c r="E56" s="136">
        <v>990</v>
      </c>
      <c r="F56" s="761" t="s">
        <v>89</v>
      </c>
      <c r="G56" s="29" t="s">
        <v>249</v>
      </c>
      <c r="H56" s="29"/>
      <c r="I56" s="255"/>
      <c r="J56" s="56"/>
      <c r="K56" s="194"/>
      <c r="L56" s="208"/>
    </row>
    <row r="57" spans="1:12" s="308" customFormat="1" ht="12.6" customHeight="1" x14ac:dyDescent="0.2">
      <c r="A57"/>
      <c r="B57" s="129">
        <v>44091</v>
      </c>
      <c r="C57" s="190" t="s">
        <v>647</v>
      </c>
      <c r="D57" s="132" t="s">
        <v>2245</v>
      </c>
      <c r="E57" s="136">
        <v>920</v>
      </c>
      <c r="F57" s="761" t="s">
        <v>89</v>
      </c>
      <c r="G57" s="29" t="s">
        <v>249</v>
      </c>
      <c r="H57" s="29"/>
      <c r="I57"/>
      <c r="J57" s="56"/>
      <c r="K57" s="194"/>
      <c r="L57" s="208"/>
    </row>
    <row r="58" spans="1:12" s="308" customFormat="1" ht="12.6" customHeight="1" x14ac:dyDescent="0.2">
      <c r="A58"/>
      <c r="B58" s="129">
        <v>44091</v>
      </c>
      <c r="C58" s="190" t="s">
        <v>719</v>
      </c>
      <c r="D58" s="132" t="s">
        <v>2528</v>
      </c>
      <c r="E58" s="136">
        <v>755.35</v>
      </c>
      <c r="F58" s="761" t="s">
        <v>89</v>
      </c>
      <c r="G58" s="29" t="s">
        <v>249</v>
      </c>
      <c r="H58" s="29"/>
      <c r="I58"/>
      <c r="J58" s="56"/>
      <c r="K58" s="194"/>
      <c r="L58" s="208"/>
    </row>
    <row r="59" spans="1:12" s="308" customFormat="1" ht="12.6" customHeight="1" x14ac:dyDescent="0.2">
      <c r="A59"/>
      <c r="B59" s="129">
        <v>44091</v>
      </c>
      <c r="C59" s="190" t="s">
        <v>719</v>
      </c>
      <c r="D59" s="132" t="s">
        <v>2529</v>
      </c>
      <c r="E59" s="136">
        <v>765.2</v>
      </c>
      <c r="F59" s="761" t="s">
        <v>89</v>
      </c>
      <c r="G59" s="29" t="s">
        <v>249</v>
      </c>
      <c r="H59" s="29"/>
      <c r="I59"/>
      <c r="J59" s="56"/>
      <c r="K59" s="194"/>
      <c r="L59" s="208"/>
    </row>
    <row r="60" spans="1:12" s="308" customFormat="1" ht="12.6" customHeight="1" x14ac:dyDescent="0.2">
      <c r="A60"/>
      <c r="B60" s="129">
        <v>44093</v>
      </c>
      <c r="C60" s="190" t="s">
        <v>719</v>
      </c>
      <c r="D60" s="132" t="s">
        <v>1051</v>
      </c>
      <c r="E60" s="136">
        <v>973.83</v>
      </c>
      <c r="F60" s="765" t="s">
        <v>89</v>
      </c>
      <c r="G60" s="29" t="s">
        <v>249</v>
      </c>
      <c r="H60" s="29"/>
      <c r="I60"/>
      <c r="J60" s="56"/>
      <c r="K60" s="194"/>
      <c r="L60" s="208"/>
    </row>
    <row r="61" spans="1:12" s="308" customFormat="1" ht="12.6" customHeight="1" x14ac:dyDescent="0.2">
      <c r="A61"/>
      <c r="B61" s="129">
        <v>44095</v>
      </c>
      <c r="C61" s="190" t="s">
        <v>301</v>
      </c>
      <c r="D61" s="132" t="s">
        <v>931</v>
      </c>
      <c r="E61" s="136">
        <v>381.8</v>
      </c>
      <c r="F61" s="765" t="s">
        <v>89</v>
      </c>
      <c r="G61" s="29" t="s">
        <v>249</v>
      </c>
      <c r="H61" s="29"/>
      <c r="I61"/>
      <c r="J61" s="56"/>
      <c r="K61" s="194"/>
      <c r="L61" s="208"/>
    </row>
    <row r="62" spans="1:12" s="308" customFormat="1" ht="12.6" customHeight="1" x14ac:dyDescent="0.2">
      <c r="A62"/>
      <c r="B62" s="129">
        <v>44095</v>
      </c>
      <c r="C62" s="190" t="s">
        <v>469</v>
      </c>
      <c r="D62" s="132" t="s">
        <v>424</v>
      </c>
      <c r="E62" s="136">
        <v>131.59</v>
      </c>
      <c r="F62" s="765" t="s">
        <v>89</v>
      </c>
      <c r="G62" s="29" t="s">
        <v>249</v>
      </c>
      <c r="H62" s="29"/>
      <c r="I62"/>
      <c r="J62" s="56"/>
      <c r="K62" s="194"/>
      <c r="L62" s="208"/>
    </row>
    <row r="63" spans="1:12" s="308" customFormat="1" ht="12.6" customHeight="1" x14ac:dyDescent="0.2">
      <c r="A63"/>
      <c r="B63" s="129">
        <v>44095</v>
      </c>
      <c r="C63" s="190" t="s">
        <v>469</v>
      </c>
      <c r="D63" s="132" t="s">
        <v>424</v>
      </c>
      <c r="E63" s="136">
        <v>73.89</v>
      </c>
      <c r="F63" s="765" t="s">
        <v>89</v>
      </c>
      <c r="G63" s="29" t="s">
        <v>249</v>
      </c>
      <c r="H63" s="29"/>
      <c r="J63"/>
    </row>
    <row r="64" spans="1:12" s="308" customFormat="1" ht="12.6" customHeight="1" x14ac:dyDescent="0.2">
      <c r="A64"/>
      <c r="B64" s="129">
        <v>44095</v>
      </c>
      <c r="C64" s="190" t="s">
        <v>469</v>
      </c>
      <c r="D64" s="132" t="s">
        <v>901</v>
      </c>
      <c r="E64" s="136">
        <v>996.61</v>
      </c>
      <c r="F64" s="761" t="s">
        <v>89</v>
      </c>
      <c r="G64" s="29" t="s">
        <v>249</v>
      </c>
      <c r="H64" s="29"/>
      <c r="J64"/>
    </row>
    <row r="65" spans="1:10" s="308" customFormat="1" ht="12.6" customHeight="1" x14ac:dyDescent="0.2">
      <c r="A65"/>
      <c r="B65" s="129">
        <v>44095</v>
      </c>
      <c r="C65" s="190" t="s">
        <v>469</v>
      </c>
      <c r="D65" s="132" t="s">
        <v>1627</v>
      </c>
      <c r="E65" s="136">
        <v>1000</v>
      </c>
      <c r="F65" s="761" t="s">
        <v>89</v>
      </c>
      <c r="G65" s="29" t="s">
        <v>249</v>
      </c>
      <c r="H65" s="29"/>
      <c r="J65"/>
    </row>
    <row r="66" spans="1:10" s="308" customFormat="1" ht="12.6" customHeight="1" x14ac:dyDescent="0.2">
      <c r="A66"/>
      <c r="B66" s="129">
        <v>44095</v>
      </c>
      <c r="C66" s="190" t="s">
        <v>301</v>
      </c>
      <c r="D66" s="132" t="s">
        <v>1355</v>
      </c>
      <c r="E66" s="136">
        <v>822.9</v>
      </c>
      <c r="F66" s="765" t="s">
        <v>89</v>
      </c>
      <c r="G66" s="29" t="s">
        <v>249</v>
      </c>
      <c r="H66" s="29"/>
      <c r="J66"/>
    </row>
    <row r="67" spans="1:10" s="308" customFormat="1" ht="12.6" customHeight="1" x14ac:dyDescent="0.2">
      <c r="A67"/>
      <c r="B67" s="129">
        <v>44095</v>
      </c>
      <c r="C67" s="190" t="s">
        <v>301</v>
      </c>
      <c r="D67" s="132" t="s">
        <v>931</v>
      </c>
      <c r="E67" s="136">
        <v>667</v>
      </c>
      <c r="F67" s="765" t="s">
        <v>89</v>
      </c>
      <c r="G67" s="29" t="s">
        <v>249</v>
      </c>
      <c r="H67" s="29"/>
      <c r="J67"/>
    </row>
    <row r="68" spans="1:10" s="308" customFormat="1" ht="12.6" customHeight="1" x14ac:dyDescent="0.2">
      <c r="A68"/>
      <c r="B68" s="129">
        <v>44096</v>
      </c>
      <c r="C68" s="190" t="s">
        <v>647</v>
      </c>
      <c r="D68" s="132" t="s">
        <v>597</v>
      </c>
      <c r="E68" s="136">
        <v>174.85</v>
      </c>
      <c r="F68" s="765" t="s">
        <v>89</v>
      </c>
      <c r="G68" s="29" t="s">
        <v>249</v>
      </c>
      <c r="H68" s="29"/>
      <c r="J68"/>
    </row>
    <row r="69" spans="1:10" s="308" customFormat="1" ht="12.6" customHeight="1" x14ac:dyDescent="0.2">
      <c r="A69"/>
      <c r="B69" s="129">
        <v>44096</v>
      </c>
      <c r="C69" s="190" t="s">
        <v>469</v>
      </c>
      <c r="D69" s="132" t="s">
        <v>424</v>
      </c>
      <c r="E69" s="136">
        <v>378.67</v>
      </c>
      <c r="F69" s="765" t="s">
        <v>89</v>
      </c>
      <c r="G69" s="29" t="s">
        <v>249</v>
      </c>
      <c r="H69" s="29"/>
      <c r="J69"/>
    </row>
    <row r="70" spans="1:10" s="308" customFormat="1" ht="12.6" customHeight="1" x14ac:dyDescent="0.2">
      <c r="A70"/>
      <c r="B70" s="129">
        <v>44096</v>
      </c>
      <c r="C70" s="190" t="s">
        <v>469</v>
      </c>
      <c r="D70" s="132" t="s">
        <v>1627</v>
      </c>
      <c r="E70" s="136">
        <v>1542</v>
      </c>
      <c r="F70" s="761" t="s">
        <v>89</v>
      </c>
      <c r="G70" s="29" t="s">
        <v>249</v>
      </c>
      <c r="H70" s="29"/>
      <c r="J70"/>
    </row>
    <row r="71" spans="1:10" s="308" customFormat="1" ht="12.6" customHeight="1" x14ac:dyDescent="0.2">
      <c r="A71"/>
      <c r="B71" s="129">
        <v>44096</v>
      </c>
      <c r="C71" s="190" t="s">
        <v>647</v>
      </c>
      <c r="D71" s="132" t="s">
        <v>1146</v>
      </c>
      <c r="E71" s="136">
        <v>481.54</v>
      </c>
      <c r="F71" s="764" t="s">
        <v>89</v>
      </c>
      <c r="G71" s="29" t="s">
        <v>249</v>
      </c>
      <c r="H71" s="226"/>
      <c r="J71"/>
    </row>
    <row r="72" spans="1:10" s="308" customFormat="1" ht="12.6" customHeight="1" x14ac:dyDescent="0.2">
      <c r="A72"/>
      <c r="B72" s="129">
        <v>44097</v>
      </c>
      <c r="C72" s="190" t="s">
        <v>719</v>
      </c>
      <c r="D72" s="132" t="s">
        <v>1051</v>
      </c>
      <c r="E72" s="136">
        <v>400</v>
      </c>
      <c r="F72" s="763" t="s">
        <v>89</v>
      </c>
      <c r="G72" s="29" t="s">
        <v>249</v>
      </c>
      <c r="H72" s="29"/>
      <c r="J72"/>
    </row>
    <row r="73" spans="1:10" s="308" customFormat="1" ht="12.6" customHeight="1" x14ac:dyDescent="0.2">
      <c r="A73"/>
      <c r="B73" s="129">
        <v>44097</v>
      </c>
      <c r="C73" s="190" t="s">
        <v>301</v>
      </c>
      <c r="D73" s="132" t="s">
        <v>946</v>
      </c>
      <c r="E73" s="136">
        <v>1983.98</v>
      </c>
      <c r="F73" s="763" t="s">
        <v>89</v>
      </c>
      <c r="G73" s="29" t="s">
        <v>249</v>
      </c>
      <c r="H73" s="29"/>
      <c r="J73"/>
    </row>
    <row r="74" spans="1:10" s="308" customFormat="1" ht="12.6" customHeight="1" x14ac:dyDescent="0.2">
      <c r="A74"/>
      <c r="B74" s="129">
        <v>44097</v>
      </c>
      <c r="C74" s="190" t="s">
        <v>301</v>
      </c>
      <c r="D74" s="132" t="s">
        <v>380</v>
      </c>
      <c r="E74" s="136">
        <v>483</v>
      </c>
      <c r="F74" s="763" t="s">
        <v>89</v>
      </c>
      <c r="G74" s="29" t="s">
        <v>249</v>
      </c>
      <c r="H74" s="29"/>
      <c r="J74"/>
    </row>
    <row r="75" spans="1:10" s="308" customFormat="1" ht="12.6" customHeight="1" x14ac:dyDescent="0.2">
      <c r="A75"/>
      <c r="B75" s="129">
        <v>44097</v>
      </c>
      <c r="C75" s="190" t="s">
        <v>469</v>
      </c>
      <c r="D75" s="132" t="s">
        <v>901</v>
      </c>
      <c r="E75" s="136">
        <v>182.7</v>
      </c>
      <c r="F75" s="763" t="s">
        <v>89</v>
      </c>
      <c r="G75" s="29" t="s">
        <v>249</v>
      </c>
      <c r="H75" s="29"/>
      <c r="J75"/>
    </row>
    <row r="76" spans="1:10" s="308" customFormat="1" ht="12.6" customHeight="1" x14ac:dyDescent="0.2">
      <c r="A76"/>
      <c r="B76" s="129">
        <v>44097</v>
      </c>
      <c r="C76" s="190" t="s">
        <v>301</v>
      </c>
      <c r="D76" s="132" t="s">
        <v>1355</v>
      </c>
      <c r="E76" s="136">
        <v>237.36</v>
      </c>
      <c r="F76" s="764" t="s">
        <v>89</v>
      </c>
      <c r="G76" s="29" t="s">
        <v>249</v>
      </c>
      <c r="H76" s="29"/>
      <c r="J76"/>
    </row>
    <row r="77" spans="1:10" s="308" customFormat="1" ht="12.6" customHeight="1" x14ac:dyDescent="0.2">
      <c r="A77"/>
      <c r="B77" s="129">
        <v>44097</v>
      </c>
      <c r="C77" s="190" t="s">
        <v>301</v>
      </c>
      <c r="D77" s="132" t="s">
        <v>459</v>
      </c>
      <c r="E77" s="136">
        <v>90</v>
      </c>
      <c r="F77" s="764" t="s">
        <v>89</v>
      </c>
      <c r="G77" s="29" t="s">
        <v>249</v>
      </c>
      <c r="H77" s="29"/>
      <c r="J77"/>
    </row>
    <row r="78" spans="1:10" s="308" customFormat="1" ht="12.6" customHeight="1" x14ac:dyDescent="0.2">
      <c r="A78"/>
      <c r="B78" s="129">
        <v>44097</v>
      </c>
      <c r="C78" s="190" t="s">
        <v>301</v>
      </c>
      <c r="D78" s="132" t="s">
        <v>2252</v>
      </c>
      <c r="E78" s="136">
        <v>854.45</v>
      </c>
      <c r="F78" s="764" t="s">
        <v>89</v>
      </c>
      <c r="G78" s="29" t="s">
        <v>249</v>
      </c>
      <c r="H78" s="29"/>
      <c r="J78"/>
    </row>
    <row r="79" spans="1:10" s="308" customFormat="1" ht="12.6" customHeight="1" x14ac:dyDescent="0.2">
      <c r="A79"/>
      <c r="B79" s="129">
        <v>44097</v>
      </c>
      <c r="C79" s="190" t="s">
        <v>469</v>
      </c>
      <c r="D79" s="132" t="s">
        <v>1023</v>
      </c>
      <c r="E79" s="136">
        <v>191.8</v>
      </c>
      <c r="F79" s="764" t="s">
        <v>89</v>
      </c>
      <c r="G79" s="29" t="s">
        <v>249</v>
      </c>
      <c r="H79" s="29"/>
      <c r="J79"/>
    </row>
    <row r="80" spans="1:10" s="308" customFormat="1" ht="12.6" customHeight="1" x14ac:dyDescent="0.2">
      <c r="A80"/>
      <c r="B80" s="129">
        <v>44097</v>
      </c>
      <c r="C80" s="190" t="s">
        <v>301</v>
      </c>
      <c r="D80" s="132" t="s">
        <v>459</v>
      </c>
      <c r="E80" s="136">
        <v>607</v>
      </c>
      <c r="F80" s="764" t="s">
        <v>89</v>
      </c>
      <c r="G80" s="29" t="s">
        <v>249</v>
      </c>
      <c r="H80" s="29"/>
      <c r="J80"/>
    </row>
    <row r="81" spans="1:16" s="308" customFormat="1" ht="12.6" customHeight="1" x14ac:dyDescent="0.2">
      <c r="A81"/>
      <c r="B81" s="129">
        <v>44097</v>
      </c>
      <c r="C81" s="190" t="s">
        <v>301</v>
      </c>
      <c r="D81" s="132" t="s">
        <v>2536</v>
      </c>
      <c r="E81" s="136">
        <v>157.32</v>
      </c>
      <c r="F81" s="764" t="s">
        <v>89</v>
      </c>
      <c r="G81" s="29" t="s">
        <v>249</v>
      </c>
      <c r="H81" s="29"/>
      <c r="I81"/>
      <c r="J81"/>
      <c r="K81"/>
      <c r="L81"/>
    </row>
    <row r="82" spans="1:16" s="308" customFormat="1" ht="12.6" customHeight="1" x14ac:dyDescent="0.2">
      <c r="A82"/>
      <c r="B82" s="129">
        <v>44097</v>
      </c>
      <c r="C82" s="190" t="s">
        <v>301</v>
      </c>
      <c r="D82" s="132" t="s">
        <v>931</v>
      </c>
      <c r="E82" s="136">
        <v>588.79999999999995</v>
      </c>
      <c r="F82" s="763" t="s">
        <v>89</v>
      </c>
      <c r="G82" s="29" t="s">
        <v>249</v>
      </c>
      <c r="H82" s="29"/>
      <c r="I82"/>
      <c r="J82"/>
      <c r="K82"/>
      <c r="L82"/>
    </row>
    <row r="83" spans="1:16" s="308" customFormat="1" ht="12.6" customHeight="1" x14ac:dyDescent="0.2">
      <c r="A83"/>
      <c r="B83" s="129">
        <v>44097</v>
      </c>
      <c r="C83" s="190" t="s">
        <v>301</v>
      </c>
      <c r="D83" s="132" t="s">
        <v>931</v>
      </c>
      <c r="E83" s="136">
        <v>161.9</v>
      </c>
      <c r="F83" s="761" t="s">
        <v>89</v>
      </c>
      <c r="G83" s="29"/>
      <c r="H83" s="29"/>
      <c r="I83"/>
      <c r="J83"/>
      <c r="K83"/>
      <c r="L83"/>
    </row>
    <row r="84" spans="1:16" s="308" customFormat="1" ht="12.6" customHeight="1" x14ac:dyDescent="0.2">
      <c r="A84"/>
      <c r="B84" s="129">
        <v>44100</v>
      </c>
      <c r="C84" s="190" t="s">
        <v>469</v>
      </c>
      <c r="D84" s="132" t="s">
        <v>1447</v>
      </c>
      <c r="E84" s="136">
        <v>68.8</v>
      </c>
      <c r="F84" s="770" t="s">
        <v>89</v>
      </c>
      <c r="G84" s="29" t="s">
        <v>249</v>
      </c>
      <c r="H84" s="29"/>
      <c r="I84"/>
      <c r="J84"/>
      <c r="K84"/>
      <c r="L84"/>
    </row>
    <row r="85" spans="1:16" s="308" customFormat="1" ht="12.6" customHeight="1" x14ac:dyDescent="0.2">
      <c r="A85"/>
      <c r="B85" s="129">
        <v>44102</v>
      </c>
      <c r="C85" s="190" t="s">
        <v>1939</v>
      </c>
      <c r="D85" s="132" t="s">
        <v>1977</v>
      </c>
      <c r="E85" s="136">
        <v>566.5</v>
      </c>
      <c r="F85" s="767" t="s">
        <v>405</v>
      </c>
      <c r="G85" s="29" t="s">
        <v>249</v>
      </c>
      <c r="H85" s="29"/>
      <c r="I85"/>
      <c r="J85"/>
      <c r="K85"/>
      <c r="L85"/>
    </row>
    <row r="86" spans="1:16" s="308" customFormat="1" ht="12.6" customHeight="1" x14ac:dyDescent="0.2">
      <c r="A86"/>
      <c r="B86" s="129">
        <v>44104</v>
      </c>
      <c r="C86" s="190" t="s">
        <v>1213</v>
      </c>
      <c r="D86" s="132" t="s">
        <v>861</v>
      </c>
      <c r="E86" s="136">
        <v>18486.080000000002</v>
      </c>
      <c r="F86" s="767" t="s">
        <v>89</v>
      </c>
      <c r="G86" s="29" t="s">
        <v>249</v>
      </c>
      <c r="H86" s="29"/>
      <c r="I86"/>
      <c r="J86"/>
      <c r="K86"/>
      <c r="L86"/>
    </row>
    <row r="87" spans="1:16" s="308" customFormat="1" ht="12.6" customHeight="1" x14ac:dyDescent="0.2">
      <c r="A87"/>
      <c r="B87" s="129">
        <v>44104</v>
      </c>
      <c r="C87" s="190" t="s">
        <v>1939</v>
      </c>
      <c r="D87" s="132" t="s">
        <v>1977</v>
      </c>
      <c r="E87" s="136">
        <v>1030</v>
      </c>
      <c r="F87" s="767" t="s">
        <v>405</v>
      </c>
      <c r="G87" s="29" t="s">
        <v>249</v>
      </c>
      <c r="H87" s="29"/>
      <c r="I87"/>
      <c r="J87"/>
      <c r="K87"/>
      <c r="L87"/>
    </row>
    <row r="88" spans="1:16" s="308" customFormat="1" ht="12.6" customHeight="1" thickBot="1" x14ac:dyDescent="0.25">
      <c r="A88"/>
      <c r="B88" s="161">
        <v>44104</v>
      </c>
      <c r="C88" s="187" t="s">
        <v>301</v>
      </c>
      <c r="D88" s="133" t="s">
        <v>1320</v>
      </c>
      <c r="E88" s="137">
        <v>179.99</v>
      </c>
      <c r="F88" s="767" t="s">
        <v>89</v>
      </c>
      <c r="G88" s="29"/>
      <c r="H88" s="29"/>
      <c r="I88"/>
      <c r="J88"/>
      <c r="K88"/>
      <c r="L88"/>
    </row>
    <row r="89" spans="1:16" s="308" customFormat="1" ht="13.5" thickBot="1" x14ac:dyDescent="0.25">
      <c r="A89"/>
      <c r="B89" s="56"/>
      <c r="C89" s="56"/>
      <c r="D89" s="194"/>
      <c r="E89" s="87">
        <f>SUM(E10:E88)</f>
        <v>142865.21999999997</v>
      </c>
      <c r="F89" s="752"/>
      <c r="G89" s="29"/>
      <c r="H89" s="29"/>
      <c r="I89"/>
      <c r="J89"/>
      <c r="K89"/>
      <c r="L89"/>
    </row>
    <row r="90" spans="1:16" s="308" customFormat="1" x14ac:dyDescent="0.2">
      <c r="A90"/>
      <c r="B90"/>
      <c r="C90"/>
      <c r="D90" s="195"/>
      <c r="E90" s="197"/>
      <c r="F90" s="752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197"/>
      <c r="F91" s="752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197"/>
      <c r="F92" s="752"/>
      <c r="G92" s="29"/>
      <c r="H92" s="29"/>
      <c r="I92"/>
      <c r="J92"/>
      <c r="K92"/>
      <c r="L92"/>
      <c r="P92"/>
    </row>
    <row r="93" spans="1:16" s="308" customFormat="1" x14ac:dyDescent="0.2">
      <c r="A93"/>
      <c r="B93"/>
      <c r="C93"/>
      <c r="D93" s="195"/>
      <c r="E93" s="197"/>
      <c r="F93" s="752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197"/>
      <c r="F94" s="752"/>
      <c r="G94" s="29"/>
      <c r="H94" s="29"/>
      <c r="I94"/>
      <c r="J94"/>
      <c r="K94"/>
      <c r="L94"/>
      <c r="P94"/>
    </row>
    <row r="95" spans="1:16" s="308" customFormat="1" x14ac:dyDescent="0.2">
      <c r="A95"/>
      <c r="B95"/>
      <c r="C95"/>
      <c r="D95" s="195"/>
      <c r="E95" s="197"/>
      <c r="F95" s="752"/>
      <c r="G95" s="29"/>
      <c r="H95" s="29"/>
      <c r="I95"/>
      <c r="J95"/>
      <c r="K95"/>
      <c r="L95"/>
      <c r="P95"/>
    </row>
    <row r="96" spans="1:16" s="308" customFormat="1" x14ac:dyDescent="0.2">
      <c r="A96"/>
      <c r="B96"/>
      <c r="C96"/>
      <c r="D96" s="195"/>
      <c r="E96" s="197"/>
      <c r="F96" s="752"/>
      <c r="G96" s="29"/>
      <c r="H96" s="29"/>
      <c r="I96"/>
      <c r="J96"/>
      <c r="K96"/>
      <c r="L96"/>
      <c r="P96"/>
    </row>
    <row r="97" spans="1:16" s="308" customFormat="1" x14ac:dyDescent="0.2">
      <c r="A97"/>
      <c r="B97"/>
      <c r="C97"/>
      <c r="D97" s="195"/>
      <c r="E97" s="197"/>
      <c r="F97" s="752"/>
      <c r="G97" s="29"/>
      <c r="H97" s="29"/>
      <c r="I97"/>
      <c r="J97"/>
      <c r="K97"/>
      <c r="L97"/>
      <c r="P97"/>
    </row>
    <row r="108" spans="1:16" s="308" customFormat="1" x14ac:dyDescent="0.2">
      <c r="A108"/>
      <c r="B108"/>
      <c r="C108"/>
      <c r="D108" s="195"/>
      <c r="E108" s="197"/>
      <c r="F108" s="752"/>
      <c r="G108" s="29"/>
      <c r="H108" s="29"/>
      <c r="I108"/>
      <c r="J108"/>
      <c r="K108"/>
      <c r="L108"/>
      <c r="P108"/>
    </row>
    <row r="109" spans="1:16" s="308" customFormat="1" x14ac:dyDescent="0.2">
      <c r="A109"/>
      <c r="B109"/>
      <c r="C109"/>
      <c r="D109" s="195"/>
      <c r="E109" s="197"/>
      <c r="F109" s="752"/>
      <c r="G109" s="29"/>
      <c r="H109" s="29"/>
      <c r="I109"/>
      <c r="J109"/>
      <c r="K109"/>
      <c r="L109"/>
      <c r="P109"/>
    </row>
    <row r="110" spans="1:16" s="308" customFormat="1" x14ac:dyDescent="0.2">
      <c r="A110"/>
      <c r="B110"/>
      <c r="C110"/>
      <c r="D110" s="195"/>
      <c r="E110" s="197"/>
      <c r="F110" s="752"/>
      <c r="G110" s="29"/>
      <c r="H110" s="29"/>
      <c r="I110"/>
      <c r="J110"/>
      <c r="K110"/>
      <c r="L110"/>
      <c r="P110"/>
    </row>
    <row r="111" spans="1:16" s="308" customFormat="1" x14ac:dyDescent="0.2">
      <c r="A111"/>
      <c r="B111"/>
      <c r="C111"/>
      <c r="D111" s="195"/>
      <c r="E111" s="197"/>
      <c r="F111" s="752"/>
      <c r="G111" s="29"/>
      <c r="H111" s="29"/>
      <c r="I111"/>
      <c r="J111"/>
      <c r="K111"/>
      <c r="L111"/>
      <c r="P111"/>
    </row>
    <row r="112" spans="1:16" s="308" customFormat="1" x14ac:dyDescent="0.2">
      <c r="A112"/>
      <c r="B112"/>
      <c r="C112"/>
      <c r="D112" s="195"/>
      <c r="E112" s="197"/>
      <c r="F112" s="752"/>
      <c r="G112" s="29"/>
      <c r="H112" s="29"/>
      <c r="I112"/>
      <c r="J112"/>
      <c r="K112"/>
      <c r="L112"/>
      <c r="P112"/>
    </row>
    <row r="113" spans="1:16" s="308" customFormat="1" x14ac:dyDescent="0.2">
      <c r="A113"/>
      <c r="B113"/>
      <c r="C113"/>
      <c r="D113" s="195"/>
      <c r="E113" s="197"/>
      <c r="F113" s="752"/>
      <c r="G113" s="29"/>
      <c r="H113" s="29"/>
      <c r="I113"/>
      <c r="J113"/>
      <c r="K113"/>
      <c r="L113"/>
      <c r="P113"/>
    </row>
  </sheetData>
  <mergeCells count="4">
    <mergeCell ref="A1:L1"/>
    <mergeCell ref="A3:D3"/>
    <mergeCell ref="K13:K15"/>
    <mergeCell ref="L13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opLeftCell="A16" zoomScaleNormal="100" workbookViewId="0">
      <selection activeCell="K33" sqref="K33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767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2538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767"/>
      <c r="G2" s="767"/>
      <c r="H2" s="767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7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x14ac:dyDescent="0.2">
      <c r="A5"/>
      <c r="B5" s="109">
        <v>44106</v>
      </c>
      <c r="C5" s="768" t="s">
        <v>1939</v>
      </c>
      <c r="D5" s="132" t="s">
        <v>1977</v>
      </c>
      <c r="E5" s="169">
        <v>3090</v>
      </c>
      <c r="F5" s="308" t="s">
        <v>405</v>
      </c>
      <c r="G5" s="29" t="s">
        <v>249</v>
      </c>
      <c r="H5" s="27"/>
      <c r="J5" s="101">
        <v>44112</v>
      </c>
      <c r="K5" s="205" t="s">
        <v>1064</v>
      </c>
      <c r="L5" s="206">
        <v>8133.03</v>
      </c>
      <c r="M5" s="307" t="s">
        <v>89</v>
      </c>
      <c r="N5" s="307" t="s">
        <v>249</v>
      </c>
      <c r="O5" s="307"/>
    </row>
    <row r="6" spans="1:16" s="56" customFormat="1" ht="12.6" customHeight="1" x14ac:dyDescent="0.2">
      <c r="A6"/>
      <c r="B6" s="109">
        <v>44106</v>
      </c>
      <c r="C6" s="768" t="s">
        <v>301</v>
      </c>
      <c r="D6" s="132" t="s">
        <v>380</v>
      </c>
      <c r="E6" s="169">
        <v>966</v>
      </c>
      <c r="F6" s="308" t="s">
        <v>89</v>
      </c>
      <c r="G6" s="29" t="s">
        <v>249</v>
      </c>
      <c r="H6" s="29"/>
      <c r="J6" s="110">
        <v>44118</v>
      </c>
      <c r="K6" s="119" t="s">
        <v>1318</v>
      </c>
      <c r="L6" s="124">
        <v>10600.53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B7" s="109">
        <v>44110</v>
      </c>
      <c r="C7" s="781" t="s">
        <v>1136</v>
      </c>
      <c r="D7" s="132" t="s">
        <v>2032</v>
      </c>
      <c r="E7" s="169">
        <v>10000</v>
      </c>
      <c r="F7" s="308" t="s">
        <v>89</v>
      </c>
      <c r="G7" s="29" t="s">
        <v>249</v>
      </c>
      <c r="H7" s="29"/>
      <c r="J7" s="110">
        <v>44118</v>
      </c>
      <c r="K7" s="123" t="s">
        <v>1487</v>
      </c>
      <c r="L7" s="124">
        <v>4588.5</v>
      </c>
      <c r="M7" s="308" t="s">
        <v>89</v>
      </c>
      <c r="N7" s="307" t="s">
        <v>249</v>
      </c>
      <c r="O7" s="307"/>
    </row>
    <row r="8" spans="1:16" s="111" customFormat="1" ht="12.6" customHeight="1" x14ac:dyDescent="0.2">
      <c r="A8"/>
      <c r="B8" s="109">
        <v>44111</v>
      </c>
      <c r="C8" s="768" t="s">
        <v>742</v>
      </c>
      <c r="D8" s="132" t="s">
        <v>2544</v>
      </c>
      <c r="E8" s="169">
        <v>175</v>
      </c>
      <c r="F8" s="308" t="s">
        <v>89</v>
      </c>
      <c r="G8" s="29" t="s">
        <v>249</v>
      </c>
      <c r="H8" s="29"/>
      <c r="I8" s="56"/>
      <c r="J8" s="110">
        <v>44118</v>
      </c>
      <c r="K8" s="123" t="s">
        <v>50</v>
      </c>
      <c r="L8" s="136">
        <v>2692.78</v>
      </c>
      <c r="M8" s="308" t="s">
        <v>89</v>
      </c>
      <c r="N8" s="307" t="s">
        <v>249</v>
      </c>
      <c r="O8" s="306"/>
    </row>
    <row r="9" spans="1:16" s="3" customFormat="1" ht="12.6" customHeight="1" x14ac:dyDescent="0.2">
      <c r="A9"/>
      <c r="B9" s="109">
        <v>44111</v>
      </c>
      <c r="C9" s="781" t="s">
        <v>469</v>
      </c>
      <c r="D9" s="132" t="s">
        <v>424</v>
      </c>
      <c r="E9" s="169">
        <v>721.14</v>
      </c>
      <c r="F9" s="308" t="s">
        <v>89</v>
      </c>
      <c r="G9" s="29" t="s">
        <v>249</v>
      </c>
      <c r="H9" s="29"/>
      <c r="I9" s="56"/>
      <c r="J9" s="110">
        <v>44118</v>
      </c>
      <c r="K9" s="123" t="s">
        <v>816</v>
      </c>
      <c r="L9" s="136">
        <v>11358.07</v>
      </c>
      <c r="M9" s="308" t="s">
        <v>89</v>
      </c>
      <c r="N9" s="307" t="s">
        <v>249</v>
      </c>
      <c r="O9" s="306"/>
    </row>
    <row r="10" spans="1:16" s="3" customFormat="1" ht="12.6" customHeight="1" x14ac:dyDescent="0.2">
      <c r="A10"/>
      <c r="B10" s="109">
        <v>44112</v>
      </c>
      <c r="C10" s="768" t="s">
        <v>301</v>
      </c>
      <c r="D10" s="132" t="s">
        <v>931</v>
      </c>
      <c r="E10" s="169">
        <v>195.6</v>
      </c>
      <c r="F10" s="308" t="s">
        <v>89</v>
      </c>
      <c r="G10" s="29" t="s">
        <v>249</v>
      </c>
      <c r="H10" s="29"/>
      <c r="I10" s="56"/>
      <c r="J10" s="110">
        <v>44118</v>
      </c>
      <c r="K10" s="132" t="s">
        <v>1258</v>
      </c>
      <c r="L10" s="136">
        <v>10000</v>
      </c>
      <c r="M10" s="308" t="s">
        <v>89</v>
      </c>
      <c r="N10" s="307" t="s">
        <v>249</v>
      </c>
      <c r="O10" s="306"/>
      <c r="P10" s="474">
        <f>SUM(L6:L10,E23:E25)</f>
        <v>43817.880000000005</v>
      </c>
    </row>
    <row r="11" spans="1:16" s="3" customFormat="1" ht="12.6" customHeight="1" x14ac:dyDescent="0.2">
      <c r="A11"/>
      <c r="B11" s="109">
        <v>44112</v>
      </c>
      <c r="C11" s="771" t="s">
        <v>301</v>
      </c>
      <c r="D11" s="132" t="s">
        <v>227</v>
      </c>
      <c r="E11" s="169">
        <v>512.9</v>
      </c>
      <c r="F11" s="308" t="s">
        <v>89</v>
      </c>
      <c r="G11" s="29" t="s">
        <v>249</v>
      </c>
      <c r="H11" s="29"/>
      <c r="I11" s="56"/>
      <c r="J11" s="109">
        <v>44125</v>
      </c>
      <c r="K11" s="132" t="s">
        <v>1258</v>
      </c>
      <c r="L11" s="136">
        <v>9713.2999999999993</v>
      </c>
      <c r="M11" s="308" t="s">
        <v>89</v>
      </c>
      <c r="N11" s="307" t="s">
        <v>249</v>
      </c>
      <c r="O11" s="306"/>
      <c r="P11" s="701"/>
    </row>
    <row r="12" spans="1:16" s="56" customFormat="1" ht="12.6" customHeight="1" x14ac:dyDescent="0.2">
      <c r="B12" s="109">
        <v>44112</v>
      </c>
      <c r="C12" s="771" t="s">
        <v>301</v>
      </c>
      <c r="D12" s="132" t="s">
        <v>227</v>
      </c>
      <c r="E12" s="169">
        <v>333.96</v>
      </c>
      <c r="F12" s="308" t="s">
        <v>89</v>
      </c>
      <c r="G12" s="29" t="s">
        <v>249</v>
      </c>
      <c r="H12" s="29"/>
      <c r="J12" s="109">
        <v>44126</v>
      </c>
      <c r="K12" s="132" t="s">
        <v>2525</v>
      </c>
      <c r="L12" s="136">
        <v>10079.24</v>
      </c>
      <c r="M12" s="308" t="s">
        <v>89</v>
      </c>
      <c r="N12" s="307" t="s">
        <v>249</v>
      </c>
      <c r="O12" s="306"/>
      <c r="P12" s="701"/>
    </row>
    <row r="13" spans="1:16" s="56" customFormat="1" ht="12.6" customHeight="1" x14ac:dyDescent="0.2">
      <c r="B13" s="109">
        <v>44112</v>
      </c>
      <c r="C13" s="771" t="s">
        <v>301</v>
      </c>
      <c r="D13" s="132" t="s">
        <v>227</v>
      </c>
      <c r="E13" s="124">
        <v>599.15</v>
      </c>
      <c r="F13" s="767" t="s">
        <v>89</v>
      </c>
      <c r="G13" s="29" t="s">
        <v>249</v>
      </c>
      <c r="H13" s="29"/>
      <c r="J13" s="109">
        <v>44126</v>
      </c>
      <c r="K13" s="132" t="s">
        <v>2526</v>
      </c>
      <c r="L13" s="136">
        <v>10875.43</v>
      </c>
      <c r="M13" s="308" t="s">
        <v>89</v>
      </c>
      <c r="N13" s="307" t="s">
        <v>249</v>
      </c>
      <c r="O13" s="306"/>
      <c r="P13" s="701"/>
    </row>
    <row r="14" spans="1:16" s="56" customFormat="1" ht="12.6" customHeight="1" x14ac:dyDescent="0.2">
      <c r="B14" s="109">
        <v>44112</v>
      </c>
      <c r="C14" s="771" t="s">
        <v>301</v>
      </c>
      <c r="D14" s="132" t="s">
        <v>2546</v>
      </c>
      <c r="E14" s="124">
        <v>1120</v>
      </c>
      <c r="F14" s="767" t="s">
        <v>89</v>
      </c>
      <c r="G14" s="29" t="s">
        <v>249</v>
      </c>
      <c r="H14" s="29"/>
      <c r="J14" s="109">
        <v>44127</v>
      </c>
      <c r="K14" s="132" t="s">
        <v>2551</v>
      </c>
      <c r="L14" s="136">
        <v>7102.36</v>
      </c>
      <c r="M14" s="308" t="s">
        <v>89</v>
      </c>
      <c r="N14" s="307" t="s">
        <v>249</v>
      </c>
      <c r="O14" s="306"/>
      <c r="P14" s="701"/>
    </row>
    <row r="15" spans="1:16" s="56" customFormat="1" ht="12.6" customHeight="1" x14ac:dyDescent="0.2">
      <c r="B15" s="109">
        <v>44112</v>
      </c>
      <c r="C15" s="771" t="s">
        <v>301</v>
      </c>
      <c r="D15" s="132" t="s">
        <v>946</v>
      </c>
      <c r="E15" s="124">
        <v>1144.2</v>
      </c>
      <c r="F15" s="767" t="s">
        <v>89</v>
      </c>
      <c r="G15" s="29" t="s">
        <v>249</v>
      </c>
      <c r="H15" s="29"/>
      <c r="J15" s="109">
        <v>44127</v>
      </c>
      <c r="K15" s="132" t="s">
        <v>2551</v>
      </c>
      <c r="L15" s="136">
        <v>2405.27</v>
      </c>
      <c r="M15" s="308" t="s">
        <v>89</v>
      </c>
      <c r="N15" s="307" t="s">
        <v>249</v>
      </c>
      <c r="O15" s="306"/>
      <c r="P15" s="701"/>
    </row>
    <row r="16" spans="1:16" s="56" customFormat="1" ht="12.6" customHeight="1" thickBot="1" x14ac:dyDescent="0.25">
      <c r="B16" s="109">
        <v>44112</v>
      </c>
      <c r="C16" s="771" t="s">
        <v>301</v>
      </c>
      <c r="D16" s="132" t="s">
        <v>1818</v>
      </c>
      <c r="E16" s="124">
        <v>2130.38</v>
      </c>
      <c r="F16" s="767" t="s">
        <v>89</v>
      </c>
      <c r="G16" s="29" t="s">
        <v>249</v>
      </c>
      <c r="H16" s="29"/>
      <c r="J16" s="161">
        <v>44134</v>
      </c>
      <c r="K16" s="133" t="s">
        <v>2530</v>
      </c>
      <c r="L16" s="137">
        <v>11628.2</v>
      </c>
      <c r="M16" s="308" t="s">
        <v>89</v>
      </c>
      <c r="N16" s="307" t="s">
        <v>249</v>
      </c>
      <c r="O16" s="306"/>
      <c r="P16" s="685"/>
    </row>
    <row r="17" spans="1:16" s="56" customFormat="1" ht="12.6" customHeight="1" thickBot="1" x14ac:dyDescent="0.25">
      <c r="B17" s="109">
        <v>44112</v>
      </c>
      <c r="C17" s="781" t="s">
        <v>469</v>
      </c>
      <c r="D17" s="132" t="s">
        <v>901</v>
      </c>
      <c r="E17" s="124">
        <v>210.18</v>
      </c>
      <c r="F17" s="780" t="s">
        <v>89</v>
      </c>
      <c r="G17" s="29" t="s">
        <v>249</v>
      </c>
      <c r="H17" s="29"/>
      <c r="J17" s="154"/>
      <c r="K17" s="155"/>
      <c r="L17" s="665">
        <f>SUM(L5:L16)</f>
        <v>99176.71</v>
      </c>
      <c r="M17" s="309"/>
      <c r="N17" s="307"/>
      <c r="O17" s="306"/>
    </row>
    <row r="18" spans="1:16" s="56" customFormat="1" ht="12.6" customHeight="1" thickBot="1" x14ac:dyDescent="0.25">
      <c r="B18" s="109">
        <v>44113</v>
      </c>
      <c r="C18" s="781" t="s">
        <v>301</v>
      </c>
      <c r="D18" s="132" t="s">
        <v>1355</v>
      </c>
      <c r="E18" s="124">
        <v>364.9</v>
      </c>
      <c r="F18" s="780" t="s">
        <v>89</v>
      </c>
      <c r="G18" s="29" t="s">
        <v>249</v>
      </c>
      <c r="H18" s="29"/>
      <c r="J18" s="154"/>
      <c r="K18" s="155"/>
      <c r="L18" s="156"/>
      <c r="M18" s="309"/>
      <c r="N18" s="307"/>
      <c r="O18" s="306"/>
    </row>
    <row r="19" spans="1:16" s="56" customFormat="1" ht="12.6" customHeight="1" x14ac:dyDescent="0.2">
      <c r="B19" s="109">
        <v>44113</v>
      </c>
      <c r="C19" s="781" t="s">
        <v>301</v>
      </c>
      <c r="D19" s="132" t="s">
        <v>2567</v>
      </c>
      <c r="E19" s="124">
        <v>828.95</v>
      </c>
      <c r="F19" s="780" t="s">
        <v>89</v>
      </c>
      <c r="G19" s="29" t="s">
        <v>249</v>
      </c>
      <c r="H19" s="29"/>
      <c r="I19"/>
      <c r="J19" s="158"/>
      <c r="K19" s="885" t="s">
        <v>1087</v>
      </c>
      <c r="L19" s="881">
        <f>E91+L17+L52</f>
        <v>304752.19</v>
      </c>
      <c r="M19" s="307"/>
      <c r="N19" s="308"/>
      <c r="O19" s="306"/>
      <c r="P19" s="702"/>
    </row>
    <row r="20" spans="1:16" s="56" customFormat="1" ht="12.6" customHeight="1" x14ac:dyDescent="0.2">
      <c r="B20" s="109">
        <v>44113</v>
      </c>
      <c r="C20" s="781" t="s">
        <v>647</v>
      </c>
      <c r="D20" s="132" t="s">
        <v>597</v>
      </c>
      <c r="E20" s="124">
        <v>73.95</v>
      </c>
      <c r="F20" s="780" t="s">
        <v>89</v>
      </c>
      <c r="G20" s="29" t="s">
        <v>249</v>
      </c>
      <c r="H20" s="29"/>
      <c r="I20"/>
      <c r="J20" s="158"/>
      <c r="K20" s="885"/>
      <c r="L20" s="884"/>
      <c r="M20" s="307"/>
      <c r="N20" s="308"/>
      <c r="O20" s="307"/>
      <c r="P20" s="316"/>
    </row>
    <row r="21" spans="1:16" s="56" customFormat="1" ht="12.6" customHeight="1" thickBot="1" x14ac:dyDescent="0.25">
      <c r="B21" s="109">
        <v>44113</v>
      </c>
      <c r="C21" s="781" t="s">
        <v>469</v>
      </c>
      <c r="D21" s="132" t="s">
        <v>901</v>
      </c>
      <c r="E21" s="124">
        <v>629.37</v>
      </c>
      <c r="F21" s="780" t="s">
        <v>89</v>
      </c>
      <c r="G21" s="29" t="s">
        <v>249</v>
      </c>
      <c r="H21" s="29"/>
      <c r="I21" s="294"/>
      <c r="J21" s="393"/>
      <c r="K21" s="885"/>
      <c r="L21" s="882"/>
      <c r="M21" s="307"/>
      <c r="N21" s="308"/>
      <c r="O21" s="307"/>
      <c r="P21" s="29"/>
    </row>
    <row r="22" spans="1:16" s="56" customFormat="1" ht="12.6" customHeight="1" x14ac:dyDescent="0.2">
      <c r="B22" s="109">
        <v>44116</v>
      </c>
      <c r="C22" s="781" t="s">
        <v>719</v>
      </c>
      <c r="D22" s="132" t="s">
        <v>1051</v>
      </c>
      <c r="E22" s="124">
        <v>854.19</v>
      </c>
      <c r="F22" s="780"/>
      <c r="G22" s="29" t="s">
        <v>249</v>
      </c>
      <c r="H22" s="29"/>
      <c r="I22" s="3"/>
      <c r="J22" s="393"/>
      <c r="K22" s="769"/>
      <c r="L22" s="336"/>
      <c r="M22" s="307"/>
      <c r="N22" s="308"/>
      <c r="O22" s="307"/>
      <c r="P22" s="29"/>
    </row>
    <row r="23" spans="1:16" s="56" customFormat="1" ht="12.6" customHeight="1" thickBot="1" x14ac:dyDescent="0.25">
      <c r="B23" s="109">
        <v>44118</v>
      </c>
      <c r="C23" s="768" t="s">
        <v>647</v>
      </c>
      <c r="D23" s="132" t="s">
        <v>2548</v>
      </c>
      <c r="E23" s="124">
        <v>380</v>
      </c>
      <c r="F23" s="767" t="s">
        <v>89</v>
      </c>
      <c r="G23" s="29" t="s">
        <v>249</v>
      </c>
      <c r="H23" s="29"/>
      <c r="I23" s="294" t="s">
        <v>1570</v>
      </c>
      <c r="J23" s="294"/>
      <c r="K23" s="294"/>
      <c r="L23" s="288"/>
      <c r="M23" s="492" t="s">
        <v>2269</v>
      </c>
      <c r="N23" s="308"/>
      <c r="O23" s="308"/>
      <c r="P23" s="29"/>
    </row>
    <row r="24" spans="1:16" s="56" customFormat="1" ht="12.6" customHeight="1" thickBot="1" x14ac:dyDescent="0.25">
      <c r="B24" s="109">
        <v>44118</v>
      </c>
      <c r="C24" s="772" t="s">
        <v>647</v>
      </c>
      <c r="D24" s="132" t="s">
        <v>2548</v>
      </c>
      <c r="E24" s="124">
        <v>380</v>
      </c>
      <c r="F24" s="767" t="s">
        <v>89</v>
      </c>
      <c r="G24" s="29" t="s">
        <v>249</v>
      </c>
      <c r="H24" s="29"/>
      <c r="I24"/>
      <c r="J24" s="10" t="s">
        <v>297</v>
      </c>
      <c r="K24" s="11" t="s">
        <v>298</v>
      </c>
      <c r="L24" s="176" t="s">
        <v>299</v>
      </c>
      <c r="M24" s="308"/>
      <c r="N24" s="308"/>
      <c r="O24" s="308"/>
      <c r="P24" s="29"/>
    </row>
    <row r="25" spans="1:16" s="56" customFormat="1" ht="12.6" customHeight="1" x14ac:dyDescent="0.2">
      <c r="B25" s="109">
        <v>44118</v>
      </c>
      <c r="C25" s="768" t="s">
        <v>301</v>
      </c>
      <c r="D25" s="132" t="s">
        <v>227</v>
      </c>
      <c r="E25" s="124">
        <v>3818</v>
      </c>
      <c r="F25" s="767" t="s">
        <v>89</v>
      </c>
      <c r="G25" s="29" t="s">
        <v>249</v>
      </c>
      <c r="H25" s="29"/>
      <c r="I25"/>
      <c r="J25" s="101">
        <v>44099</v>
      </c>
      <c r="K25" s="205" t="s">
        <v>2346</v>
      </c>
      <c r="L25" s="206">
        <v>49.8</v>
      </c>
      <c r="M25" s="308" t="s">
        <v>89</v>
      </c>
      <c r="N25" s="308" t="s">
        <v>249</v>
      </c>
      <c r="O25" s="308"/>
      <c r="P25" s="327"/>
    </row>
    <row r="26" spans="1:16" s="56" customFormat="1" ht="12.6" customHeight="1" x14ac:dyDescent="0.2">
      <c r="B26" s="109">
        <v>44118</v>
      </c>
      <c r="C26" s="781" t="s">
        <v>301</v>
      </c>
      <c r="D26" s="132" t="s">
        <v>459</v>
      </c>
      <c r="E26" s="124">
        <v>439</v>
      </c>
      <c r="F26" s="780" t="s">
        <v>89</v>
      </c>
      <c r="G26" s="29" t="s">
        <v>249</v>
      </c>
      <c r="H26" s="29"/>
      <c r="I26"/>
      <c r="J26" s="110">
        <v>44099</v>
      </c>
      <c r="K26" s="119" t="s">
        <v>2346</v>
      </c>
      <c r="L26" s="172">
        <v>64.2</v>
      </c>
      <c r="M26" s="308" t="s">
        <v>89</v>
      </c>
      <c r="N26" s="308" t="s">
        <v>249</v>
      </c>
      <c r="O26" s="308"/>
      <c r="P26" s="327"/>
    </row>
    <row r="27" spans="1:16" s="56" customFormat="1" ht="12.6" customHeight="1" x14ac:dyDescent="0.2">
      <c r="B27" s="109">
        <v>44118</v>
      </c>
      <c r="C27" s="781" t="s">
        <v>719</v>
      </c>
      <c r="D27" s="132" t="s">
        <v>1051</v>
      </c>
      <c r="E27" s="124">
        <v>653.91</v>
      </c>
      <c r="F27" s="780" t="s">
        <v>89</v>
      </c>
      <c r="G27" s="29" t="s">
        <v>249</v>
      </c>
      <c r="H27" s="29"/>
      <c r="I27"/>
      <c r="J27" s="110">
        <v>44099</v>
      </c>
      <c r="K27" s="119" t="s">
        <v>2399</v>
      </c>
      <c r="L27" s="172">
        <v>51</v>
      </c>
      <c r="M27" s="308" t="s">
        <v>89</v>
      </c>
      <c r="N27" s="308" t="s">
        <v>249</v>
      </c>
      <c r="O27" s="308"/>
      <c r="P27" s="327"/>
    </row>
    <row r="28" spans="1:16" s="56" customFormat="1" ht="12.6" customHeight="1" x14ac:dyDescent="0.2">
      <c r="B28" s="109">
        <v>44118</v>
      </c>
      <c r="C28" s="781" t="s">
        <v>301</v>
      </c>
      <c r="D28" s="132" t="s">
        <v>790</v>
      </c>
      <c r="E28" s="124">
        <v>608.95000000000005</v>
      </c>
      <c r="F28" s="780" t="s">
        <v>89</v>
      </c>
      <c r="G28" s="29" t="s">
        <v>249</v>
      </c>
      <c r="H28" s="29"/>
      <c r="I28"/>
      <c r="J28" s="110">
        <v>44100</v>
      </c>
      <c r="K28" s="119" t="s">
        <v>2563</v>
      </c>
      <c r="L28" s="172">
        <v>869.18</v>
      </c>
      <c r="M28" s="308" t="s">
        <v>89</v>
      </c>
      <c r="N28" s="308" t="s">
        <v>249</v>
      </c>
      <c r="O28" s="308"/>
      <c r="P28" s="29"/>
    </row>
    <row r="29" spans="1:16" s="56" customFormat="1" ht="12.6" customHeight="1" x14ac:dyDescent="0.2">
      <c r="B29" s="109">
        <v>44119</v>
      </c>
      <c r="C29" s="768" t="s">
        <v>674</v>
      </c>
      <c r="D29" s="132" t="s">
        <v>2215</v>
      </c>
      <c r="E29" s="124">
        <v>2000</v>
      </c>
      <c r="F29" s="767" t="s">
        <v>405</v>
      </c>
      <c r="G29" s="29" t="s">
        <v>249</v>
      </c>
      <c r="H29" s="29"/>
      <c r="I29"/>
      <c r="J29" s="110">
        <v>44103</v>
      </c>
      <c r="K29" s="119" t="s">
        <v>2564</v>
      </c>
      <c r="L29" s="172">
        <v>845.14</v>
      </c>
      <c r="M29" s="308" t="s">
        <v>89</v>
      </c>
      <c r="N29" s="308" t="s">
        <v>249</v>
      </c>
      <c r="O29" s="308"/>
      <c r="P29" s="29"/>
    </row>
    <row r="30" spans="1:16" s="56" customFormat="1" ht="12.6" customHeight="1" x14ac:dyDescent="0.2">
      <c r="B30" s="109">
        <v>44119</v>
      </c>
      <c r="C30" s="188" t="s">
        <v>719</v>
      </c>
      <c r="D30" s="132" t="s">
        <v>2549</v>
      </c>
      <c r="E30" s="124">
        <v>623</v>
      </c>
      <c r="F30" s="767" t="s">
        <v>89</v>
      </c>
      <c r="G30" s="29" t="s">
        <v>249</v>
      </c>
      <c r="H30" s="29"/>
      <c r="I30"/>
      <c r="J30" s="110">
        <v>44104</v>
      </c>
      <c r="K30" s="119" t="s">
        <v>424</v>
      </c>
      <c r="L30" s="172">
        <v>148.61000000000001</v>
      </c>
      <c r="M30" s="308" t="s">
        <v>89</v>
      </c>
      <c r="N30" s="308" t="s">
        <v>249</v>
      </c>
      <c r="O30" s="308"/>
      <c r="P30" s="29"/>
    </row>
    <row r="31" spans="1:16" s="29" customFormat="1" ht="12.6" customHeight="1" x14ac:dyDescent="0.2">
      <c r="A31" s="56"/>
      <c r="B31" s="109">
        <v>44119</v>
      </c>
      <c r="C31" s="188" t="s">
        <v>647</v>
      </c>
      <c r="D31" s="123" t="s">
        <v>2550</v>
      </c>
      <c r="E31" s="124">
        <v>1124.52</v>
      </c>
      <c r="F31" s="767" t="s">
        <v>89</v>
      </c>
      <c r="G31" s="29" t="s">
        <v>249</v>
      </c>
      <c r="I31"/>
      <c r="J31" s="110">
        <v>44104</v>
      </c>
      <c r="K31" s="119" t="s">
        <v>1320</v>
      </c>
      <c r="L31" s="172">
        <v>179.99</v>
      </c>
      <c r="M31" s="308"/>
      <c r="N31" s="308" t="s">
        <v>249</v>
      </c>
      <c r="O31" s="308"/>
      <c r="P31" s="308"/>
    </row>
    <row r="32" spans="1:16" s="308" customFormat="1" ht="12.6" customHeight="1" x14ac:dyDescent="0.2">
      <c r="A32"/>
      <c r="B32" s="129">
        <v>44120</v>
      </c>
      <c r="C32" s="190" t="s">
        <v>719</v>
      </c>
      <c r="D32" s="132" t="s">
        <v>1051</v>
      </c>
      <c r="E32" s="136">
        <v>300</v>
      </c>
      <c r="F32" s="767" t="s">
        <v>89</v>
      </c>
      <c r="G32" s="29" t="s">
        <v>249</v>
      </c>
      <c r="H32" s="29"/>
      <c r="I32"/>
      <c r="J32" s="110">
        <v>44105</v>
      </c>
      <c r="K32" s="119" t="s">
        <v>424</v>
      </c>
      <c r="L32" s="172">
        <v>143.54</v>
      </c>
      <c r="M32" s="308" t="s">
        <v>89</v>
      </c>
      <c r="N32" s="308" t="s">
        <v>249</v>
      </c>
    </row>
    <row r="33" spans="1:14" s="308" customFormat="1" ht="12.6" customHeight="1" x14ac:dyDescent="0.2">
      <c r="A33"/>
      <c r="B33" s="129">
        <v>44120</v>
      </c>
      <c r="C33" s="190" t="s">
        <v>301</v>
      </c>
      <c r="D33" s="132" t="s">
        <v>227</v>
      </c>
      <c r="E33" s="136">
        <v>201.25</v>
      </c>
      <c r="F33" s="767" t="s">
        <v>89</v>
      </c>
      <c r="G33" s="29" t="s">
        <v>249</v>
      </c>
      <c r="H33" s="29"/>
      <c r="I33"/>
      <c r="J33" s="110">
        <v>44105</v>
      </c>
      <c r="K33" s="119" t="s">
        <v>931</v>
      </c>
      <c r="L33" s="172">
        <v>666.3</v>
      </c>
      <c r="M33" s="308" t="s">
        <v>89</v>
      </c>
      <c r="N33" s="308" t="s">
        <v>249</v>
      </c>
    </row>
    <row r="34" spans="1:14" s="308" customFormat="1" ht="12.6" customHeight="1" x14ac:dyDescent="0.2">
      <c r="A34"/>
      <c r="B34" s="129">
        <v>44120</v>
      </c>
      <c r="C34" s="190" t="s">
        <v>1939</v>
      </c>
      <c r="D34" s="132" t="s">
        <v>1977</v>
      </c>
      <c r="E34" s="136">
        <v>3090</v>
      </c>
      <c r="F34" s="780" t="s">
        <v>405</v>
      </c>
      <c r="G34" s="29" t="s">
        <v>249</v>
      </c>
      <c r="I34"/>
      <c r="J34" s="110">
        <v>44105</v>
      </c>
      <c r="K34" s="119" t="s">
        <v>1355</v>
      </c>
      <c r="L34" s="172">
        <v>2129.5</v>
      </c>
      <c r="M34" s="308" t="s">
        <v>89</v>
      </c>
      <c r="N34" s="308" t="s">
        <v>249</v>
      </c>
    </row>
    <row r="35" spans="1:14" s="308" customFormat="1" ht="12.6" customHeight="1" x14ac:dyDescent="0.2">
      <c r="A35"/>
      <c r="B35" s="129">
        <v>44120</v>
      </c>
      <c r="C35" s="190" t="s">
        <v>301</v>
      </c>
      <c r="D35" s="132" t="s">
        <v>459</v>
      </c>
      <c r="E35" s="136">
        <v>653</v>
      </c>
      <c r="F35" s="780" t="s">
        <v>89</v>
      </c>
      <c r="G35" s="29" t="s">
        <v>249</v>
      </c>
      <c r="I35"/>
      <c r="J35" s="110">
        <v>44105</v>
      </c>
      <c r="K35" s="119" t="s">
        <v>640</v>
      </c>
      <c r="L35" s="172">
        <v>220.4</v>
      </c>
      <c r="M35" s="308" t="s">
        <v>89</v>
      </c>
      <c r="N35" s="308" t="s">
        <v>249</v>
      </c>
    </row>
    <row r="36" spans="1:14" s="308" customFormat="1" ht="12.6" customHeight="1" x14ac:dyDescent="0.2">
      <c r="A36"/>
      <c r="B36" s="129">
        <v>44123</v>
      </c>
      <c r="C36" s="190" t="s">
        <v>301</v>
      </c>
      <c r="D36" s="132" t="s">
        <v>931</v>
      </c>
      <c r="E36" s="136">
        <v>136.69999999999999</v>
      </c>
      <c r="F36" s="780" t="s">
        <v>89</v>
      </c>
      <c r="G36" s="29" t="s">
        <v>249</v>
      </c>
      <c r="I36"/>
      <c r="J36" s="110">
        <v>44105</v>
      </c>
      <c r="K36" s="119" t="s">
        <v>597</v>
      </c>
      <c r="L36" s="172">
        <v>1592.15</v>
      </c>
      <c r="M36" s="308" t="s">
        <v>89</v>
      </c>
      <c r="N36" s="308" t="s">
        <v>249</v>
      </c>
    </row>
    <row r="37" spans="1:14" s="308" customFormat="1" ht="12.6" customHeight="1" x14ac:dyDescent="0.2">
      <c r="A37"/>
      <c r="B37" s="129">
        <v>44123</v>
      </c>
      <c r="C37" s="190" t="s">
        <v>301</v>
      </c>
      <c r="D37" s="132" t="s">
        <v>459</v>
      </c>
      <c r="E37" s="136">
        <v>218</v>
      </c>
      <c r="F37" s="780" t="s">
        <v>89</v>
      </c>
      <c r="G37" s="29" t="s">
        <v>249</v>
      </c>
      <c r="I37"/>
      <c r="J37" s="110">
        <v>44106</v>
      </c>
      <c r="K37" s="119" t="s">
        <v>2565</v>
      </c>
      <c r="L37" s="172">
        <v>69.900000000000006</v>
      </c>
      <c r="M37" s="308" t="s">
        <v>89</v>
      </c>
      <c r="N37" s="308" t="s">
        <v>249</v>
      </c>
    </row>
    <row r="38" spans="1:14" s="308" customFormat="1" ht="12.6" customHeight="1" x14ac:dyDescent="0.2">
      <c r="A38"/>
      <c r="B38" s="129">
        <v>44123</v>
      </c>
      <c r="C38" s="190" t="s">
        <v>301</v>
      </c>
      <c r="D38" s="132" t="s">
        <v>2568</v>
      </c>
      <c r="E38" s="136">
        <v>822.25</v>
      </c>
      <c r="F38" s="780" t="s">
        <v>89</v>
      </c>
      <c r="G38" s="29" t="s">
        <v>249</v>
      </c>
      <c r="I38"/>
      <c r="J38" s="110">
        <v>44106</v>
      </c>
      <c r="K38" s="119" t="s">
        <v>2566</v>
      </c>
      <c r="L38" s="172">
        <v>667</v>
      </c>
      <c r="M38" s="308" t="s">
        <v>89</v>
      </c>
      <c r="N38" s="308" t="s">
        <v>249</v>
      </c>
    </row>
    <row r="39" spans="1:14" s="308" customFormat="1" ht="12.6" customHeight="1" x14ac:dyDescent="0.2">
      <c r="A39"/>
      <c r="B39" s="129">
        <v>44124</v>
      </c>
      <c r="C39" s="190" t="s">
        <v>719</v>
      </c>
      <c r="D39" s="132" t="s">
        <v>1051</v>
      </c>
      <c r="E39" s="136">
        <v>822.45</v>
      </c>
      <c r="F39" s="780" t="s">
        <v>89</v>
      </c>
      <c r="G39" s="29" t="s">
        <v>249</v>
      </c>
      <c r="H39" s="29"/>
      <c r="I39"/>
      <c r="J39" s="110">
        <v>44107</v>
      </c>
      <c r="K39" s="119" t="s">
        <v>1051</v>
      </c>
      <c r="L39" s="172">
        <v>957.36</v>
      </c>
      <c r="M39" s="308" t="s">
        <v>89</v>
      </c>
      <c r="N39" s="308" t="s">
        <v>249</v>
      </c>
    </row>
    <row r="40" spans="1:14" s="308" customFormat="1" ht="12.6" customHeight="1" x14ac:dyDescent="0.2">
      <c r="A40"/>
      <c r="B40" s="129">
        <v>44124</v>
      </c>
      <c r="C40" s="190" t="s">
        <v>469</v>
      </c>
      <c r="D40" s="132" t="s">
        <v>901</v>
      </c>
      <c r="E40" s="136">
        <v>872.91</v>
      </c>
      <c r="F40" s="780" t="s">
        <v>89</v>
      </c>
      <c r="G40" s="29" t="s">
        <v>249</v>
      </c>
      <c r="H40" s="29"/>
      <c r="I40"/>
      <c r="J40" s="110">
        <v>44107</v>
      </c>
      <c r="K40" s="119" t="s">
        <v>1355</v>
      </c>
      <c r="L40" s="172">
        <v>386.89</v>
      </c>
      <c r="M40" s="308" t="s">
        <v>89</v>
      </c>
      <c r="N40" s="308" t="s">
        <v>249</v>
      </c>
    </row>
    <row r="41" spans="1:14" s="308" customFormat="1" ht="12.6" customHeight="1" x14ac:dyDescent="0.2">
      <c r="A41"/>
      <c r="B41" s="129">
        <v>44124</v>
      </c>
      <c r="C41" s="190" t="s">
        <v>301</v>
      </c>
      <c r="D41" s="132" t="s">
        <v>459</v>
      </c>
      <c r="E41" s="136">
        <v>48</v>
      </c>
      <c r="F41" s="780" t="s">
        <v>89</v>
      </c>
      <c r="G41" s="29" t="s">
        <v>249</v>
      </c>
      <c r="H41" s="29"/>
      <c r="I41"/>
      <c r="J41" s="110">
        <v>44107</v>
      </c>
      <c r="K41" s="119" t="s">
        <v>2400</v>
      </c>
      <c r="L41" s="172">
        <v>64</v>
      </c>
      <c r="M41" s="308" t="s">
        <v>89</v>
      </c>
      <c r="N41" s="308" t="s">
        <v>249</v>
      </c>
    </row>
    <row r="42" spans="1:14" s="308" customFormat="1" ht="12.6" customHeight="1" x14ac:dyDescent="0.2">
      <c r="A42"/>
      <c r="B42" s="129">
        <v>44124</v>
      </c>
      <c r="C42" s="190" t="s">
        <v>301</v>
      </c>
      <c r="D42" s="132" t="s">
        <v>1834</v>
      </c>
      <c r="E42" s="136">
        <v>1633</v>
      </c>
      <c r="F42" s="780" t="s">
        <v>89</v>
      </c>
      <c r="G42" s="29" t="s">
        <v>249</v>
      </c>
      <c r="H42" s="29"/>
      <c r="I42"/>
      <c r="J42" s="110">
        <v>44107</v>
      </c>
      <c r="K42" s="119" t="s">
        <v>2400</v>
      </c>
      <c r="L42" s="172">
        <v>64</v>
      </c>
      <c r="M42" s="308" t="s">
        <v>89</v>
      </c>
      <c r="N42" s="308" t="s">
        <v>249</v>
      </c>
    </row>
    <row r="43" spans="1:14" s="308" customFormat="1" ht="12.6" customHeight="1" x14ac:dyDescent="0.2">
      <c r="A43"/>
      <c r="B43" s="129">
        <v>44125</v>
      </c>
      <c r="C43" s="190" t="s">
        <v>301</v>
      </c>
      <c r="D43" s="132" t="s">
        <v>380</v>
      </c>
      <c r="E43" s="136">
        <v>483</v>
      </c>
      <c r="F43" s="767" t="s">
        <v>89</v>
      </c>
      <c r="G43" s="29" t="s">
        <v>249</v>
      </c>
      <c r="H43" s="29"/>
      <c r="I43"/>
      <c r="J43" s="109">
        <v>44108</v>
      </c>
      <c r="K43" s="119" t="s">
        <v>1051</v>
      </c>
      <c r="L43" s="172">
        <v>941.53</v>
      </c>
      <c r="M43" s="308" t="s">
        <v>89</v>
      </c>
      <c r="N43" s="308" t="s">
        <v>249</v>
      </c>
    </row>
    <row r="44" spans="1:14" s="308" customFormat="1" ht="12.6" customHeight="1" x14ac:dyDescent="0.2">
      <c r="A44"/>
      <c r="B44" s="129">
        <v>44125</v>
      </c>
      <c r="C44" s="190" t="s">
        <v>301</v>
      </c>
      <c r="D44" s="132" t="s">
        <v>6</v>
      </c>
      <c r="E44" s="136">
        <v>15512.35</v>
      </c>
      <c r="F44" s="767" t="s">
        <v>89</v>
      </c>
      <c r="G44" s="29" t="s">
        <v>249</v>
      </c>
      <c r="H44" s="29"/>
      <c r="I44"/>
      <c r="J44" s="109">
        <v>44109</v>
      </c>
      <c r="K44" s="119" t="s">
        <v>1688</v>
      </c>
      <c r="L44" s="172">
        <v>94.8</v>
      </c>
      <c r="M44" s="308" t="s">
        <v>89</v>
      </c>
      <c r="N44" s="308" t="s">
        <v>249</v>
      </c>
    </row>
    <row r="45" spans="1:14" s="308" customFormat="1" ht="12.6" customHeight="1" x14ac:dyDescent="0.2">
      <c r="A45"/>
      <c r="B45" s="129">
        <v>44125</v>
      </c>
      <c r="C45" s="190" t="s">
        <v>1113</v>
      </c>
      <c r="D45" s="132" t="s">
        <v>906</v>
      </c>
      <c r="E45" s="136">
        <v>10637.5</v>
      </c>
      <c r="F45" s="767" t="s">
        <v>89</v>
      </c>
      <c r="G45" s="29" t="s">
        <v>249</v>
      </c>
      <c r="H45" s="29"/>
      <c r="I45"/>
      <c r="J45" s="109">
        <v>44109</v>
      </c>
      <c r="K45" s="119" t="s">
        <v>2399</v>
      </c>
      <c r="L45" s="169">
        <v>51</v>
      </c>
      <c r="M45" s="308" t="s">
        <v>89</v>
      </c>
      <c r="N45" s="308" t="s">
        <v>249</v>
      </c>
    </row>
    <row r="46" spans="1:14" s="308" customFormat="1" ht="12.6" customHeight="1" x14ac:dyDescent="0.2">
      <c r="A46"/>
      <c r="B46" s="129">
        <v>44125</v>
      </c>
      <c r="C46" s="190" t="s">
        <v>301</v>
      </c>
      <c r="D46" s="132" t="s">
        <v>293</v>
      </c>
      <c r="E46" s="136">
        <v>6900</v>
      </c>
      <c r="F46" s="767" t="s">
        <v>89</v>
      </c>
      <c r="G46" s="29" t="s">
        <v>249</v>
      </c>
      <c r="H46" s="29"/>
      <c r="I46"/>
      <c r="J46" s="109">
        <v>44110</v>
      </c>
      <c r="K46" s="119" t="s">
        <v>2399</v>
      </c>
      <c r="L46" s="169">
        <v>51</v>
      </c>
      <c r="M46" s="308" t="s">
        <v>89</v>
      </c>
    </row>
    <row r="47" spans="1:14" s="308" customFormat="1" ht="12.6" customHeight="1" x14ac:dyDescent="0.2">
      <c r="A47"/>
      <c r="B47" s="129">
        <v>44126</v>
      </c>
      <c r="C47" s="190" t="s">
        <v>469</v>
      </c>
      <c r="D47" s="132" t="s">
        <v>424</v>
      </c>
      <c r="E47" s="136">
        <v>610.21</v>
      </c>
      <c r="F47" s="767" t="s">
        <v>89</v>
      </c>
      <c r="G47" s="29" t="s">
        <v>249</v>
      </c>
      <c r="H47" s="29"/>
      <c r="I47"/>
      <c r="J47" s="109">
        <v>44110</v>
      </c>
      <c r="K47" s="119" t="s">
        <v>2347</v>
      </c>
      <c r="L47" s="134">
        <v>773.25</v>
      </c>
      <c r="M47" s="308" t="s">
        <v>89</v>
      </c>
      <c r="N47" s="308" t="s">
        <v>249</v>
      </c>
    </row>
    <row r="48" spans="1:14" s="308" customFormat="1" ht="12.6" customHeight="1" x14ac:dyDescent="0.2">
      <c r="A48"/>
      <c r="B48" s="129">
        <v>44126</v>
      </c>
      <c r="C48" s="190" t="s">
        <v>719</v>
      </c>
      <c r="D48" s="132" t="s">
        <v>1051</v>
      </c>
      <c r="E48" s="136">
        <v>886.07</v>
      </c>
      <c r="F48" s="780" t="s">
        <v>89</v>
      </c>
      <c r="G48" s="29" t="s">
        <v>249</v>
      </c>
      <c r="H48" s="29"/>
      <c r="I48"/>
      <c r="J48" s="109">
        <v>44110</v>
      </c>
      <c r="K48" s="119" t="s">
        <v>2545</v>
      </c>
      <c r="L48" s="169">
        <v>128</v>
      </c>
      <c r="M48" s="308" t="s">
        <v>89</v>
      </c>
      <c r="N48" s="308" t="s">
        <v>249</v>
      </c>
    </row>
    <row r="49" spans="1:14" s="308" customFormat="1" ht="12.6" customHeight="1" x14ac:dyDescent="0.2">
      <c r="A49"/>
      <c r="B49" s="129">
        <v>44127</v>
      </c>
      <c r="C49" s="190" t="s">
        <v>719</v>
      </c>
      <c r="D49" s="132" t="s">
        <v>1051</v>
      </c>
      <c r="E49" s="136">
        <v>992.93</v>
      </c>
      <c r="F49" s="780" t="s">
        <v>89</v>
      </c>
      <c r="G49" s="29" t="s">
        <v>249</v>
      </c>
      <c r="H49" s="29"/>
      <c r="I49"/>
      <c r="J49" s="110">
        <v>44111</v>
      </c>
      <c r="K49" s="119" t="s">
        <v>2494</v>
      </c>
      <c r="L49" s="169">
        <v>65</v>
      </c>
      <c r="M49" s="308" t="s">
        <v>89</v>
      </c>
      <c r="N49" s="308" t="s">
        <v>249</v>
      </c>
    </row>
    <row r="50" spans="1:14" s="308" customFormat="1" ht="12.6" customHeight="1" x14ac:dyDescent="0.2">
      <c r="A50"/>
      <c r="B50" s="129">
        <v>44127</v>
      </c>
      <c r="C50" s="190" t="s">
        <v>301</v>
      </c>
      <c r="D50" s="132" t="s">
        <v>227</v>
      </c>
      <c r="E50" s="136">
        <v>102.35</v>
      </c>
      <c r="F50" s="767" t="s">
        <v>89</v>
      </c>
      <c r="G50" s="29" t="s">
        <v>249</v>
      </c>
      <c r="H50" s="29"/>
      <c r="I50"/>
      <c r="J50" s="110">
        <v>44111</v>
      </c>
      <c r="K50" s="132" t="s">
        <v>2547</v>
      </c>
      <c r="L50" s="433">
        <v>2757.7</v>
      </c>
      <c r="M50" s="308" t="s">
        <v>89</v>
      </c>
      <c r="N50" s="308" t="s">
        <v>249</v>
      </c>
    </row>
    <row r="51" spans="1:14" s="308" customFormat="1" ht="12.6" customHeight="1" thickBot="1" x14ac:dyDescent="0.25">
      <c r="A51"/>
      <c r="B51" s="129">
        <v>44127</v>
      </c>
      <c r="C51" s="190" t="s">
        <v>301</v>
      </c>
      <c r="D51" s="132" t="s">
        <v>66</v>
      </c>
      <c r="E51" s="136">
        <v>1106.46</v>
      </c>
      <c r="F51" s="767" t="s">
        <v>89</v>
      </c>
      <c r="G51" s="29" t="s">
        <v>249</v>
      </c>
      <c r="H51" s="29"/>
      <c r="I51"/>
      <c r="J51" s="161">
        <v>44116</v>
      </c>
      <c r="K51" s="133" t="s">
        <v>1781</v>
      </c>
      <c r="L51" s="200">
        <v>748</v>
      </c>
      <c r="N51" s="308" t="s">
        <v>249</v>
      </c>
    </row>
    <row r="52" spans="1:14" s="308" customFormat="1" ht="12.6" customHeight="1" thickBot="1" x14ac:dyDescent="0.25">
      <c r="A52"/>
      <c r="B52" s="129">
        <v>44127</v>
      </c>
      <c r="C52" s="190" t="s">
        <v>301</v>
      </c>
      <c r="D52" s="132" t="s">
        <v>1350</v>
      </c>
      <c r="E52" s="136">
        <v>36998.660000000003</v>
      </c>
      <c r="F52" s="774" t="s">
        <v>89</v>
      </c>
      <c r="G52" s="29" t="s">
        <v>249</v>
      </c>
      <c r="H52" s="29"/>
      <c r="I52" s="294"/>
      <c r="J52" s="56"/>
      <c r="K52" s="194"/>
      <c r="L52" s="87">
        <f>SUM(L25:L51)</f>
        <v>14779.239999999998</v>
      </c>
    </row>
    <row r="53" spans="1:14" s="308" customFormat="1" ht="12.6" customHeight="1" x14ac:dyDescent="0.2">
      <c r="A53"/>
      <c r="B53" s="129">
        <v>44128</v>
      </c>
      <c r="C53" s="190" t="s">
        <v>301</v>
      </c>
      <c r="D53" s="132" t="s">
        <v>1355</v>
      </c>
      <c r="E53" s="136">
        <v>730.32</v>
      </c>
      <c r="F53" s="780" t="s">
        <v>89</v>
      </c>
      <c r="G53" s="29" t="s">
        <v>249</v>
      </c>
      <c r="H53" s="29"/>
      <c r="I53" s="3"/>
      <c r="J53" s="56"/>
      <c r="K53" s="194"/>
      <c r="L53" s="208"/>
    </row>
    <row r="54" spans="1:14" s="308" customFormat="1" ht="12.6" customHeight="1" x14ac:dyDescent="0.2">
      <c r="A54"/>
      <c r="B54" s="129">
        <v>44128</v>
      </c>
      <c r="C54" s="190" t="s">
        <v>719</v>
      </c>
      <c r="D54" s="132" t="s">
        <v>1299</v>
      </c>
      <c r="E54" s="136">
        <v>639.9</v>
      </c>
      <c r="F54" s="780" t="s">
        <v>89</v>
      </c>
      <c r="G54" s="29" t="s">
        <v>249</v>
      </c>
      <c r="H54" s="29"/>
      <c r="I54" s="3"/>
      <c r="J54" s="56"/>
      <c r="K54" s="194"/>
      <c r="L54" s="208"/>
    </row>
    <row r="55" spans="1:14" s="308" customFormat="1" ht="12.6" customHeight="1" x14ac:dyDescent="0.2">
      <c r="A55"/>
      <c r="B55" s="129">
        <v>44128</v>
      </c>
      <c r="C55" s="190" t="s">
        <v>301</v>
      </c>
      <c r="D55" s="132" t="s">
        <v>931</v>
      </c>
      <c r="E55" s="136">
        <v>594.1</v>
      </c>
      <c r="F55" s="780" t="s">
        <v>89</v>
      </c>
      <c r="G55" s="29" t="s">
        <v>249</v>
      </c>
      <c r="H55" s="29"/>
      <c r="I55" s="3"/>
      <c r="J55" s="56"/>
      <c r="K55" s="194"/>
      <c r="L55" s="208"/>
    </row>
    <row r="56" spans="1:14" s="308" customFormat="1" ht="12.6" customHeight="1" x14ac:dyDescent="0.2">
      <c r="A56"/>
      <c r="B56" s="129">
        <v>44130</v>
      </c>
      <c r="C56" s="190" t="s">
        <v>301</v>
      </c>
      <c r="D56" s="132" t="s">
        <v>2554</v>
      </c>
      <c r="E56" s="136">
        <v>47.52</v>
      </c>
      <c r="F56" s="767" t="s">
        <v>89</v>
      </c>
      <c r="G56" s="29" t="s">
        <v>249</v>
      </c>
      <c r="H56" s="29"/>
    </row>
    <row r="57" spans="1:14" s="308" customFormat="1" ht="12.6" customHeight="1" x14ac:dyDescent="0.2">
      <c r="A57"/>
      <c r="B57" s="129">
        <v>44130</v>
      </c>
      <c r="C57" s="190" t="s">
        <v>301</v>
      </c>
      <c r="D57" s="132" t="s">
        <v>2553</v>
      </c>
      <c r="E57" s="136">
        <v>150.16999999999999</v>
      </c>
      <c r="F57" s="767" t="s">
        <v>89</v>
      </c>
      <c r="G57" s="29" t="s">
        <v>249</v>
      </c>
      <c r="H57" s="29"/>
    </row>
    <row r="58" spans="1:14" s="308" customFormat="1" ht="12.6" customHeight="1" x14ac:dyDescent="0.2">
      <c r="A58"/>
      <c r="B58" s="129">
        <v>44130</v>
      </c>
      <c r="C58" s="190" t="s">
        <v>301</v>
      </c>
      <c r="D58" s="132" t="s">
        <v>946</v>
      </c>
      <c r="E58" s="136">
        <v>2107.1999999999998</v>
      </c>
      <c r="F58" s="767" t="s">
        <v>89</v>
      </c>
      <c r="G58" s="29" t="s">
        <v>249</v>
      </c>
      <c r="H58" s="29"/>
    </row>
    <row r="59" spans="1:14" s="308" customFormat="1" ht="12.6" customHeight="1" x14ac:dyDescent="0.2">
      <c r="A59"/>
      <c r="B59" s="129">
        <v>44130</v>
      </c>
      <c r="C59" s="190" t="s">
        <v>301</v>
      </c>
      <c r="D59" s="132" t="s">
        <v>380</v>
      </c>
      <c r="E59" s="136">
        <v>483</v>
      </c>
      <c r="F59" s="767" t="s">
        <v>89</v>
      </c>
      <c r="G59" s="29" t="s">
        <v>249</v>
      </c>
      <c r="H59" s="29"/>
    </row>
    <row r="60" spans="1:14" s="308" customFormat="1" ht="12.6" customHeight="1" x14ac:dyDescent="0.2">
      <c r="A60"/>
      <c r="B60" s="129">
        <v>44130</v>
      </c>
      <c r="C60" s="190" t="s">
        <v>719</v>
      </c>
      <c r="D60" s="132" t="s">
        <v>1051</v>
      </c>
      <c r="E60" s="136">
        <v>392.93</v>
      </c>
      <c r="F60" s="780" t="s">
        <v>89</v>
      </c>
      <c r="G60" s="29" t="s">
        <v>249</v>
      </c>
      <c r="H60" s="29"/>
    </row>
    <row r="61" spans="1:14" s="308" customFormat="1" ht="12.6" customHeight="1" x14ac:dyDescent="0.2">
      <c r="A61"/>
      <c r="B61" s="129">
        <v>44131</v>
      </c>
      <c r="C61" s="190" t="s">
        <v>301</v>
      </c>
      <c r="D61" s="132" t="s">
        <v>2559</v>
      </c>
      <c r="E61" s="136">
        <v>5471.75</v>
      </c>
      <c r="F61" s="778"/>
      <c r="G61" s="29" t="s">
        <v>249</v>
      </c>
      <c r="H61" s="29"/>
    </row>
    <row r="62" spans="1:14" s="308" customFormat="1" ht="12.6" customHeight="1" x14ac:dyDescent="0.2">
      <c r="A62"/>
      <c r="B62" s="129">
        <v>44131</v>
      </c>
      <c r="C62" s="190" t="s">
        <v>301</v>
      </c>
      <c r="D62" s="132" t="s">
        <v>946</v>
      </c>
      <c r="E62" s="136">
        <v>2288.52</v>
      </c>
      <c r="F62" s="767" t="s">
        <v>89</v>
      </c>
      <c r="G62" s="29" t="s">
        <v>249</v>
      </c>
      <c r="H62" s="29"/>
    </row>
    <row r="63" spans="1:14" s="308" customFormat="1" ht="12.6" customHeight="1" x14ac:dyDescent="0.2">
      <c r="A63"/>
      <c r="B63" s="129">
        <v>44131</v>
      </c>
      <c r="C63" s="190" t="s">
        <v>417</v>
      </c>
      <c r="D63" s="132" t="s">
        <v>434</v>
      </c>
      <c r="E63" s="136">
        <v>3105</v>
      </c>
      <c r="F63" s="767" t="s">
        <v>89</v>
      </c>
      <c r="G63" s="29" t="s">
        <v>249</v>
      </c>
      <c r="H63" s="29"/>
    </row>
    <row r="64" spans="1:14" s="308" customFormat="1" ht="12.6" customHeight="1" x14ac:dyDescent="0.2">
      <c r="A64"/>
      <c r="B64" s="129">
        <v>44131</v>
      </c>
      <c r="C64" s="190" t="s">
        <v>469</v>
      </c>
      <c r="D64" s="132" t="s">
        <v>2570</v>
      </c>
      <c r="E64" s="136">
        <v>110</v>
      </c>
      <c r="F64" s="780" t="s">
        <v>89</v>
      </c>
      <c r="G64" s="29" t="s">
        <v>249</v>
      </c>
      <c r="H64" s="29"/>
    </row>
    <row r="65" spans="1:8" s="308" customFormat="1" ht="12.6" customHeight="1" x14ac:dyDescent="0.2">
      <c r="A65"/>
      <c r="B65" s="129">
        <v>44131</v>
      </c>
      <c r="C65" s="190" t="s">
        <v>301</v>
      </c>
      <c r="D65" s="132" t="s">
        <v>1810</v>
      </c>
      <c r="E65" s="136">
        <v>1472.09</v>
      </c>
      <c r="F65" s="780" t="s">
        <v>89</v>
      </c>
      <c r="G65" s="29" t="s">
        <v>249</v>
      </c>
      <c r="H65" s="29"/>
    </row>
    <row r="66" spans="1:8" s="308" customFormat="1" ht="12.6" customHeight="1" x14ac:dyDescent="0.2">
      <c r="A66"/>
      <c r="B66" s="129">
        <v>44131</v>
      </c>
      <c r="C66" s="190" t="s">
        <v>301</v>
      </c>
      <c r="D66" s="132" t="s">
        <v>931</v>
      </c>
      <c r="E66" s="136">
        <v>434.7</v>
      </c>
      <c r="F66" s="780" t="s">
        <v>89</v>
      </c>
      <c r="G66" s="29" t="s">
        <v>249</v>
      </c>
      <c r="H66" s="29"/>
    </row>
    <row r="67" spans="1:8" s="308" customFormat="1" ht="12.6" customHeight="1" x14ac:dyDescent="0.2">
      <c r="A67"/>
      <c r="B67" s="129">
        <v>44131</v>
      </c>
      <c r="C67" s="190" t="s">
        <v>301</v>
      </c>
      <c r="D67" s="132" t="s">
        <v>459</v>
      </c>
      <c r="E67" s="136">
        <v>352</v>
      </c>
      <c r="F67" s="780" t="s">
        <v>89</v>
      </c>
      <c r="G67" s="29" t="s">
        <v>249</v>
      </c>
      <c r="H67" s="29"/>
    </row>
    <row r="68" spans="1:8" s="308" customFormat="1" ht="12.6" customHeight="1" x14ac:dyDescent="0.2">
      <c r="A68"/>
      <c r="B68" s="129">
        <v>44131</v>
      </c>
      <c r="C68" s="190" t="s">
        <v>469</v>
      </c>
      <c r="D68" s="132" t="s">
        <v>901</v>
      </c>
      <c r="E68" s="136">
        <v>195.71</v>
      </c>
      <c r="F68" s="780" t="s">
        <v>89</v>
      </c>
      <c r="G68" s="29" t="s">
        <v>249</v>
      </c>
      <c r="H68" s="29"/>
    </row>
    <row r="69" spans="1:8" s="308" customFormat="1" ht="12.6" customHeight="1" x14ac:dyDescent="0.2">
      <c r="A69"/>
      <c r="B69" s="129">
        <v>44132</v>
      </c>
      <c r="C69" s="190" t="s">
        <v>1136</v>
      </c>
      <c r="D69" s="132" t="s">
        <v>861</v>
      </c>
      <c r="E69" s="136">
        <v>18486.080000000002</v>
      </c>
      <c r="F69" s="773" t="s">
        <v>89</v>
      </c>
      <c r="G69" s="29" t="s">
        <v>249</v>
      </c>
      <c r="H69" s="29"/>
    </row>
    <row r="70" spans="1:8" s="308" customFormat="1" ht="12.6" customHeight="1" x14ac:dyDescent="0.2">
      <c r="A70"/>
      <c r="B70" s="129">
        <v>44132</v>
      </c>
      <c r="C70" s="190" t="s">
        <v>1136</v>
      </c>
      <c r="D70" s="132" t="s">
        <v>2032</v>
      </c>
      <c r="E70" s="136">
        <v>10000</v>
      </c>
      <c r="F70" s="773" t="s">
        <v>89</v>
      </c>
      <c r="G70" s="29" t="s">
        <v>249</v>
      </c>
      <c r="H70" s="29"/>
    </row>
    <row r="71" spans="1:8" s="308" customFormat="1" ht="12.6" customHeight="1" x14ac:dyDescent="0.2">
      <c r="A71"/>
      <c r="B71" s="129">
        <v>44132</v>
      </c>
      <c r="C71" s="190" t="s">
        <v>647</v>
      </c>
      <c r="D71" s="132" t="s">
        <v>2555</v>
      </c>
      <c r="E71" s="136">
        <v>913.36</v>
      </c>
      <c r="F71" s="773" t="s">
        <v>89</v>
      </c>
      <c r="G71" s="29" t="s">
        <v>249</v>
      </c>
      <c r="H71" s="29"/>
    </row>
    <row r="72" spans="1:8" s="308" customFormat="1" ht="12.6" customHeight="1" x14ac:dyDescent="0.2">
      <c r="A72"/>
      <c r="B72" s="129">
        <v>44132</v>
      </c>
      <c r="C72" s="190" t="s">
        <v>301</v>
      </c>
      <c r="D72" s="132" t="s">
        <v>2480</v>
      </c>
      <c r="E72" s="136">
        <v>120</v>
      </c>
      <c r="F72" s="780" t="s">
        <v>89</v>
      </c>
      <c r="G72" s="29" t="s">
        <v>249</v>
      </c>
      <c r="H72" s="29"/>
    </row>
    <row r="73" spans="1:8" s="308" customFormat="1" ht="12.6" customHeight="1" x14ac:dyDescent="0.2">
      <c r="A73"/>
      <c r="B73" s="129">
        <v>44132</v>
      </c>
      <c r="C73" s="190" t="s">
        <v>1540</v>
      </c>
      <c r="D73" s="132" t="s">
        <v>1371</v>
      </c>
      <c r="E73" s="136">
        <v>231</v>
      </c>
      <c r="F73" s="780" t="s">
        <v>89</v>
      </c>
      <c r="G73" s="29" t="s">
        <v>249</v>
      </c>
      <c r="H73" s="29"/>
    </row>
    <row r="74" spans="1:8" s="308" customFormat="1" ht="12.6" customHeight="1" x14ac:dyDescent="0.2">
      <c r="A74"/>
      <c r="B74" s="129">
        <v>44132</v>
      </c>
      <c r="C74" s="190" t="s">
        <v>301</v>
      </c>
      <c r="D74" s="132" t="s">
        <v>459</v>
      </c>
      <c r="E74" s="136">
        <v>532.5</v>
      </c>
      <c r="F74" s="780" t="s">
        <v>89</v>
      </c>
      <c r="G74" s="29" t="s">
        <v>249</v>
      </c>
      <c r="H74" s="29"/>
    </row>
    <row r="75" spans="1:8" s="308" customFormat="1" ht="12.6" customHeight="1" x14ac:dyDescent="0.2">
      <c r="A75"/>
      <c r="B75" s="129">
        <v>44132</v>
      </c>
      <c r="C75" s="190" t="s">
        <v>301</v>
      </c>
      <c r="D75" s="132" t="s">
        <v>931</v>
      </c>
      <c r="E75" s="136">
        <v>384.6</v>
      </c>
      <c r="F75" s="780" t="s">
        <v>89</v>
      </c>
      <c r="G75" s="29" t="s">
        <v>249</v>
      </c>
      <c r="H75" s="29"/>
    </row>
    <row r="76" spans="1:8" s="308" customFormat="1" ht="12.6" customHeight="1" x14ac:dyDescent="0.2">
      <c r="A76"/>
      <c r="B76" s="129">
        <v>44132</v>
      </c>
      <c r="C76" s="190" t="s">
        <v>301</v>
      </c>
      <c r="D76" s="132" t="s">
        <v>1810</v>
      </c>
      <c r="E76" s="136">
        <v>674.36</v>
      </c>
      <c r="F76" s="780" t="s">
        <v>89</v>
      </c>
      <c r="G76" s="29" t="s">
        <v>249</v>
      </c>
      <c r="H76" s="29"/>
    </row>
    <row r="77" spans="1:8" s="308" customFormat="1" ht="12.6" customHeight="1" x14ac:dyDescent="0.2">
      <c r="A77"/>
      <c r="B77" s="129">
        <v>44132</v>
      </c>
      <c r="C77" s="190" t="s">
        <v>469</v>
      </c>
      <c r="D77" s="132" t="s">
        <v>1433</v>
      </c>
      <c r="E77" s="136">
        <v>105.7</v>
      </c>
      <c r="F77" s="780" t="s">
        <v>89</v>
      </c>
      <c r="G77" s="29" t="s">
        <v>249</v>
      </c>
      <c r="H77" s="29"/>
    </row>
    <row r="78" spans="1:8" s="308" customFormat="1" ht="12.6" customHeight="1" x14ac:dyDescent="0.2">
      <c r="A78"/>
      <c r="B78" s="129">
        <v>44134</v>
      </c>
      <c r="C78" s="190" t="s">
        <v>301</v>
      </c>
      <c r="D78" s="132" t="s">
        <v>227</v>
      </c>
      <c r="E78" s="136">
        <v>851</v>
      </c>
      <c r="F78" s="773" t="s">
        <v>89</v>
      </c>
      <c r="G78" s="29" t="s">
        <v>249</v>
      </c>
      <c r="H78" s="29"/>
    </row>
    <row r="79" spans="1:8" s="308" customFormat="1" ht="12.6" customHeight="1" x14ac:dyDescent="0.2">
      <c r="A79"/>
      <c r="B79" s="129">
        <v>44134</v>
      </c>
      <c r="C79" s="190" t="s">
        <v>469</v>
      </c>
      <c r="D79" s="132" t="s">
        <v>901</v>
      </c>
      <c r="E79" s="136">
        <v>1267.79</v>
      </c>
      <c r="F79" s="780" t="s">
        <v>89</v>
      </c>
      <c r="G79" s="29" t="s">
        <v>249</v>
      </c>
      <c r="H79" s="29"/>
    </row>
    <row r="80" spans="1:8" s="308" customFormat="1" ht="12.6" customHeight="1" x14ac:dyDescent="0.2">
      <c r="A80"/>
      <c r="B80" s="129">
        <v>44134</v>
      </c>
      <c r="C80" s="190" t="s">
        <v>469</v>
      </c>
      <c r="D80" s="132" t="s">
        <v>901</v>
      </c>
      <c r="E80" s="136">
        <v>651.5</v>
      </c>
      <c r="F80" s="780" t="s">
        <v>89</v>
      </c>
      <c r="G80" s="29" t="s">
        <v>249</v>
      </c>
      <c r="H80" s="29"/>
    </row>
    <row r="81" spans="1:12" s="308" customFormat="1" ht="12.6" customHeight="1" x14ac:dyDescent="0.2">
      <c r="A81"/>
      <c r="B81" s="129">
        <v>44134</v>
      </c>
      <c r="C81" s="190" t="s">
        <v>1939</v>
      </c>
      <c r="D81" s="132" t="s">
        <v>1977</v>
      </c>
      <c r="E81" s="136">
        <v>3090</v>
      </c>
      <c r="F81" s="767" t="s">
        <v>405</v>
      </c>
      <c r="G81" s="29" t="s">
        <v>249</v>
      </c>
      <c r="H81" s="29"/>
    </row>
    <row r="82" spans="1:12" s="308" customFormat="1" ht="12.6" customHeight="1" x14ac:dyDescent="0.2">
      <c r="A82"/>
      <c r="B82" s="129">
        <v>44134</v>
      </c>
      <c r="C82" s="190" t="s">
        <v>1136</v>
      </c>
      <c r="D82" s="132" t="s">
        <v>2032</v>
      </c>
      <c r="E82" s="136">
        <v>10000</v>
      </c>
      <c r="F82" s="774" t="s">
        <v>89</v>
      </c>
      <c r="G82" s="29" t="s">
        <v>249</v>
      </c>
      <c r="H82" s="29"/>
    </row>
    <row r="83" spans="1:12" s="308" customFormat="1" ht="12.6" customHeight="1" x14ac:dyDescent="0.2">
      <c r="A83"/>
      <c r="B83" s="129">
        <v>44134</v>
      </c>
      <c r="C83" s="190" t="s">
        <v>647</v>
      </c>
      <c r="D83" s="132" t="s">
        <v>1566</v>
      </c>
      <c r="E83" s="136">
        <v>990</v>
      </c>
      <c r="F83" s="774" t="s">
        <v>89</v>
      </c>
      <c r="G83" s="29" t="s">
        <v>249</v>
      </c>
      <c r="H83" s="29"/>
    </row>
    <row r="84" spans="1:12" s="308" customFormat="1" ht="12.6" customHeight="1" x14ac:dyDescent="0.2">
      <c r="A84"/>
      <c r="B84" s="109">
        <v>44134</v>
      </c>
      <c r="C84" s="188" t="s">
        <v>301</v>
      </c>
      <c r="D84" s="123" t="s">
        <v>2547</v>
      </c>
      <c r="E84" s="124">
        <v>4108.95</v>
      </c>
      <c r="F84" s="780" t="s">
        <v>89</v>
      </c>
      <c r="G84" s="29" t="s">
        <v>249</v>
      </c>
      <c r="H84" s="29"/>
    </row>
    <row r="85" spans="1:12" s="308" customFormat="1" ht="12.6" customHeight="1" x14ac:dyDescent="0.2">
      <c r="A85"/>
      <c r="B85" s="109">
        <v>44135</v>
      </c>
      <c r="C85" s="182" t="s">
        <v>719</v>
      </c>
      <c r="D85" s="131" t="s">
        <v>1807</v>
      </c>
      <c r="E85" s="135">
        <v>942.73</v>
      </c>
      <c r="F85" s="780" t="s">
        <v>89</v>
      </c>
      <c r="G85" s="29" t="s">
        <v>249</v>
      </c>
      <c r="H85" s="29"/>
    </row>
    <row r="86" spans="1:12" s="308" customFormat="1" ht="12.6" customHeight="1" x14ac:dyDescent="0.2">
      <c r="A86"/>
      <c r="B86" s="109">
        <v>44135</v>
      </c>
      <c r="C86" s="190" t="s">
        <v>469</v>
      </c>
      <c r="D86" s="132" t="s">
        <v>2571</v>
      </c>
      <c r="E86" s="136">
        <v>91.8</v>
      </c>
      <c r="F86" s="780" t="s">
        <v>89</v>
      </c>
      <c r="G86" s="29" t="s">
        <v>249</v>
      </c>
      <c r="H86" s="29"/>
    </row>
    <row r="87" spans="1:12" s="308" customFormat="1" ht="12.6" customHeight="1" x14ac:dyDescent="0.2">
      <c r="A87"/>
      <c r="B87" s="109">
        <v>44135</v>
      </c>
      <c r="C87" s="190" t="s">
        <v>301</v>
      </c>
      <c r="D87" s="132" t="s">
        <v>931</v>
      </c>
      <c r="E87" s="136">
        <v>209</v>
      </c>
      <c r="F87" s="780" t="s">
        <v>89</v>
      </c>
      <c r="G87" s="29" t="s">
        <v>249</v>
      </c>
      <c r="H87" s="29"/>
    </row>
    <row r="88" spans="1:12" s="308" customFormat="1" ht="12.6" customHeight="1" x14ac:dyDescent="0.2">
      <c r="A88"/>
      <c r="B88" s="109">
        <v>44135</v>
      </c>
      <c r="C88" s="190" t="s">
        <v>719</v>
      </c>
      <c r="D88" s="132" t="s">
        <v>1051</v>
      </c>
      <c r="E88" s="136">
        <v>740.12</v>
      </c>
      <c r="F88" s="780" t="s">
        <v>89</v>
      </c>
      <c r="G88" s="29" t="s">
        <v>249</v>
      </c>
      <c r="H88" s="29"/>
    </row>
    <row r="89" spans="1:12" s="308" customFormat="1" ht="12.6" customHeight="1" x14ac:dyDescent="0.2">
      <c r="A89"/>
      <c r="B89" s="164">
        <v>44135</v>
      </c>
      <c r="C89" s="190" t="s">
        <v>719</v>
      </c>
      <c r="D89" s="132" t="s">
        <v>1629</v>
      </c>
      <c r="E89" s="136">
        <v>711.7</v>
      </c>
      <c r="F89" s="780" t="s">
        <v>89</v>
      </c>
      <c r="G89" s="29" t="s">
        <v>249</v>
      </c>
      <c r="H89" s="29"/>
    </row>
    <row r="90" spans="1:12" s="308" customFormat="1" ht="12.6" customHeight="1" thickBot="1" x14ac:dyDescent="0.25">
      <c r="A90"/>
      <c r="B90" s="161">
        <v>44135</v>
      </c>
      <c r="C90" s="187" t="s">
        <v>469</v>
      </c>
      <c r="D90" s="133" t="s">
        <v>2489</v>
      </c>
      <c r="E90" s="137">
        <v>114.8</v>
      </c>
      <c r="F90" s="767" t="s">
        <v>89</v>
      </c>
      <c r="G90" s="29" t="s">
        <v>249</v>
      </c>
      <c r="H90" s="29"/>
    </row>
    <row r="91" spans="1:12" s="308" customFormat="1" ht="12.6" customHeight="1" thickBot="1" x14ac:dyDescent="0.25">
      <c r="A91"/>
      <c r="B91" s="56"/>
      <c r="C91" s="56"/>
      <c r="D91" s="194"/>
      <c r="E91" s="87">
        <f>SUM(E5:E90)</f>
        <v>190796.24000000002</v>
      </c>
      <c r="F91" s="767"/>
      <c r="G91" s="29"/>
      <c r="H91" s="29"/>
    </row>
    <row r="92" spans="1:12" s="308" customFormat="1" ht="12.6" customHeight="1" x14ac:dyDescent="0.2">
      <c r="A92"/>
      <c r="B92"/>
      <c r="C92"/>
      <c r="D92" s="195"/>
      <c r="E92" s="197"/>
      <c r="F92" s="767"/>
      <c r="G92" s="29"/>
      <c r="H92" s="29"/>
      <c r="I92"/>
      <c r="J92" s="56"/>
      <c r="K92" s="194"/>
      <c r="L92" s="208"/>
    </row>
    <row r="93" spans="1:12" s="308" customFormat="1" ht="12.6" customHeight="1" x14ac:dyDescent="0.2">
      <c r="A93"/>
      <c r="B93"/>
      <c r="C93"/>
      <c r="D93" s="195"/>
      <c r="E93" s="197"/>
      <c r="F93" s="767"/>
      <c r="G93" s="29"/>
      <c r="H93" s="29"/>
      <c r="I93"/>
      <c r="J93" s="56"/>
      <c r="K93" s="194"/>
      <c r="L93" s="208"/>
    </row>
    <row r="94" spans="1:12" s="308" customFormat="1" ht="12.6" customHeight="1" x14ac:dyDescent="0.2">
      <c r="A94"/>
      <c r="B94"/>
      <c r="C94"/>
      <c r="D94" s="195"/>
      <c r="E94" s="197"/>
      <c r="F94" s="767"/>
      <c r="G94" s="29"/>
      <c r="H94" s="29"/>
      <c r="I94"/>
      <c r="J94" s="56"/>
      <c r="K94" s="194"/>
      <c r="L94" s="208"/>
    </row>
    <row r="95" spans="1:12" s="308" customFormat="1" ht="12.6" customHeight="1" x14ac:dyDescent="0.2">
      <c r="A95"/>
      <c r="B95"/>
      <c r="C95"/>
      <c r="D95" s="195"/>
      <c r="E95" s="197"/>
      <c r="F95" s="767"/>
      <c r="G95" s="29"/>
      <c r="H95" s="29"/>
      <c r="I95"/>
      <c r="J95" s="56"/>
      <c r="K95" s="194"/>
      <c r="L95" s="208"/>
    </row>
    <row r="96" spans="1:12" s="308" customFormat="1" ht="12.6" customHeight="1" x14ac:dyDescent="0.2">
      <c r="A96"/>
      <c r="B96"/>
      <c r="C96"/>
      <c r="D96" s="195"/>
      <c r="E96" s="197"/>
      <c r="F96" s="767"/>
      <c r="G96" s="29"/>
      <c r="H96" s="29"/>
      <c r="I96"/>
      <c r="J96" s="56"/>
      <c r="K96" s="194"/>
      <c r="L96" s="208"/>
    </row>
    <row r="97" spans="1:16" s="308" customFormat="1" ht="12.6" customHeight="1" x14ac:dyDescent="0.2">
      <c r="A97"/>
      <c r="B97"/>
      <c r="C97"/>
      <c r="D97" s="195"/>
      <c r="E97" s="197"/>
      <c r="F97" s="767"/>
      <c r="G97" s="29"/>
      <c r="H97" s="29"/>
      <c r="I97"/>
      <c r="J97" s="56"/>
      <c r="K97" s="194"/>
      <c r="L97" s="208"/>
    </row>
    <row r="98" spans="1:16" s="308" customFormat="1" ht="12.6" customHeight="1" x14ac:dyDescent="0.2">
      <c r="A98"/>
      <c r="B98"/>
      <c r="C98"/>
      <c r="D98" s="195"/>
      <c r="E98" s="197"/>
      <c r="F98" s="767"/>
      <c r="G98" s="29"/>
      <c r="H98" s="29"/>
      <c r="I98"/>
      <c r="J98" s="56"/>
      <c r="K98" s="194"/>
      <c r="L98" s="208"/>
    </row>
    <row r="99" spans="1:16" s="308" customFormat="1" ht="12.6" customHeight="1" x14ac:dyDescent="0.2">
      <c r="A99"/>
      <c r="B99"/>
      <c r="C99"/>
      <c r="D99" s="195"/>
      <c r="E99" s="197"/>
      <c r="F99" s="767"/>
      <c r="G99" s="29"/>
      <c r="H99" s="29"/>
      <c r="I99"/>
      <c r="J99" s="56"/>
      <c r="K99" s="194"/>
      <c r="L99" s="208"/>
    </row>
    <row r="100" spans="1:16" s="308" customFormat="1" ht="12.6" customHeight="1" x14ac:dyDescent="0.2">
      <c r="A100"/>
      <c r="B100"/>
      <c r="C100"/>
      <c r="D100" s="195"/>
      <c r="E100" s="197"/>
      <c r="F100" s="767"/>
      <c r="G100" s="29"/>
      <c r="H100" s="29"/>
      <c r="I100"/>
      <c r="J100" s="56"/>
      <c r="K100" s="194"/>
      <c r="L100" s="208"/>
    </row>
    <row r="101" spans="1:16" s="308" customFormat="1" x14ac:dyDescent="0.2">
      <c r="A101"/>
      <c r="B101"/>
      <c r="C101"/>
      <c r="D101" s="195"/>
      <c r="E101" s="197"/>
      <c r="F101" s="767"/>
      <c r="G101" s="29"/>
      <c r="H101" s="29"/>
      <c r="I101"/>
      <c r="J101" s="56"/>
      <c r="K101" s="194"/>
      <c r="L101" s="208"/>
    </row>
    <row r="102" spans="1:16" s="308" customFormat="1" x14ac:dyDescent="0.2">
      <c r="A102"/>
      <c r="B102"/>
      <c r="C102"/>
      <c r="D102" s="195"/>
      <c r="E102" s="197"/>
      <c r="F102" s="767"/>
      <c r="G102" s="29"/>
      <c r="H102" s="29"/>
      <c r="I102"/>
      <c r="J102" s="56"/>
      <c r="K102" s="194"/>
      <c r="L102" s="208"/>
      <c r="P102"/>
    </row>
    <row r="103" spans="1:16" s="308" customFormat="1" x14ac:dyDescent="0.2">
      <c r="A103"/>
      <c r="B103"/>
      <c r="C103"/>
      <c r="D103" s="195"/>
      <c r="E103" s="197"/>
      <c r="F103" s="767"/>
      <c r="G103" s="29"/>
      <c r="H103" s="29"/>
      <c r="I103"/>
      <c r="J103" s="56"/>
      <c r="K103" s="194"/>
      <c r="L103" s="208"/>
      <c r="P103"/>
    </row>
    <row r="104" spans="1:16" s="308" customFormat="1" x14ac:dyDescent="0.2">
      <c r="A104"/>
      <c r="B104"/>
      <c r="C104"/>
      <c r="D104" s="195"/>
      <c r="E104" s="197"/>
      <c r="F104" s="767"/>
      <c r="G104" s="29"/>
      <c r="H104" s="29"/>
      <c r="I104"/>
      <c r="J104" s="56"/>
      <c r="K104" s="194"/>
      <c r="L104" s="208"/>
      <c r="P104"/>
    </row>
    <row r="105" spans="1:16" s="308" customFormat="1" x14ac:dyDescent="0.2">
      <c r="A105"/>
      <c r="B105"/>
      <c r="C105"/>
      <c r="D105" s="195"/>
      <c r="E105" s="197"/>
      <c r="F105" s="767"/>
      <c r="G105" s="29"/>
      <c r="H105" s="29"/>
      <c r="I105"/>
      <c r="J105" s="56"/>
      <c r="K105" s="194"/>
      <c r="L105" s="208"/>
      <c r="P105"/>
    </row>
    <row r="106" spans="1:16" s="308" customFormat="1" x14ac:dyDescent="0.2">
      <c r="A106"/>
      <c r="B106"/>
      <c r="C106"/>
      <c r="D106" s="195"/>
      <c r="E106" s="197"/>
      <c r="F106" s="767"/>
      <c r="G106" s="29"/>
      <c r="H106" s="29"/>
      <c r="I106"/>
      <c r="J106" s="56"/>
      <c r="K106" s="194"/>
      <c r="L106" s="208"/>
      <c r="P106"/>
    </row>
    <row r="107" spans="1:16" s="308" customFormat="1" x14ac:dyDescent="0.2">
      <c r="A107"/>
      <c r="B107"/>
      <c r="C107"/>
      <c r="D107" s="195"/>
      <c r="E107" s="197"/>
      <c r="F107" s="767"/>
      <c r="G107" s="29"/>
      <c r="H107" s="29"/>
      <c r="I107"/>
      <c r="J107" s="56"/>
      <c r="K107" s="194"/>
      <c r="L107" s="208"/>
      <c r="P107"/>
    </row>
    <row r="108" spans="1:16" s="308" customFormat="1" x14ac:dyDescent="0.2">
      <c r="A108"/>
      <c r="B108"/>
      <c r="C108"/>
      <c r="D108" s="195"/>
      <c r="E108" s="197"/>
      <c r="F108" s="767"/>
      <c r="G108" s="29"/>
      <c r="H108" s="29"/>
      <c r="I108"/>
      <c r="J108" s="56"/>
      <c r="K108" s="194"/>
      <c r="L108" s="208"/>
      <c r="P108"/>
    </row>
    <row r="109" spans="1:16" s="308" customFormat="1" x14ac:dyDescent="0.2">
      <c r="A109"/>
      <c r="B109"/>
      <c r="C109"/>
      <c r="D109" s="195"/>
      <c r="E109" s="197"/>
      <c r="F109" s="767"/>
      <c r="G109" s="29"/>
      <c r="H109" s="29"/>
      <c r="I109"/>
      <c r="J109" s="56"/>
      <c r="K109" s="194"/>
      <c r="L109" s="208"/>
      <c r="P109"/>
    </row>
    <row r="110" spans="1:16" s="308" customFormat="1" x14ac:dyDescent="0.2">
      <c r="A110"/>
      <c r="B110"/>
      <c r="C110"/>
      <c r="D110" s="195"/>
      <c r="E110" s="197"/>
      <c r="F110" s="767"/>
      <c r="G110" s="29"/>
      <c r="H110" s="29"/>
      <c r="I110"/>
      <c r="J110" s="56"/>
      <c r="K110" s="194"/>
      <c r="L110" s="208"/>
      <c r="P110"/>
    </row>
    <row r="111" spans="1:16" x14ac:dyDescent="0.2">
      <c r="J111" s="56"/>
      <c r="K111" s="194"/>
      <c r="L111" s="208"/>
    </row>
    <row r="112" spans="1:16" x14ac:dyDescent="0.2">
      <c r="J112" s="56"/>
      <c r="K112" s="194"/>
      <c r="L112" s="208"/>
    </row>
    <row r="113" spans="1:16" x14ac:dyDescent="0.2">
      <c r="J113" s="56"/>
      <c r="K113" s="194"/>
      <c r="L113" s="208"/>
    </row>
    <row r="114" spans="1:16" x14ac:dyDescent="0.2">
      <c r="I114" s="308"/>
      <c r="K114" s="308"/>
      <c r="L114" s="308"/>
    </row>
    <row r="115" spans="1:16" x14ac:dyDescent="0.2">
      <c r="I115" s="308"/>
      <c r="K115" s="308"/>
      <c r="L115" s="308"/>
    </row>
    <row r="116" spans="1:16" x14ac:dyDescent="0.2">
      <c r="I116" s="308"/>
      <c r="K116" s="308"/>
      <c r="L116" s="308"/>
    </row>
    <row r="117" spans="1:16" x14ac:dyDescent="0.2">
      <c r="I117" s="308"/>
      <c r="K117" s="308"/>
      <c r="L117" s="308"/>
    </row>
    <row r="118" spans="1:16" x14ac:dyDescent="0.2">
      <c r="I118" s="308"/>
      <c r="K118" s="308"/>
      <c r="L118" s="308"/>
    </row>
    <row r="119" spans="1:16" x14ac:dyDescent="0.2">
      <c r="I119" s="308"/>
      <c r="K119" s="308"/>
      <c r="L119" s="308"/>
    </row>
    <row r="120" spans="1:16" x14ac:dyDescent="0.2">
      <c r="I120" s="308"/>
      <c r="K120" s="308"/>
      <c r="L120" s="308"/>
    </row>
    <row r="121" spans="1:16" s="308" customFormat="1" x14ac:dyDescent="0.2">
      <c r="A121"/>
      <c r="B121"/>
      <c r="C121"/>
      <c r="D121" s="195"/>
      <c r="E121" s="197"/>
      <c r="F121" s="767"/>
      <c r="G121" s="29"/>
      <c r="H121" s="29"/>
      <c r="J121"/>
      <c r="P121"/>
    </row>
    <row r="122" spans="1:16" s="308" customFormat="1" x14ac:dyDescent="0.2">
      <c r="A122"/>
      <c r="B122"/>
      <c r="C122"/>
      <c r="D122" s="195"/>
      <c r="E122" s="197"/>
      <c r="F122" s="767"/>
      <c r="G122" s="29"/>
      <c r="H122" s="29"/>
      <c r="J122"/>
      <c r="P122"/>
    </row>
    <row r="123" spans="1:16" s="308" customFormat="1" x14ac:dyDescent="0.2">
      <c r="A123"/>
      <c r="B123"/>
      <c r="C123"/>
      <c r="D123" s="195"/>
      <c r="E123" s="197"/>
      <c r="F123" s="767"/>
      <c r="G123" s="29"/>
      <c r="H123" s="29"/>
      <c r="J123"/>
      <c r="P123"/>
    </row>
    <row r="124" spans="1:16" s="308" customFormat="1" x14ac:dyDescent="0.2">
      <c r="A124"/>
      <c r="B124"/>
      <c r="C124"/>
      <c r="D124" s="195"/>
      <c r="E124" s="197"/>
      <c r="F124" s="767"/>
      <c r="G124" s="29"/>
      <c r="H124" s="29"/>
      <c r="J124"/>
      <c r="P124"/>
    </row>
    <row r="125" spans="1:16" s="308" customFormat="1" x14ac:dyDescent="0.2">
      <c r="A125"/>
      <c r="B125"/>
      <c r="C125"/>
      <c r="D125" s="195"/>
      <c r="E125" s="197"/>
      <c r="F125" s="767"/>
      <c r="G125" s="29"/>
      <c r="H125" s="29"/>
      <c r="J125"/>
      <c r="P125"/>
    </row>
    <row r="126" spans="1:16" s="308" customFormat="1" x14ac:dyDescent="0.2">
      <c r="A126"/>
      <c r="B126"/>
      <c r="C126"/>
      <c r="D126" s="195"/>
      <c r="E126" s="197"/>
      <c r="F126" s="767"/>
      <c r="G126" s="29"/>
      <c r="H126" s="29"/>
      <c r="J126"/>
      <c r="P126"/>
    </row>
    <row r="127" spans="1:16" x14ac:dyDescent="0.2">
      <c r="I127" s="308"/>
      <c r="K127" s="308"/>
      <c r="L127" s="308"/>
    </row>
    <row r="128" spans="1:16" x14ac:dyDescent="0.2">
      <c r="I128" s="308"/>
      <c r="K128" s="308"/>
      <c r="L128" s="308"/>
    </row>
    <row r="129" spans="9:12" x14ac:dyDescent="0.2">
      <c r="I129" s="308"/>
      <c r="K129" s="308"/>
      <c r="L129" s="308"/>
    </row>
    <row r="130" spans="9:12" x14ac:dyDescent="0.2">
      <c r="I130" s="308"/>
      <c r="K130" s="308"/>
      <c r="L130" s="308"/>
    </row>
    <row r="131" spans="9:12" x14ac:dyDescent="0.2">
      <c r="I131" s="308"/>
      <c r="K131" s="308"/>
      <c r="L131" s="308"/>
    </row>
    <row r="132" spans="9:12" x14ac:dyDescent="0.2">
      <c r="I132" s="308"/>
      <c r="K132" s="308"/>
      <c r="L132" s="308"/>
    </row>
  </sheetData>
  <mergeCells count="3">
    <mergeCell ref="A1:L1"/>
    <mergeCell ref="K19:K21"/>
    <mergeCell ref="L19:L2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opLeftCell="A40" zoomScaleNormal="100" workbookViewId="0">
      <selection activeCell="K25" sqref="K2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775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2557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775"/>
      <c r="G2" s="775"/>
      <c r="H2" s="775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7" t="s">
        <v>297</v>
      </c>
      <c r="K4" s="18" t="s">
        <v>298</v>
      </c>
      <c r="L4" s="47" t="s">
        <v>299</v>
      </c>
      <c r="M4" s="307"/>
      <c r="N4" s="307"/>
      <c r="O4" s="307"/>
    </row>
    <row r="5" spans="1:16" s="3" customFormat="1" ht="12.6" customHeight="1" x14ac:dyDescent="0.2">
      <c r="A5"/>
      <c r="B5" s="109">
        <v>44137</v>
      </c>
      <c r="C5" s="776" t="s">
        <v>301</v>
      </c>
      <c r="D5" s="132" t="s">
        <v>227</v>
      </c>
      <c r="E5" s="169">
        <v>1955</v>
      </c>
      <c r="F5" s="308" t="s">
        <v>89</v>
      </c>
      <c r="G5" s="29" t="s">
        <v>249</v>
      </c>
      <c r="H5" s="27"/>
      <c r="J5" s="101">
        <v>44137</v>
      </c>
      <c r="K5" s="205" t="s">
        <v>1318</v>
      </c>
      <c r="L5" s="206">
        <v>3347.65</v>
      </c>
      <c r="M5" s="307" t="s">
        <v>89</v>
      </c>
      <c r="N5" s="307" t="s">
        <v>249</v>
      </c>
      <c r="O5" s="307"/>
    </row>
    <row r="6" spans="1:16" s="56" customFormat="1" ht="12.6" customHeight="1" x14ac:dyDescent="0.2">
      <c r="A6"/>
      <c r="B6" s="109">
        <v>44137</v>
      </c>
      <c r="C6" s="776" t="s">
        <v>301</v>
      </c>
      <c r="D6" s="132" t="s">
        <v>1197</v>
      </c>
      <c r="E6" s="169">
        <v>848.18</v>
      </c>
      <c r="F6" s="308" t="s">
        <v>89</v>
      </c>
      <c r="G6" s="29" t="s">
        <v>249</v>
      </c>
      <c r="H6" s="29"/>
      <c r="J6" s="110">
        <v>44137</v>
      </c>
      <c r="K6" s="119" t="s">
        <v>2558</v>
      </c>
      <c r="L6" s="124">
        <v>237.04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B7" s="109">
        <v>44137</v>
      </c>
      <c r="C7" s="776" t="s">
        <v>301</v>
      </c>
      <c r="D7" s="132" t="s">
        <v>2114</v>
      </c>
      <c r="E7" s="169">
        <v>13462.95</v>
      </c>
      <c r="F7" s="308" t="s">
        <v>89</v>
      </c>
      <c r="G7" s="29" t="s">
        <v>249</v>
      </c>
      <c r="H7" s="29"/>
      <c r="J7" s="109">
        <v>44137</v>
      </c>
      <c r="K7" s="123" t="s">
        <v>50</v>
      </c>
      <c r="L7" s="124">
        <v>9325.5300000000007</v>
      </c>
      <c r="M7" s="308" t="s">
        <v>89</v>
      </c>
      <c r="N7" s="307" t="s">
        <v>249</v>
      </c>
      <c r="O7" s="307"/>
    </row>
    <row r="8" spans="1:16" s="111" customFormat="1" ht="12.6" customHeight="1" x14ac:dyDescent="0.2">
      <c r="A8"/>
      <c r="B8" s="109">
        <v>44137</v>
      </c>
      <c r="C8" s="776" t="s">
        <v>301</v>
      </c>
      <c r="D8" s="132" t="s">
        <v>2114</v>
      </c>
      <c r="E8" s="169">
        <v>10000</v>
      </c>
      <c r="F8" s="308" t="s">
        <v>89</v>
      </c>
      <c r="G8" s="29" t="s">
        <v>249</v>
      </c>
      <c r="H8" s="29"/>
      <c r="I8" s="56"/>
      <c r="J8" s="109">
        <v>44137</v>
      </c>
      <c r="K8" s="132" t="s">
        <v>816</v>
      </c>
      <c r="L8" s="136">
        <v>11711.41</v>
      </c>
      <c r="M8" s="308" t="s">
        <v>89</v>
      </c>
      <c r="N8" s="307" t="s">
        <v>249</v>
      </c>
      <c r="O8" s="306"/>
    </row>
    <row r="9" spans="1:16" s="3" customFormat="1" ht="12.6" customHeight="1" thickBot="1" x14ac:dyDescent="0.25">
      <c r="A9"/>
      <c r="B9" s="109">
        <v>44137</v>
      </c>
      <c r="C9" s="776" t="s">
        <v>719</v>
      </c>
      <c r="D9" s="132" t="s">
        <v>1051</v>
      </c>
      <c r="E9" s="169">
        <v>749.27</v>
      </c>
      <c r="F9" s="308" t="s">
        <v>89</v>
      </c>
      <c r="G9" s="29" t="s">
        <v>249</v>
      </c>
      <c r="H9" s="29"/>
      <c r="I9" s="56"/>
      <c r="J9" s="280">
        <v>44138</v>
      </c>
      <c r="K9" s="133" t="s">
        <v>1487</v>
      </c>
      <c r="L9" s="137">
        <v>10292.5</v>
      </c>
      <c r="M9" s="308" t="s">
        <v>89</v>
      </c>
      <c r="N9" s="307" t="s">
        <v>249</v>
      </c>
      <c r="O9" s="307"/>
    </row>
    <row r="10" spans="1:16" s="3" customFormat="1" ht="12.6" customHeight="1" thickBot="1" x14ac:dyDescent="0.25">
      <c r="A10"/>
      <c r="B10" s="109">
        <v>44137</v>
      </c>
      <c r="C10" s="788" t="s">
        <v>719</v>
      </c>
      <c r="D10" s="132" t="s">
        <v>2577</v>
      </c>
      <c r="E10" s="169">
        <v>682.71</v>
      </c>
      <c r="F10" s="308" t="s">
        <v>89</v>
      </c>
      <c r="G10" s="29" t="s">
        <v>249</v>
      </c>
      <c r="H10" s="29"/>
      <c r="I10" s="56"/>
      <c r="J10" s="154"/>
      <c r="K10" s="155"/>
      <c r="L10" s="665">
        <f>SUM(L5:L9)</f>
        <v>34914.130000000005</v>
      </c>
      <c r="M10" s="309"/>
      <c r="N10" s="307"/>
      <c r="O10" s="308"/>
      <c r="P10" s="474"/>
    </row>
    <row r="11" spans="1:16" s="3" customFormat="1" ht="12.6" customHeight="1" thickBot="1" x14ac:dyDescent="0.25">
      <c r="A11"/>
      <c r="B11" s="109">
        <v>44137</v>
      </c>
      <c r="C11" s="791" t="s">
        <v>469</v>
      </c>
      <c r="D11" s="132" t="s">
        <v>901</v>
      </c>
      <c r="E11" s="169">
        <v>379.08</v>
      </c>
      <c r="F11" s="308" t="s">
        <v>89</v>
      </c>
      <c r="G11" s="29" t="s">
        <v>249</v>
      </c>
      <c r="H11" s="29"/>
      <c r="I11" s="56"/>
      <c r="J11" s="154"/>
      <c r="K11" s="155"/>
      <c r="L11" s="156"/>
      <c r="M11" s="309"/>
      <c r="N11" s="307"/>
      <c r="O11" s="308"/>
      <c r="P11" s="701"/>
    </row>
    <row r="12" spans="1:16" s="56" customFormat="1" ht="12.6" customHeight="1" x14ac:dyDescent="0.2">
      <c r="A12"/>
      <c r="B12" s="109">
        <v>44137</v>
      </c>
      <c r="C12" s="791" t="s">
        <v>469</v>
      </c>
      <c r="D12" s="132" t="s">
        <v>2577</v>
      </c>
      <c r="E12" s="169">
        <v>119.9</v>
      </c>
      <c r="F12" s="308" t="s">
        <v>89</v>
      </c>
      <c r="G12" s="29" t="s">
        <v>249</v>
      </c>
      <c r="H12" s="29"/>
      <c r="I12"/>
      <c r="J12" s="158"/>
      <c r="K12" s="885" t="s">
        <v>1087</v>
      </c>
      <c r="L12" s="881">
        <f>E88+L10+L42</f>
        <v>204432.09000000005</v>
      </c>
      <c r="M12" s="307"/>
      <c r="N12" s="308"/>
      <c r="O12" s="308"/>
      <c r="P12" s="701"/>
    </row>
    <row r="13" spans="1:16" s="56" customFormat="1" ht="12.6" customHeight="1" x14ac:dyDescent="0.2">
      <c r="A13"/>
      <c r="B13" s="109">
        <v>44138</v>
      </c>
      <c r="C13" s="779" t="s">
        <v>719</v>
      </c>
      <c r="D13" s="132" t="s">
        <v>2560</v>
      </c>
      <c r="E13" s="169">
        <v>933.15</v>
      </c>
      <c r="F13" s="308" t="s">
        <v>89</v>
      </c>
      <c r="G13" s="29" t="s">
        <v>249</v>
      </c>
      <c r="H13" s="29"/>
      <c r="I13"/>
      <c r="J13" s="158"/>
      <c r="K13" s="885"/>
      <c r="L13" s="884"/>
      <c r="M13" s="307"/>
      <c r="N13" s="308"/>
      <c r="O13" s="308"/>
      <c r="P13" s="701"/>
    </row>
    <row r="14" spans="1:16" s="56" customFormat="1" ht="12.6" customHeight="1" thickBot="1" x14ac:dyDescent="0.25">
      <c r="A14" s="247" t="s">
        <v>2556</v>
      </c>
      <c r="B14" s="109">
        <v>44138</v>
      </c>
      <c r="C14" s="776" t="s">
        <v>1113</v>
      </c>
      <c r="D14" s="132" t="s">
        <v>2561</v>
      </c>
      <c r="E14" s="169">
        <v>5424.75</v>
      </c>
      <c r="F14" s="308" t="s">
        <v>89</v>
      </c>
      <c r="G14" s="29" t="s">
        <v>249</v>
      </c>
      <c r="H14" s="29"/>
      <c r="I14" s="294"/>
      <c r="J14" s="393"/>
      <c r="K14" s="885"/>
      <c r="L14" s="882"/>
      <c r="M14" s="307"/>
      <c r="N14" s="308"/>
      <c r="O14" s="308"/>
      <c r="P14" s="701"/>
    </row>
    <row r="15" spans="1:16" s="56" customFormat="1" ht="12.6" customHeight="1" x14ac:dyDescent="0.2">
      <c r="A15"/>
      <c r="B15" s="109">
        <v>44138</v>
      </c>
      <c r="C15" s="779" t="s">
        <v>1113</v>
      </c>
      <c r="D15" s="132" t="s">
        <v>2569</v>
      </c>
      <c r="E15" s="169">
        <v>1920.9</v>
      </c>
      <c r="F15" s="308" t="s">
        <v>89</v>
      </c>
      <c r="G15" s="29" t="s">
        <v>249</v>
      </c>
      <c r="H15" s="29"/>
      <c r="I15" s="3"/>
      <c r="J15" s="393"/>
      <c r="K15" s="777"/>
      <c r="L15" s="336"/>
      <c r="M15" s="307"/>
      <c r="N15" s="308"/>
      <c r="O15" s="308"/>
      <c r="P15" s="701"/>
    </row>
    <row r="16" spans="1:16" s="56" customFormat="1" ht="12.6" customHeight="1" thickBot="1" x14ac:dyDescent="0.25">
      <c r="A16"/>
      <c r="B16" s="109">
        <v>44138</v>
      </c>
      <c r="C16" s="791" t="s">
        <v>719</v>
      </c>
      <c r="D16" s="132" t="s">
        <v>2579</v>
      </c>
      <c r="E16" s="169">
        <v>831</v>
      </c>
      <c r="F16" s="308" t="s">
        <v>89</v>
      </c>
      <c r="G16" s="29" t="s">
        <v>249</v>
      </c>
      <c r="H16" s="29"/>
      <c r="I16" s="294" t="s">
        <v>1570</v>
      </c>
      <c r="J16" s="294"/>
      <c r="K16" s="294"/>
      <c r="L16" s="288"/>
      <c r="M16" s="492" t="s">
        <v>2269</v>
      </c>
      <c r="N16" s="308"/>
      <c r="O16" s="308"/>
      <c r="P16" s="685"/>
    </row>
    <row r="17" spans="1:16" s="56" customFormat="1" ht="12.6" customHeight="1" thickBot="1" x14ac:dyDescent="0.25">
      <c r="A17"/>
      <c r="B17" s="109">
        <v>44139</v>
      </c>
      <c r="C17" s="788" t="s">
        <v>719</v>
      </c>
      <c r="D17" s="132" t="s">
        <v>2122</v>
      </c>
      <c r="E17" s="169">
        <v>870</v>
      </c>
      <c r="F17" s="308" t="s">
        <v>89</v>
      </c>
      <c r="G17" s="29" t="s">
        <v>249</v>
      </c>
      <c r="H17" s="29"/>
      <c r="I17"/>
      <c r="J17" s="10" t="s">
        <v>297</v>
      </c>
      <c r="K17" s="11" t="s">
        <v>298</v>
      </c>
      <c r="L17" s="176" t="s">
        <v>299</v>
      </c>
      <c r="M17" s="308"/>
      <c r="N17" s="308"/>
      <c r="O17" s="308"/>
    </row>
    <row r="18" spans="1:16" s="56" customFormat="1" ht="12.6" customHeight="1" x14ac:dyDescent="0.2">
      <c r="A18"/>
      <c r="B18" s="109">
        <v>44140</v>
      </c>
      <c r="C18" s="782" t="s">
        <v>301</v>
      </c>
      <c r="D18" s="132" t="s">
        <v>293</v>
      </c>
      <c r="E18" s="169">
        <v>3139.5</v>
      </c>
      <c r="F18" s="308" t="s">
        <v>89</v>
      </c>
      <c r="G18" s="29" t="s">
        <v>249</v>
      </c>
      <c r="H18" s="29"/>
      <c r="I18"/>
      <c r="J18" s="101">
        <v>44136</v>
      </c>
      <c r="K18" s="205" t="s">
        <v>597</v>
      </c>
      <c r="L18" s="206">
        <v>919.04</v>
      </c>
      <c r="M18" s="308" t="s">
        <v>89</v>
      </c>
      <c r="N18" s="308" t="s">
        <v>249</v>
      </c>
      <c r="O18" s="308"/>
    </row>
    <row r="19" spans="1:16" s="56" customFormat="1" ht="12.6" customHeight="1" x14ac:dyDescent="0.2">
      <c r="B19" s="109">
        <v>44140</v>
      </c>
      <c r="C19" s="782" t="s">
        <v>301</v>
      </c>
      <c r="D19" s="132" t="s">
        <v>227</v>
      </c>
      <c r="E19" s="169">
        <v>776.25</v>
      </c>
      <c r="F19" s="308" t="s">
        <v>89</v>
      </c>
      <c r="G19" s="29" t="s">
        <v>249</v>
      </c>
      <c r="H19" s="29"/>
      <c r="I19"/>
      <c r="J19" s="109">
        <v>44137</v>
      </c>
      <c r="K19" s="119" t="s">
        <v>2597</v>
      </c>
      <c r="L19" s="172">
        <v>955.4</v>
      </c>
      <c r="M19" s="308" t="s">
        <v>89</v>
      </c>
      <c r="N19" s="308" t="s">
        <v>249</v>
      </c>
      <c r="O19" s="308"/>
      <c r="P19" s="702"/>
    </row>
    <row r="20" spans="1:16" s="56" customFormat="1" ht="12.6" customHeight="1" x14ac:dyDescent="0.2">
      <c r="B20" s="109">
        <v>44140</v>
      </c>
      <c r="C20" s="788" t="s">
        <v>301</v>
      </c>
      <c r="D20" s="132" t="s">
        <v>1159</v>
      </c>
      <c r="E20" s="169">
        <v>2198.35</v>
      </c>
      <c r="F20" s="308" t="s">
        <v>89</v>
      </c>
      <c r="G20" s="29" t="s">
        <v>249</v>
      </c>
      <c r="H20" s="29"/>
      <c r="I20"/>
      <c r="J20" s="109">
        <v>44138</v>
      </c>
      <c r="K20" s="119" t="s">
        <v>1355</v>
      </c>
      <c r="L20" s="169">
        <v>193.9</v>
      </c>
      <c r="M20" s="308" t="s">
        <v>89</v>
      </c>
      <c r="N20" s="308" t="s">
        <v>249</v>
      </c>
      <c r="O20" s="308"/>
      <c r="P20" s="316"/>
    </row>
    <row r="21" spans="1:16" s="56" customFormat="1" ht="12.6" customHeight="1" x14ac:dyDescent="0.2">
      <c r="B21" s="109">
        <v>44140</v>
      </c>
      <c r="C21" s="788" t="s">
        <v>301</v>
      </c>
      <c r="D21" s="132" t="s">
        <v>2575</v>
      </c>
      <c r="E21" s="169">
        <v>1605.48</v>
      </c>
      <c r="F21" s="308" t="s">
        <v>89</v>
      </c>
      <c r="G21" s="29" t="s">
        <v>249</v>
      </c>
      <c r="H21" s="29"/>
      <c r="I21"/>
      <c r="J21" s="109">
        <v>44138</v>
      </c>
      <c r="K21" s="119" t="s">
        <v>459</v>
      </c>
      <c r="L21" s="169">
        <v>178</v>
      </c>
      <c r="M21" s="308" t="s">
        <v>89</v>
      </c>
      <c r="N21" s="308" t="s">
        <v>249</v>
      </c>
      <c r="O21" s="308"/>
      <c r="P21" s="29"/>
    </row>
    <row r="22" spans="1:16" s="56" customFormat="1" ht="12.6" customHeight="1" x14ac:dyDescent="0.2">
      <c r="B22" s="109">
        <v>44140</v>
      </c>
      <c r="C22" s="788" t="s">
        <v>301</v>
      </c>
      <c r="D22" s="132" t="s">
        <v>2576</v>
      </c>
      <c r="E22" s="169">
        <v>3998.55</v>
      </c>
      <c r="F22" s="308" t="s">
        <v>89</v>
      </c>
      <c r="G22" s="29" t="s">
        <v>249</v>
      </c>
      <c r="H22" s="29"/>
      <c r="I22"/>
      <c r="J22" s="109">
        <v>44138</v>
      </c>
      <c r="K22" s="119" t="s">
        <v>901</v>
      </c>
      <c r="L22" s="134">
        <v>581.87</v>
      </c>
      <c r="M22" s="308" t="s">
        <v>89</v>
      </c>
      <c r="N22" s="308" t="s">
        <v>249</v>
      </c>
      <c r="O22" s="308"/>
      <c r="P22" s="29"/>
    </row>
    <row r="23" spans="1:16" s="56" customFormat="1" ht="12.6" customHeight="1" x14ac:dyDescent="0.2">
      <c r="B23" s="109">
        <v>44140</v>
      </c>
      <c r="C23" s="791" t="s">
        <v>301</v>
      </c>
      <c r="D23" s="132" t="s">
        <v>2580</v>
      </c>
      <c r="E23" s="169">
        <v>1605.48</v>
      </c>
      <c r="F23" s="308" t="s">
        <v>89</v>
      </c>
      <c r="G23" s="29" t="s">
        <v>249</v>
      </c>
      <c r="H23" s="29"/>
      <c r="I23"/>
      <c r="J23" s="109">
        <v>44138</v>
      </c>
      <c r="K23" s="123" t="s">
        <v>931</v>
      </c>
      <c r="L23" s="169">
        <v>295.3</v>
      </c>
      <c r="M23" s="308" t="s">
        <v>89</v>
      </c>
      <c r="N23" s="29" t="s">
        <v>249</v>
      </c>
      <c r="O23" s="29"/>
    </row>
    <row r="24" spans="1:16" s="56" customFormat="1" ht="12.6" customHeight="1" x14ac:dyDescent="0.2">
      <c r="B24" s="109">
        <v>44141</v>
      </c>
      <c r="C24" s="802" t="s">
        <v>2581</v>
      </c>
      <c r="D24" s="132" t="s">
        <v>1977</v>
      </c>
      <c r="E24" s="169">
        <v>3090</v>
      </c>
      <c r="F24" s="308" t="s">
        <v>405</v>
      </c>
      <c r="G24" s="29" t="s">
        <v>249</v>
      </c>
      <c r="H24" s="29"/>
      <c r="I24"/>
      <c r="J24" s="109">
        <v>44139</v>
      </c>
      <c r="K24" s="123" t="s">
        <v>1159</v>
      </c>
      <c r="L24" s="169">
        <v>5099.96</v>
      </c>
      <c r="M24" s="308" t="s">
        <v>89</v>
      </c>
      <c r="N24" s="308" t="s">
        <v>249</v>
      </c>
      <c r="O24" s="29"/>
    </row>
    <row r="25" spans="1:16" s="56" customFormat="1" ht="12.6" customHeight="1" x14ac:dyDescent="0.2">
      <c r="B25" s="109">
        <v>44142</v>
      </c>
      <c r="C25" s="788" t="s">
        <v>301</v>
      </c>
      <c r="D25" s="132" t="s">
        <v>931</v>
      </c>
      <c r="E25" s="169">
        <v>877</v>
      </c>
      <c r="F25" s="308" t="s">
        <v>89</v>
      </c>
      <c r="G25" s="29" t="s">
        <v>249</v>
      </c>
      <c r="H25" s="29"/>
      <c r="I25"/>
      <c r="J25" s="109">
        <v>44142</v>
      </c>
      <c r="K25" s="132" t="s">
        <v>2016</v>
      </c>
      <c r="L25" s="169">
        <v>4622.01</v>
      </c>
      <c r="M25" s="308" t="s">
        <v>89</v>
      </c>
      <c r="N25" s="308" t="s">
        <v>249</v>
      </c>
      <c r="O25" s="327"/>
    </row>
    <row r="26" spans="1:16" s="56" customFormat="1" ht="12.6" customHeight="1" x14ac:dyDescent="0.2">
      <c r="B26" s="109">
        <v>44144</v>
      </c>
      <c r="C26" s="776" t="s">
        <v>719</v>
      </c>
      <c r="D26" s="132" t="s">
        <v>2572</v>
      </c>
      <c r="E26" s="124">
        <v>589.85</v>
      </c>
      <c r="F26" s="775" t="s">
        <v>89</v>
      </c>
      <c r="G26" s="29" t="s">
        <v>249</v>
      </c>
      <c r="H26" s="29"/>
      <c r="I26"/>
      <c r="J26" s="109">
        <v>44142</v>
      </c>
      <c r="K26" s="132" t="s">
        <v>2410</v>
      </c>
      <c r="L26" s="433">
        <v>616.4</v>
      </c>
      <c r="M26" s="308" t="s">
        <v>89</v>
      </c>
      <c r="N26" s="308" t="s">
        <v>249</v>
      </c>
      <c r="O26" s="308"/>
      <c r="P26" s="327"/>
    </row>
    <row r="27" spans="1:16" s="56" customFormat="1" ht="12.6" customHeight="1" x14ac:dyDescent="0.2">
      <c r="B27" s="109">
        <v>44144</v>
      </c>
      <c r="C27" s="776" t="s">
        <v>301</v>
      </c>
      <c r="D27" s="132" t="s">
        <v>2573</v>
      </c>
      <c r="E27" s="124">
        <v>253</v>
      </c>
      <c r="F27" s="775" t="s">
        <v>89</v>
      </c>
      <c r="G27" s="29" t="s">
        <v>249</v>
      </c>
      <c r="H27" s="29"/>
      <c r="I27"/>
      <c r="J27" s="109">
        <v>44142</v>
      </c>
      <c r="K27" s="132" t="s">
        <v>2399</v>
      </c>
      <c r="L27" s="433">
        <v>51</v>
      </c>
      <c r="M27" s="308" t="s">
        <v>89</v>
      </c>
      <c r="N27" s="308" t="s">
        <v>249</v>
      </c>
      <c r="O27" s="308"/>
      <c r="P27" s="327"/>
    </row>
    <row r="28" spans="1:16" s="56" customFormat="1" ht="12.6" customHeight="1" x14ac:dyDescent="0.2">
      <c r="B28" s="109">
        <v>44144</v>
      </c>
      <c r="C28" s="802" t="s">
        <v>719</v>
      </c>
      <c r="D28" s="132" t="s">
        <v>1051</v>
      </c>
      <c r="E28" s="124">
        <v>950.41</v>
      </c>
      <c r="F28" s="801" t="s">
        <v>89</v>
      </c>
      <c r="G28" s="29" t="s">
        <v>249</v>
      </c>
      <c r="H28" s="29"/>
      <c r="I28"/>
      <c r="J28" s="109">
        <v>44142</v>
      </c>
      <c r="K28" s="132" t="s">
        <v>2399</v>
      </c>
      <c r="L28" s="433">
        <v>51</v>
      </c>
      <c r="M28" s="308"/>
      <c r="N28" s="308" t="s">
        <v>249</v>
      </c>
      <c r="O28" s="308"/>
      <c r="P28" s="29"/>
    </row>
    <row r="29" spans="1:16" s="56" customFormat="1" ht="12.6" customHeight="1" x14ac:dyDescent="0.2">
      <c r="B29" s="109">
        <v>44145</v>
      </c>
      <c r="C29" s="783" t="s">
        <v>301</v>
      </c>
      <c r="D29" s="132" t="s">
        <v>1430</v>
      </c>
      <c r="E29" s="124">
        <v>19290.96</v>
      </c>
      <c r="F29" s="775" t="s">
        <v>89</v>
      </c>
      <c r="G29" s="29" t="s">
        <v>249</v>
      </c>
      <c r="H29" s="29"/>
      <c r="I29"/>
      <c r="J29" s="129">
        <v>44143</v>
      </c>
      <c r="K29" s="132" t="s">
        <v>1051</v>
      </c>
      <c r="L29" s="433">
        <v>867.92</v>
      </c>
      <c r="M29" s="308"/>
      <c r="N29" s="308" t="s">
        <v>249</v>
      </c>
      <c r="O29" s="308"/>
      <c r="P29" s="29"/>
    </row>
    <row r="30" spans="1:16" s="56" customFormat="1" ht="12.6" customHeight="1" x14ac:dyDescent="0.2">
      <c r="B30" s="109">
        <v>44145</v>
      </c>
      <c r="C30" s="783" t="s">
        <v>301</v>
      </c>
      <c r="D30" s="132" t="s">
        <v>380</v>
      </c>
      <c r="E30" s="124">
        <v>483</v>
      </c>
      <c r="F30" s="775" t="s">
        <v>89</v>
      </c>
      <c r="G30" s="29" t="s">
        <v>249</v>
      </c>
      <c r="H30" s="29"/>
      <c r="I30"/>
      <c r="J30" s="129">
        <v>44144</v>
      </c>
      <c r="K30" s="132" t="s">
        <v>2591</v>
      </c>
      <c r="L30" s="433">
        <v>759.65</v>
      </c>
      <c r="M30" s="308"/>
      <c r="N30" s="308" t="s">
        <v>249</v>
      </c>
      <c r="O30" s="308"/>
      <c r="P30" s="29"/>
    </row>
    <row r="31" spans="1:16" s="56" customFormat="1" ht="12.6" customHeight="1" x14ac:dyDescent="0.2">
      <c r="B31" s="109">
        <v>44145</v>
      </c>
      <c r="C31" s="784" t="s">
        <v>301</v>
      </c>
      <c r="D31" s="132" t="s">
        <v>2487</v>
      </c>
      <c r="E31" s="124">
        <v>1880.77</v>
      </c>
      <c r="F31" s="775" t="s">
        <v>89</v>
      </c>
      <c r="G31" s="29" t="s">
        <v>249</v>
      </c>
      <c r="H31" s="29"/>
      <c r="I31"/>
      <c r="J31" s="129">
        <v>44146</v>
      </c>
      <c r="K31" s="132" t="s">
        <v>1865</v>
      </c>
      <c r="L31" s="433">
        <v>930.6</v>
      </c>
      <c r="M31" s="308" t="s">
        <v>89</v>
      </c>
      <c r="N31" s="308" t="s">
        <v>249</v>
      </c>
      <c r="O31" s="308"/>
      <c r="P31" s="29"/>
    </row>
    <row r="32" spans="1:16" s="308" customFormat="1" ht="12.6" customHeight="1" x14ac:dyDescent="0.2">
      <c r="A32" s="56"/>
      <c r="B32" s="109">
        <v>44145</v>
      </c>
      <c r="C32" s="786" t="s">
        <v>469</v>
      </c>
      <c r="D32" s="132" t="s">
        <v>901</v>
      </c>
      <c r="E32" s="124">
        <v>791.81</v>
      </c>
      <c r="F32" s="785" t="s">
        <v>89</v>
      </c>
      <c r="G32" s="29" t="s">
        <v>249</v>
      </c>
      <c r="H32" s="29"/>
      <c r="I32"/>
      <c r="J32" s="129">
        <v>44146</v>
      </c>
      <c r="K32" s="132" t="s">
        <v>1865</v>
      </c>
      <c r="L32" s="433">
        <v>180</v>
      </c>
      <c r="N32" s="308" t="s">
        <v>249</v>
      </c>
    </row>
    <row r="33" spans="1:14" s="308" customFormat="1" ht="12.6" customHeight="1" x14ac:dyDescent="0.2">
      <c r="A33" s="56"/>
      <c r="B33" s="109">
        <v>44145</v>
      </c>
      <c r="C33" s="788" t="s">
        <v>719</v>
      </c>
      <c r="D33" s="132" t="s">
        <v>1051</v>
      </c>
      <c r="E33" s="124">
        <v>1412.57</v>
      </c>
      <c r="F33" s="787" t="s">
        <v>89</v>
      </c>
      <c r="G33" s="29" t="s">
        <v>249</v>
      </c>
      <c r="H33" s="29"/>
      <c r="I33" s="294"/>
      <c r="J33" s="129">
        <v>44146</v>
      </c>
      <c r="K33" s="132" t="s">
        <v>901</v>
      </c>
      <c r="L33" s="433">
        <v>244.98</v>
      </c>
      <c r="M33" s="308" t="s">
        <v>89</v>
      </c>
      <c r="N33" s="308" t="s">
        <v>249</v>
      </c>
    </row>
    <row r="34" spans="1:14" s="308" customFormat="1" ht="12.6" customHeight="1" x14ac:dyDescent="0.2">
      <c r="A34" s="56"/>
      <c r="B34" s="109">
        <v>44145</v>
      </c>
      <c r="C34" s="804" t="s">
        <v>719</v>
      </c>
      <c r="D34" s="132" t="s">
        <v>2122</v>
      </c>
      <c r="E34" s="124">
        <v>885.25</v>
      </c>
      <c r="F34" s="803" t="s">
        <v>89</v>
      </c>
      <c r="G34" s="29" t="s">
        <v>249</v>
      </c>
      <c r="H34" s="29"/>
      <c r="I34" s="3"/>
      <c r="J34" s="129">
        <v>44146</v>
      </c>
      <c r="K34" s="132" t="s">
        <v>2598</v>
      </c>
      <c r="L34" s="433">
        <v>460</v>
      </c>
      <c r="N34" s="308" t="s">
        <v>249</v>
      </c>
    </row>
    <row r="35" spans="1:14" s="308" customFormat="1" ht="12.6" customHeight="1" x14ac:dyDescent="0.2">
      <c r="A35" s="56"/>
      <c r="B35" s="109">
        <v>44145</v>
      </c>
      <c r="C35" s="804" t="s">
        <v>719</v>
      </c>
      <c r="D35" s="132" t="s">
        <v>2589</v>
      </c>
      <c r="E35" s="124">
        <v>749.2</v>
      </c>
      <c r="F35" s="803" t="s">
        <v>89</v>
      </c>
      <c r="G35" s="29" t="s">
        <v>249</v>
      </c>
      <c r="I35" s="492"/>
      <c r="J35" s="129">
        <v>44147</v>
      </c>
      <c r="K35" s="132" t="s">
        <v>2599</v>
      </c>
      <c r="L35" s="433">
        <v>147.97</v>
      </c>
      <c r="M35" s="308" t="s">
        <v>89</v>
      </c>
      <c r="N35" s="308" t="s">
        <v>249</v>
      </c>
    </row>
    <row r="36" spans="1:14" s="308" customFormat="1" ht="12.6" customHeight="1" x14ac:dyDescent="0.2">
      <c r="A36" s="56"/>
      <c r="B36" s="109">
        <v>44146</v>
      </c>
      <c r="C36" s="784" t="s">
        <v>301</v>
      </c>
      <c r="D36" s="132" t="s">
        <v>2016</v>
      </c>
      <c r="E36" s="124">
        <v>864.78</v>
      </c>
      <c r="F36" s="775" t="s">
        <v>89</v>
      </c>
      <c r="G36" s="29" t="s">
        <v>249</v>
      </c>
      <c r="J36" s="129">
        <v>44148</v>
      </c>
      <c r="K36" s="132" t="s">
        <v>2598</v>
      </c>
      <c r="L36" s="433">
        <v>1534.55</v>
      </c>
      <c r="N36" s="308" t="s">
        <v>249</v>
      </c>
    </row>
    <row r="37" spans="1:14" s="308" customFormat="1" ht="12.6" customHeight="1" x14ac:dyDescent="0.2">
      <c r="A37" s="56"/>
      <c r="B37" s="109">
        <v>44147</v>
      </c>
      <c r="C37" s="784" t="s">
        <v>301</v>
      </c>
      <c r="D37" s="132" t="s">
        <v>227</v>
      </c>
      <c r="E37" s="124">
        <v>644</v>
      </c>
      <c r="F37" s="775" t="s">
        <v>89</v>
      </c>
      <c r="G37" s="29" t="s">
        <v>249</v>
      </c>
      <c r="J37" s="129">
        <v>44148</v>
      </c>
      <c r="K37" s="132" t="s">
        <v>2600</v>
      </c>
      <c r="L37" s="433">
        <v>178.3</v>
      </c>
      <c r="N37" s="308" t="s">
        <v>249</v>
      </c>
    </row>
    <row r="38" spans="1:14" s="308" customFormat="1" ht="12.6" customHeight="1" x14ac:dyDescent="0.2">
      <c r="A38" s="56"/>
      <c r="B38" s="109">
        <v>44147</v>
      </c>
      <c r="C38" s="188" t="s">
        <v>301</v>
      </c>
      <c r="D38" s="123" t="s">
        <v>928</v>
      </c>
      <c r="E38" s="124">
        <v>1515.47</v>
      </c>
      <c r="F38" s="775" t="s">
        <v>89</v>
      </c>
      <c r="G38" s="29" t="s">
        <v>249</v>
      </c>
      <c r="J38" s="129">
        <v>44148</v>
      </c>
      <c r="K38" s="132" t="s">
        <v>2321</v>
      </c>
      <c r="L38" s="433">
        <v>588.1</v>
      </c>
      <c r="N38" s="308" t="s">
        <v>249</v>
      </c>
    </row>
    <row r="39" spans="1:14" s="308" customFormat="1" ht="12.6" customHeight="1" x14ac:dyDescent="0.2">
      <c r="A39" s="56"/>
      <c r="B39" s="109">
        <v>44147</v>
      </c>
      <c r="C39" s="188" t="s">
        <v>2574</v>
      </c>
      <c r="D39" s="132" t="s">
        <v>665</v>
      </c>
      <c r="E39" s="124">
        <v>670</v>
      </c>
      <c r="F39" s="787" t="s">
        <v>89</v>
      </c>
      <c r="G39" s="29" t="s">
        <v>249</v>
      </c>
      <c r="I39" s="308" t="s">
        <v>405</v>
      </c>
      <c r="J39" s="129">
        <v>44149</v>
      </c>
      <c r="K39" s="132" t="s">
        <v>2601</v>
      </c>
      <c r="L39" s="433">
        <v>51</v>
      </c>
      <c r="N39" s="308" t="s">
        <v>249</v>
      </c>
    </row>
    <row r="40" spans="1:14" s="308" customFormat="1" ht="12.6" customHeight="1" x14ac:dyDescent="0.2">
      <c r="A40" s="56"/>
      <c r="B40" s="109">
        <v>44147</v>
      </c>
      <c r="C40" s="188" t="s">
        <v>719</v>
      </c>
      <c r="D40" s="132" t="s">
        <v>1051</v>
      </c>
      <c r="E40" s="124">
        <v>852.23</v>
      </c>
      <c r="F40" s="787" t="s">
        <v>89</v>
      </c>
      <c r="G40" s="29" t="s">
        <v>249</v>
      </c>
      <c r="J40" s="129">
        <v>44152</v>
      </c>
      <c r="K40" s="132" t="s">
        <v>2400</v>
      </c>
      <c r="L40" s="433">
        <v>64</v>
      </c>
      <c r="M40" s="308" t="s">
        <v>89</v>
      </c>
      <c r="N40" s="308" t="s">
        <v>249</v>
      </c>
    </row>
    <row r="41" spans="1:14" s="308" customFormat="1" ht="12.6" customHeight="1" thickBot="1" x14ac:dyDescent="0.25">
      <c r="A41" s="56"/>
      <c r="B41" s="109">
        <v>44147</v>
      </c>
      <c r="C41" s="188" t="s">
        <v>301</v>
      </c>
      <c r="D41" s="132" t="s">
        <v>1355</v>
      </c>
      <c r="E41" s="124">
        <v>1174.3</v>
      </c>
      <c r="F41" s="787" t="s">
        <v>89</v>
      </c>
      <c r="G41" s="29" t="s">
        <v>249</v>
      </c>
      <c r="H41" s="29"/>
      <c r="J41" s="161">
        <v>44152</v>
      </c>
      <c r="K41" s="133" t="s">
        <v>2400</v>
      </c>
      <c r="L41" s="200">
        <v>64</v>
      </c>
      <c r="M41" s="308" t="s">
        <v>89</v>
      </c>
      <c r="N41" s="308" t="s">
        <v>249</v>
      </c>
    </row>
    <row r="42" spans="1:14" s="308" customFormat="1" ht="12.6" customHeight="1" thickBot="1" x14ac:dyDescent="0.25">
      <c r="A42" s="56"/>
      <c r="B42" s="109">
        <v>44148</v>
      </c>
      <c r="C42" s="188" t="s">
        <v>674</v>
      </c>
      <c r="D42" s="132" t="s">
        <v>2578</v>
      </c>
      <c r="E42" s="124">
        <v>400</v>
      </c>
      <c r="F42" s="789" t="s">
        <v>405</v>
      </c>
      <c r="G42" s="29" t="s">
        <v>249</v>
      </c>
      <c r="H42" s="29"/>
      <c r="J42" s="56"/>
      <c r="K42" s="194"/>
      <c r="L42" s="87">
        <f>SUM(L18:L41)</f>
        <v>19634.95</v>
      </c>
    </row>
    <row r="43" spans="1:14" s="308" customFormat="1" ht="12.6" customHeight="1" x14ac:dyDescent="0.2">
      <c r="A43"/>
      <c r="B43" s="109">
        <v>44148</v>
      </c>
      <c r="C43" s="188" t="s">
        <v>674</v>
      </c>
      <c r="D43" s="132" t="s">
        <v>2215</v>
      </c>
      <c r="E43" s="124">
        <v>1000</v>
      </c>
      <c r="F43" s="789" t="s">
        <v>405</v>
      </c>
      <c r="G43" s="29" t="s">
        <v>249</v>
      </c>
      <c r="H43" s="29"/>
      <c r="J43" s="56"/>
      <c r="K43" s="194"/>
      <c r="L43" s="208"/>
    </row>
    <row r="44" spans="1:14" s="308" customFormat="1" ht="12.6" customHeight="1" x14ac:dyDescent="0.2">
      <c r="A44"/>
      <c r="B44" s="109">
        <v>44149</v>
      </c>
      <c r="C44" s="188" t="s">
        <v>301</v>
      </c>
      <c r="D44" s="132" t="s">
        <v>931</v>
      </c>
      <c r="E44" s="124">
        <v>139.1</v>
      </c>
      <c r="F44" s="789" t="s">
        <v>89</v>
      </c>
      <c r="G44" s="29" t="s">
        <v>249</v>
      </c>
      <c r="H44" s="29"/>
    </row>
    <row r="45" spans="1:14" s="308" customFormat="1" ht="12.6" customHeight="1" x14ac:dyDescent="0.2">
      <c r="A45"/>
      <c r="B45" s="109">
        <v>44151</v>
      </c>
      <c r="C45" s="188" t="s">
        <v>469</v>
      </c>
      <c r="D45" s="132" t="s">
        <v>1023</v>
      </c>
      <c r="E45" s="124">
        <v>423.94</v>
      </c>
      <c r="F45" s="790" t="s">
        <v>89</v>
      </c>
      <c r="G45" s="29" t="s">
        <v>249</v>
      </c>
      <c r="H45" s="29"/>
    </row>
    <row r="46" spans="1:14" s="308" customFormat="1" ht="12.6" customHeight="1" x14ac:dyDescent="0.2">
      <c r="A46"/>
      <c r="B46" s="109">
        <v>44151</v>
      </c>
      <c r="C46" s="188" t="s">
        <v>469</v>
      </c>
      <c r="D46" s="132" t="s">
        <v>901</v>
      </c>
      <c r="E46" s="124">
        <v>376.84</v>
      </c>
      <c r="F46" s="790" t="s">
        <v>89</v>
      </c>
      <c r="G46" s="29" t="s">
        <v>249</v>
      </c>
      <c r="H46" s="29"/>
    </row>
    <row r="47" spans="1:14" s="308" customFormat="1" ht="12.6" customHeight="1" x14ac:dyDescent="0.2">
      <c r="A47"/>
      <c r="B47" s="109">
        <v>44151</v>
      </c>
      <c r="C47" s="188" t="s">
        <v>469</v>
      </c>
      <c r="D47" s="132" t="s">
        <v>1627</v>
      </c>
      <c r="E47" s="124">
        <v>950</v>
      </c>
      <c r="F47" s="792" t="s">
        <v>89</v>
      </c>
      <c r="G47" s="29" t="s">
        <v>249</v>
      </c>
      <c r="H47" s="29"/>
    </row>
    <row r="48" spans="1:14" s="308" customFormat="1" ht="12.6" customHeight="1" x14ac:dyDescent="0.2">
      <c r="A48"/>
      <c r="B48" s="109">
        <v>44153</v>
      </c>
      <c r="C48" s="190" t="s">
        <v>2581</v>
      </c>
      <c r="D48" s="132" t="s">
        <v>1977</v>
      </c>
      <c r="E48" s="136">
        <v>3090</v>
      </c>
      <c r="F48" s="793" t="s">
        <v>405</v>
      </c>
      <c r="G48" s="29" t="s">
        <v>249</v>
      </c>
      <c r="H48" s="29"/>
    </row>
    <row r="49" spans="1:8" s="308" customFormat="1" ht="12.6" customHeight="1" x14ac:dyDescent="0.2">
      <c r="A49"/>
      <c r="B49" s="109">
        <v>44153</v>
      </c>
      <c r="C49" s="190" t="s">
        <v>2574</v>
      </c>
      <c r="D49" s="132" t="s">
        <v>665</v>
      </c>
      <c r="E49" s="136">
        <v>745</v>
      </c>
      <c r="F49" s="803"/>
      <c r="G49" s="29" t="s">
        <v>249</v>
      </c>
      <c r="H49" s="29"/>
    </row>
    <row r="50" spans="1:8" s="308" customFormat="1" ht="12.6" customHeight="1" x14ac:dyDescent="0.2">
      <c r="A50"/>
      <c r="B50" s="109">
        <v>44153</v>
      </c>
      <c r="C50" s="190" t="s">
        <v>2574</v>
      </c>
      <c r="D50" s="132" t="s">
        <v>665</v>
      </c>
      <c r="E50" s="136">
        <v>812</v>
      </c>
      <c r="F50" s="803"/>
      <c r="G50" s="29" t="s">
        <v>249</v>
      </c>
      <c r="H50" s="29"/>
    </row>
    <row r="51" spans="1:8" s="308" customFormat="1" ht="12.6" customHeight="1" x14ac:dyDescent="0.2">
      <c r="A51"/>
      <c r="B51" s="109">
        <v>44154</v>
      </c>
      <c r="C51" s="190" t="s">
        <v>719</v>
      </c>
      <c r="D51" s="132" t="s">
        <v>1051</v>
      </c>
      <c r="E51" s="136">
        <v>656</v>
      </c>
      <c r="F51" s="803"/>
      <c r="G51" s="29" t="s">
        <v>249</v>
      </c>
      <c r="H51" s="29"/>
    </row>
    <row r="52" spans="1:8" s="308" customFormat="1" ht="12.6" customHeight="1" x14ac:dyDescent="0.2">
      <c r="A52"/>
      <c r="B52" s="109">
        <v>44155</v>
      </c>
      <c r="C52" s="190" t="s">
        <v>719</v>
      </c>
      <c r="D52" s="132" t="s">
        <v>2585</v>
      </c>
      <c r="E52" s="136">
        <v>282.91000000000003</v>
      </c>
      <c r="F52" s="797" t="s">
        <v>89</v>
      </c>
      <c r="G52" s="29" t="s">
        <v>249</v>
      </c>
      <c r="H52" s="29"/>
    </row>
    <row r="53" spans="1:8" s="308" customFormat="1" ht="12.6" customHeight="1" x14ac:dyDescent="0.2">
      <c r="A53"/>
      <c r="B53" s="109">
        <v>44155</v>
      </c>
      <c r="C53" s="190" t="s">
        <v>719</v>
      </c>
      <c r="D53" s="132" t="s">
        <v>2590</v>
      </c>
      <c r="E53" s="136">
        <v>598.04999999999995</v>
      </c>
      <c r="F53" s="803" t="s">
        <v>89</v>
      </c>
      <c r="G53" s="29" t="s">
        <v>249</v>
      </c>
      <c r="H53" s="29"/>
    </row>
    <row r="54" spans="1:8" s="308" customFormat="1" ht="12.6" customHeight="1" x14ac:dyDescent="0.2">
      <c r="A54"/>
      <c r="B54" s="109">
        <v>44155</v>
      </c>
      <c r="C54" s="190" t="s">
        <v>719</v>
      </c>
      <c r="D54" s="132" t="s">
        <v>1051</v>
      </c>
      <c r="E54" s="136">
        <v>509.77</v>
      </c>
      <c r="F54" s="803" t="s">
        <v>89</v>
      </c>
      <c r="G54" s="29" t="s">
        <v>249</v>
      </c>
      <c r="H54" s="29"/>
    </row>
    <row r="55" spans="1:8" s="308" customFormat="1" ht="12.6" customHeight="1" x14ac:dyDescent="0.2">
      <c r="A55"/>
      <c r="B55" s="109">
        <v>44156</v>
      </c>
      <c r="C55" s="190" t="s">
        <v>719</v>
      </c>
      <c r="D55" s="132" t="s">
        <v>2149</v>
      </c>
      <c r="E55" s="136">
        <v>964.7</v>
      </c>
      <c r="F55" s="803"/>
      <c r="G55" s="29" t="s">
        <v>249</v>
      </c>
      <c r="H55" s="29"/>
    </row>
    <row r="56" spans="1:8" s="308" customFormat="1" ht="12.6" customHeight="1" x14ac:dyDescent="0.2">
      <c r="A56"/>
      <c r="B56" s="109">
        <v>44156</v>
      </c>
      <c r="C56" s="190" t="s">
        <v>719</v>
      </c>
      <c r="D56" s="132" t="s">
        <v>2591</v>
      </c>
      <c r="E56" s="136">
        <v>578</v>
      </c>
      <c r="F56" s="803" t="s">
        <v>89</v>
      </c>
      <c r="G56" s="29" t="s">
        <v>249</v>
      </c>
      <c r="H56" s="29"/>
    </row>
    <row r="57" spans="1:8" s="308" customFormat="1" ht="12.6" customHeight="1" x14ac:dyDescent="0.2">
      <c r="A57"/>
      <c r="B57" s="109">
        <v>44156</v>
      </c>
      <c r="C57" s="190" t="s">
        <v>301</v>
      </c>
      <c r="D57" s="132" t="s">
        <v>2592</v>
      </c>
      <c r="E57" s="136">
        <v>184</v>
      </c>
      <c r="F57" s="803"/>
      <c r="G57" s="29" t="s">
        <v>249</v>
      </c>
      <c r="H57" s="29"/>
    </row>
    <row r="58" spans="1:8" s="308" customFormat="1" ht="12.6" customHeight="1" x14ac:dyDescent="0.2">
      <c r="A58"/>
      <c r="B58" s="109">
        <v>44158</v>
      </c>
      <c r="C58" s="190" t="s">
        <v>469</v>
      </c>
      <c r="D58" s="132" t="s">
        <v>1023</v>
      </c>
      <c r="E58" s="136">
        <v>259.75</v>
      </c>
      <c r="F58" s="794" t="s">
        <v>89</v>
      </c>
      <c r="G58" s="29" t="s">
        <v>249</v>
      </c>
      <c r="H58" s="29"/>
    </row>
    <row r="59" spans="1:8" s="308" customFormat="1" ht="12.6" customHeight="1" x14ac:dyDescent="0.2">
      <c r="A59"/>
      <c r="B59" s="109">
        <v>44158</v>
      </c>
      <c r="C59" s="190" t="s">
        <v>469</v>
      </c>
      <c r="D59" s="132" t="s">
        <v>424</v>
      </c>
      <c r="E59" s="136">
        <v>495.12</v>
      </c>
      <c r="F59" s="795" t="s">
        <v>89</v>
      </c>
      <c r="G59" s="29" t="s">
        <v>249</v>
      </c>
      <c r="H59" s="29"/>
    </row>
    <row r="60" spans="1:8" s="308" customFormat="1" ht="12.6" customHeight="1" x14ac:dyDescent="0.2">
      <c r="A60"/>
      <c r="B60" s="109">
        <v>44158</v>
      </c>
      <c r="C60" s="190" t="s">
        <v>301</v>
      </c>
      <c r="D60" s="132" t="s">
        <v>380</v>
      </c>
      <c r="E60" s="136">
        <v>483</v>
      </c>
      <c r="F60" s="795" t="s">
        <v>89</v>
      </c>
      <c r="G60" s="29" t="s">
        <v>249</v>
      </c>
      <c r="H60" s="29"/>
    </row>
    <row r="61" spans="1:8" s="308" customFormat="1" ht="12.6" customHeight="1" x14ac:dyDescent="0.2">
      <c r="A61"/>
      <c r="B61" s="109">
        <v>44158</v>
      </c>
      <c r="C61" s="190" t="s">
        <v>301</v>
      </c>
      <c r="D61" s="132" t="s">
        <v>1495</v>
      </c>
      <c r="E61" s="136">
        <v>940.52</v>
      </c>
      <c r="F61" s="796" t="s">
        <v>89</v>
      </c>
      <c r="G61" s="29" t="s">
        <v>249</v>
      </c>
      <c r="H61" s="29"/>
    </row>
    <row r="62" spans="1:8" s="308" customFormat="1" ht="12.6" customHeight="1" x14ac:dyDescent="0.2">
      <c r="A62"/>
      <c r="B62" s="109">
        <v>44158</v>
      </c>
      <c r="C62" s="190" t="s">
        <v>301</v>
      </c>
      <c r="D62" s="132" t="s">
        <v>2584</v>
      </c>
      <c r="E62" s="136">
        <v>348.1</v>
      </c>
      <c r="F62" s="803" t="s">
        <v>89</v>
      </c>
      <c r="G62" s="29" t="s">
        <v>249</v>
      </c>
      <c r="H62" s="29"/>
    </row>
    <row r="63" spans="1:8" s="308" customFormat="1" ht="12.6" customHeight="1" x14ac:dyDescent="0.2">
      <c r="A63"/>
      <c r="B63" s="109">
        <v>44158</v>
      </c>
      <c r="C63" s="190" t="s">
        <v>2574</v>
      </c>
      <c r="D63" s="132" t="s">
        <v>2593</v>
      </c>
      <c r="E63" s="136">
        <v>1500</v>
      </c>
      <c r="F63" s="803"/>
      <c r="G63" s="29" t="s">
        <v>249</v>
      </c>
      <c r="H63" s="29"/>
    </row>
    <row r="64" spans="1:8" s="308" customFormat="1" ht="12.6" customHeight="1" x14ac:dyDescent="0.2">
      <c r="A64"/>
      <c r="B64" s="109">
        <v>44158</v>
      </c>
      <c r="C64" s="190" t="s">
        <v>301</v>
      </c>
      <c r="D64" s="132" t="s">
        <v>2594</v>
      </c>
      <c r="E64" s="136">
        <v>148.6</v>
      </c>
      <c r="F64" s="803" t="s">
        <v>89</v>
      </c>
      <c r="G64" s="29" t="s">
        <v>249</v>
      </c>
      <c r="H64" s="29"/>
    </row>
    <row r="65" spans="1:12" s="308" customFormat="1" ht="12.6" customHeight="1" x14ac:dyDescent="0.2">
      <c r="A65"/>
      <c r="B65" s="129">
        <v>44159</v>
      </c>
      <c r="C65" s="190" t="s">
        <v>301</v>
      </c>
      <c r="D65" s="132" t="s">
        <v>1350</v>
      </c>
      <c r="E65" s="136">
        <v>2530</v>
      </c>
      <c r="F65" s="775" t="s">
        <v>89</v>
      </c>
      <c r="G65" s="29" t="s">
        <v>249</v>
      </c>
      <c r="H65" s="29"/>
    </row>
    <row r="66" spans="1:12" s="308" customFormat="1" ht="12.6" customHeight="1" x14ac:dyDescent="0.2">
      <c r="A66"/>
      <c r="B66" s="129">
        <v>44159</v>
      </c>
      <c r="C66" s="190" t="s">
        <v>469</v>
      </c>
      <c r="D66" s="132" t="s">
        <v>2595</v>
      </c>
      <c r="E66" s="136">
        <v>214</v>
      </c>
      <c r="F66" s="803" t="s">
        <v>89</v>
      </c>
      <c r="G66" s="29" t="s">
        <v>249</v>
      </c>
      <c r="H66" s="29"/>
    </row>
    <row r="67" spans="1:12" s="308" customFormat="1" ht="12.6" customHeight="1" x14ac:dyDescent="0.2">
      <c r="A67"/>
      <c r="B67" s="129">
        <v>44159</v>
      </c>
      <c r="C67" s="190" t="s">
        <v>719</v>
      </c>
      <c r="D67" s="132" t="s">
        <v>2321</v>
      </c>
      <c r="E67" s="136">
        <v>443.3</v>
      </c>
      <c r="F67" s="803" t="s">
        <v>89</v>
      </c>
      <c r="G67" s="29" t="s">
        <v>249</v>
      </c>
      <c r="H67" s="29"/>
    </row>
    <row r="68" spans="1:12" s="308" customFormat="1" ht="12.6" customHeight="1" x14ac:dyDescent="0.2">
      <c r="A68"/>
      <c r="B68" s="129">
        <v>44160</v>
      </c>
      <c r="C68" s="190" t="s">
        <v>674</v>
      </c>
      <c r="D68" s="132" t="s">
        <v>2215</v>
      </c>
      <c r="E68" s="136">
        <v>1500</v>
      </c>
      <c r="F68" s="775" t="s">
        <v>405</v>
      </c>
      <c r="G68" s="29" t="s">
        <v>249</v>
      </c>
      <c r="H68" s="29"/>
      <c r="I68"/>
    </row>
    <row r="69" spans="1:12" s="308" customFormat="1" ht="12.6" customHeight="1" x14ac:dyDescent="0.2">
      <c r="A69"/>
      <c r="B69" s="129">
        <v>44160</v>
      </c>
      <c r="C69" s="190" t="s">
        <v>2581</v>
      </c>
      <c r="D69" s="132" t="s">
        <v>1977</v>
      </c>
      <c r="E69" s="136">
        <v>3090</v>
      </c>
      <c r="F69" s="775" t="s">
        <v>405</v>
      </c>
      <c r="G69" s="29" t="s">
        <v>249</v>
      </c>
      <c r="H69" s="29"/>
      <c r="I69"/>
    </row>
    <row r="70" spans="1:12" s="308" customFormat="1" ht="12.6" customHeight="1" x14ac:dyDescent="0.2">
      <c r="A70"/>
      <c r="B70" s="129">
        <v>44160</v>
      </c>
      <c r="C70" s="190" t="s">
        <v>469</v>
      </c>
      <c r="D70" s="132" t="s">
        <v>1447</v>
      </c>
      <c r="E70" s="136">
        <v>205.8</v>
      </c>
      <c r="F70" s="803" t="s">
        <v>89</v>
      </c>
      <c r="G70" s="29" t="s">
        <v>249</v>
      </c>
      <c r="H70" s="29"/>
      <c r="I70"/>
    </row>
    <row r="71" spans="1:12" s="308" customFormat="1" ht="12.6" customHeight="1" x14ac:dyDescent="0.2">
      <c r="A71"/>
      <c r="B71" s="129">
        <v>44161</v>
      </c>
      <c r="C71" s="190" t="s">
        <v>719</v>
      </c>
      <c r="D71" s="132" t="s">
        <v>1051</v>
      </c>
      <c r="E71" s="136">
        <v>438.18</v>
      </c>
      <c r="F71" s="775" t="s">
        <v>89</v>
      </c>
      <c r="G71" s="29" t="s">
        <v>249</v>
      </c>
      <c r="H71" s="29"/>
      <c r="I71"/>
    </row>
    <row r="72" spans="1:12" s="308" customFormat="1" ht="12.6" customHeight="1" x14ac:dyDescent="0.2">
      <c r="A72"/>
      <c r="B72" s="129">
        <v>44161</v>
      </c>
      <c r="C72" s="190" t="s">
        <v>301</v>
      </c>
      <c r="D72" s="132" t="s">
        <v>2586</v>
      </c>
      <c r="E72" s="136">
        <v>506</v>
      </c>
      <c r="F72" s="775" t="s">
        <v>89</v>
      </c>
      <c r="G72" s="29" t="s">
        <v>249</v>
      </c>
      <c r="H72" s="29"/>
      <c r="I72"/>
    </row>
    <row r="73" spans="1:12" s="308" customFormat="1" ht="12.6" customHeight="1" x14ac:dyDescent="0.2">
      <c r="A73"/>
      <c r="B73" s="129">
        <v>44161</v>
      </c>
      <c r="C73" s="190" t="s">
        <v>719</v>
      </c>
      <c r="D73" s="132" t="s">
        <v>1051</v>
      </c>
      <c r="E73" s="136">
        <v>859.11</v>
      </c>
      <c r="F73" s="803" t="s">
        <v>89</v>
      </c>
      <c r="G73" s="29" t="s">
        <v>249</v>
      </c>
      <c r="H73" s="29"/>
      <c r="I73"/>
    </row>
    <row r="74" spans="1:12" s="308" customFormat="1" ht="12.6" customHeight="1" x14ac:dyDescent="0.2">
      <c r="A74"/>
      <c r="B74" s="129">
        <v>44161</v>
      </c>
      <c r="C74" s="190" t="s">
        <v>301</v>
      </c>
      <c r="D74" s="132" t="s">
        <v>2433</v>
      </c>
      <c r="E74" s="136">
        <v>550</v>
      </c>
      <c r="F74" s="803"/>
      <c r="G74" s="29" t="s">
        <v>249</v>
      </c>
      <c r="H74" s="29"/>
      <c r="I74"/>
    </row>
    <row r="75" spans="1:12" s="308" customFormat="1" ht="12.6" customHeight="1" x14ac:dyDescent="0.2">
      <c r="A75"/>
      <c r="B75" s="129">
        <v>44161</v>
      </c>
      <c r="C75" s="190" t="s">
        <v>301</v>
      </c>
      <c r="D75" s="132" t="s">
        <v>931</v>
      </c>
      <c r="E75" s="136">
        <v>184.4</v>
      </c>
      <c r="F75" s="803"/>
      <c r="G75" s="29" t="s">
        <v>249</v>
      </c>
      <c r="H75" s="29"/>
      <c r="I75"/>
    </row>
    <row r="76" spans="1:12" s="308" customFormat="1" ht="12.6" customHeight="1" x14ac:dyDescent="0.2">
      <c r="A76"/>
      <c r="B76" s="129">
        <v>44161</v>
      </c>
      <c r="C76" s="190" t="s">
        <v>301</v>
      </c>
      <c r="D76" s="132" t="s">
        <v>459</v>
      </c>
      <c r="E76" s="136">
        <v>219.5</v>
      </c>
      <c r="F76" s="803" t="s">
        <v>89</v>
      </c>
      <c r="G76" s="29" t="s">
        <v>249</v>
      </c>
      <c r="H76" s="29"/>
      <c r="I76"/>
    </row>
    <row r="77" spans="1:12" s="308" customFormat="1" ht="12.6" customHeight="1" x14ac:dyDescent="0.2">
      <c r="A77"/>
      <c r="B77" s="129">
        <v>44165</v>
      </c>
      <c r="C77" s="190" t="s">
        <v>719</v>
      </c>
      <c r="D77" s="132" t="s">
        <v>1051</v>
      </c>
      <c r="E77" s="136">
        <v>793.84</v>
      </c>
      <c r="F77" s="775" t="s">
        <v>89</v>
      </c>
      <c r="G77" s="29" t="s">
        <v>249</v>
      </c>
      <c r="H77" s="29"/>
      <c r="I77"/>
    </row>
    <row r="78" spans="1:12" s="308" customFormat="1" ht="12.6" customHeight="1" x14ac:dyDescent="0.2">
      <c r="A78"/>
      <c r="B78" s="129">
        <v>44165</v>
      </c>
      <c r="C78" s="190" t="s">
        <v>469</v>
      </c>
      <c r="D78" s="132" t="s">
        <v>1023</v>
      </c>
      <c r="E78" s="136">
        <v>117.59</v>
      </c>
      <c r="F78" s="775" t="s">
        <v>89</v>
      </c>
      <c r="G78" s="29" t="s">
        <v>249</v>
      </c>
      <c r="H78" s="29"/>
      <c r="I78"/>
    </row>
    <row r="79" spans="1:12" s="308" customFormat="1" ht="12.6" customHeight="1" x14ac:dyDescent="0.2">
      <c r="A79"/>
      <c r="B79" s="129">
        <v>44165</v>
      </c>
      <c r="C79" s="190" t="s">
        <v>469</v>
      </c>
      <c r="D79" s="132" t="s">
        <v>901</v>
      </c>
      <c r="E79" s="136">
        <v>443</v>
      </c>
      <c r="F79" s="775" t="s">
        <v>89</v>
      </c>
      <c r="G79" s="29" t="s">
        <v>249</v>
      </c>
      <c r="H79" s="29"/>
      <c r="I79"/>
    </row>
    <row r="80" spans="1:12" s="308" customFormat="1" ht="12.6" customHeight="1" x14ac:dyDescent="0.2">
      <c r="A80"/>
      <c r="B80" s="129">
        <v>44165</v>
      </c>
      <c r="C80" s="190" t="s">
        <v>1136</v>
      </c>
      <c r="D80" s="132" t="s">
        <v>861</v>
      </c>
      <c r="E80" s="136">
        <v>18486.080000000002</v>
      </c>
      <c r="F80" s="775" t="s">
        <v>89</v>
      </c>
      <c r="G80" s="29" t="s">
        <v>249</v>
      </c>
      <c r="H80" s="29"/>
      <c r="I80"/>
      <c r="J80" s="56"/>
      <c r="K80" s="194"/>
      <c r="L80" s="208"/>
    </row>
    <row r="81" spans="1:12" s="308" customFormat="1" ht="12.6" customHeight="1" x14ac:dyDescent="0.2">
      <c r="A81"/>
      <c r="B81" s="129">
        <v>44165</v>
      </c>
      <c r="C81" s="190" t="s">
        <v>1136</v>
      </c>
      <c r="D81" s="132" t="s">
        <v>2032</v>
      </c>
      <c r="E81" s="136">
        <v>10000</v>
      </c>
      <c r="F81" s="775" t="s">
        <v>89</v>
      </c>
      <c r="G81" s="29" t="s">
        <v>249</v>
      </c>
      <c r="H81" s="29"/>
      <c r="I81"/>
      <c r="J81" s="56"/>
      <c r="K81" s="194"/>
      <c r="L81" s="208"/>
    </row>
    <row r="82" spans="1:12" s="308" customFormat="1" ht="12.6" customHeight="1" x14ac:dyDescent="0.2">
      <c r="A82"/>
      <c r="B82" s="129">
        <v>44165</v>
      </c>
      <c r="C82" s="190" t="s">
        <v>469</v>
      </c>
      <c r="D82" s="132" t="s">
        <v>2464</v>
      </c>
      <c r="E82" s="136">
        <v>937.32</v>
      </c>
      <c r="F82" s="775"/>
      <c r="G82" s="29" t="s">
        <v>249</v>
      </c>
      <c r="H82" s="29"/>
      <c r="I82"/>
      <c r="J82" s="56"/>
      <c r="K82" s="194"/>
      <c r="L82" s="208"/>
    </row>
    <row r="83" spans="1:12" s="308" customFormat="1" ht="12.6" customHeight="1" x14ac:dyDescent="0.2">
      <c r="A83"/>
      <c r="B83" s="129">
        <v>44165</v>
      </c>
      <c r="C83" s="190" t="s">
        <v>469</v>
      </c>
      <c r="D83" s="132" t="s">
        <v>1925</v>
      </c>
      <c r="E83" s="136">
        <v>438.18</v>
      </c>
      <c r="F83" s="775"/>
      <c r="G83" s="29" t="s">
        <v>249</v>
      </c>
      <c r="H83" s="29"/>
      <c r="I83"/>
      <c r="J83" s="56"/>
      <c r="K83" s="194"/>
      <c r="L83" s="208"/>
    </row>
    <row r="84" spans="1:12" s="308" customFormat="1" ht="12.6" customHeight="1" x14ac:dyDescent="0.2">
      <c r="A84"/>
      <c r="B84" s="129">
        <v>44165</v>
      </c>
      <c r="C84" s="190" t="s">
        <v>719</v>
      </c>
      <c r="D84" s="132" t="s">
        <v>1629</v>
      </c>
      <c r="E84" s="136">
        <v>520.29999999999995</v>
      </c>
      <c r="F84" s="775"/>
      <c r="G84" s="29" t="s">
        <v>249</v>
      </c>
      <c r="H84" s="29"/>
      <c r="I84"/>
      <c r="J84" s="56"/>
      <c r="K84" s="194"/>
      <c r="L84" s="208"/>
    </row>
    <row r="85" spans="1:12" s="308" customFormat="1" ht="12.6" customHeight="1" x14ac:dyDescent="0.2">
      <c r="A85"/>
      <c r="B85" s="129">
        <v>44165</v>
      </c>
      <c r="C85" s="190" t="s">
        <v>647</v>
      </c>
      <c r="D85" s="132" t="s">
        <v>597</v>
      </c>
      <c r="E85" s="136">
        <v>2204.2600000000002</v>
      </c>
      <c r="F85" s="775"/>
      <c r="G85" s="29" t="s">
        <v>249</v>
      </c>
      <c r="H85" s="29"/>
      <c r="I85"/>
      <c r="J85" s="56"/>
      <c r="K85" s="194"/>
      <c r="L85" s="208"/>
    </row>
    <row r="86" spans="1:12" s="308" customFormat="1" ht="12.6" customHeight="1" x14ac:dyDescent="0.2">
      <c r="A86"/>
      <c r="B86" s="129">
        <v>44165</v>
      </c>
      <c r="C86" s="190" t="s">
        <v>301</v>
      </c>
      <c r="D86" s="132" t="s">
        <v>2596</v>
      </c>
      <c r="E86" s="136">
        <v>108</v>
      </c>
      <c r="F86" s="775"/>
      <c r="G86" s="29" t="s">
        <v>249</v>
      </c>
      <c r="H86" s="29"/>
      <c r="I86"/>
      <c r="J86" s="56"/>
      <c r="K86" s="194"/>
      <c r="L86" s="208"/>
    </row>
    <row r="87" spans="1:12" s="308" customFormat="1" ht="12.6" customHeight="1" thickBot="1" x14ac:dyDescent="0.25">
      <c r="A87"/>
      <c r="B87" s="161">
        <v>44165</v>
      </c>
      <c r="C87" s="187" t="s">
        <v>719</v>
      </c>
      <c r="D87" s="133" t="s">
        <v>1051</v>
      </c>
      <c r="E87" s="137">
        <v>733.65</v>
      </c>
      <c r="F87" s="775" t="s">
        <v>89</v>
      </c>
      <c r="G87" s="29" t="s">
        <v>249</v>
      </c>
      <c r="H87" s="29"/>
      <c r="J87" s="56"/>
      <c r="K87" s="194"/>
      <c r="L87" s="208"/>
    </row>
    <row r="88" spans="1:12" s="308" customFormat="1" ht="12.6" customHeight="1" thickBot="1" x14ac:dyDescent="0.25">
      <c r="A88"/>
      <c r="B88" s="56"/>
      <c r="C88" s="56"/>
      <c r="D88" s="194"/>
      <c r="E88" s="87">
        <f>SUM(E5:E87)</f>
        <v>149883.01000000004</v>
      </c>
      <c r="F88" s="775"/>
      <c r="G88" s="29"/>
      <c r="H88" s="29"/>
      <c r="J88" s="56"/>
      <c r="K88" s="194"/>
      <c r="L88" s="208"/>
    </row>
    <row r="89" spans="1:12" s="308" customFormat="1" ht="12.6" customHeight="1" x14ac:dyDescent="0.2">
      <c r="A89"/>
      <c r="B89"/>
      <c r="C89"/>
      <c r="D89" s="195"/>
      <c r="E89" s="197"/>
      <c r="F89" s="775"/>
      <c r="G89" s="29"/>
      <c r="H89" s="29"/>
      <c r="J89" s="56"/>
      <c r="K89" s="194"/>
      <c r="L89" s="208"/>
    </row>
    <row r="90" spans="1:12" s="308" customFormat="1" ht="12.6" customHeight="1" x14ac:dyDescent="0.2">
      <c r="A90"/>
      <c r="B90"/>
      <c r="C90"/>
      <c r="D90" s="195"/>
      <c r="E90" s="197"/>
      <c r="F90" s="775"/>
      <c r="G90" s="29"/>
      <c r="H90" s="29"/>
      <c r="J90" s="56"/>
      <c r="K90" s="194"/>
      <c r="L90" s="208"/>
    </row>
    <row r="91" spans="1:12" s="308" customFormat="1" ht="12.6" customHeight="1" x14ac:dyDescent="0.2">
      <c r="A91"/>
      <c r="B91"/>
      <c r="C91"/>
      <c r="D91" s="195"/>
      <c r="E91" s="197"/>
      <c r="F91" s="775"/>
      <c r="G91" s="29"/>
      <c r="H91" s="29"/>
      <c r="J91" s="56"/>
      <c r="K91" s="194"/>
      <c r="L91" s="208"/>
    </row>
    <row r="92" spans="1:12" s="308" customFormat="1" ht="12.6" customHeight="1" x14ac:dyDescent="0.2">
      <c r="A92"/>
      <c r="B92"/>
      <c r="C92"/>
      <c r="D92" s="195"/>
      <c r="E92" s="197"/>
      <c r="F92" s="775"/>
      <c r="G92" s="29"/>
      <c r="H92" s="29"/>
      <c r="J92" s="56"/>
      <c r="K92" s="194"/>
      <c r="L92" s="208"/>
    </row>
    <row r="93" spans="1:12" s="308" customFormat="1" ht="12.6" customHeight="1" x14ac:dyDescent="0.2">
      <c r="A93"/>
      <c r="B93"/>
      <c r="C93"/>
      <c r="D93" s="195"/>
      <c r="E93" s="197"/>
      <c r="F93" s="775"/>
      <c r="G93" s="29"/>
      <c r="H93" s="29"/>
      <c r="J93" s="56"/>
      <c r="K93" s="194"/>
      <c r="L93" s="208"/>
    </row>
    <row r="94" spans="1:12" s="308" customFormat="1" ht="12.6" customHeight="1" x14ac:dyDescent="0.2">
      <c r="A94"/>
      <c r="B94"/>
      <c r="C94"/>
      <c r="D94" s="195"/>
      <c r="E94" s="197"/>
      <c r="F94" s="775"/>
      <c r="G94" s="29"/>
      <c r="H94" s="29"/>
      <c r="J94" s="56"/>
      <c r="K94" s="194"/>
      <c r="L94" s="208"/>
    </row>
    <row r="95" spans="1:12" s="308" customFormat="1" ht="12.6" customHeight="1" x14ac:dyDescent="0.2">
      <c r="A95"/>
      <c r="B95"/>
      <c r="C95"/>
      <c r="D95" s="195"/>
      <c r="E95" s="197"/>
      <c r="F95" s="775"/>
      <c r="G95" s="29"/>
      <c r="H95" s="29"/>
      <c r="J95" s="56"/>
      <c r="K95" s="194"/>
      <c r="L95" s="208"/>
    </row>
    <row r="96" spans="1:12" s="308" customFormat="1" ht="12.6" customHeight="1" x14ac:dyDescent="0.2">
      <c r="A96"/>
      <c r="B96"/>
      <c r="C96"/>
      <c r="D96" s="195"/>
      <c r="E96" s="197"/>
      <c r="F96" s="775"/>
      <c r="G96" s="29"/>
      <c r="H96" s="29"/>
      <c r="J96" s="56"/>
      <c r="K96" s="194"/>
      <c r="L96" s="208"/>
    </row>
    <row r="97" spans="1:16" s="308" customFormat="1" ht="12.6" customHeight="1" x14ac:dyDescent="0.2">
      <c r="A97"/>
      <c r="B97"/>
      <c r="C97"/>
      <c r="D97" s="195"/>
      <c r="E97" s="197"/>
      <c r="F97" s="775"/>
      <c r="G97" s="29"/>
      <c r="H97" s="29"/>
      <c r="J97" s="56"/>
      <c r="K97" s="194"/>
      <c r="L97" s="208"/>
    </row>
    <row r="98" spans="1:16" s="308" customFormat="1" ht="12.6" customHeight="1" x14ac:dyDescent="0.2">
      <c r="A98"/>
      <c r="B98"/>
      <c r="C98"/>
      <c r="D98" s="195"/>
      <c r="E98" s="197"/>
      <c r="F98" s="775"/>
      <c r="G98" s="29"/>
      <c r="H98" s="29"/>
      <c r="J98" s="56"/>
      <c r="K98" s="194"/>
      <c r="L98" s="208"/>
    </row>
    <row r="99" spans="1:16" s="308" customFormat="1" ht="12.6" customHeight="1" x14ac:dyDescent="0.2">
      <c r="A99"/>
      <c r="B99"/>
      <c r="C99"/>
      <c r="D99" s="195"/>
      <c r="E99" s="197"/>
      <c r="F99" s="775"/>
      <c r="G99" s="29"/>
      <c r="H99" s="29"/>
      <c r="J99"/>
    </row>
    <row r="100" spans="1:16" s="308" customFormat="1" ht="12.6" customHeight="1" x14ac:dyDescent="0.2">
      <c r="A100"/>
      <c r="B100"/>
      <c r="C100"/>
      <c r="D100" s="195"/>
      <c r="E100" s="197"/>
      <c r="F100" s="775"/>
      <c r="G100" s="29"/>
      <c r="H100" s="29"/>
      <c r="J100"/>
    </row>
    <row r="101" spans="1:16" s="308" customFormat="1" x14ac:dyDescent="0.2">
      <c r="A101"/>
      <c r="B101"/>
      <c r="C101"/>
      <c r="D101" s="195"/>
      <c r="E101" s="197"/>
      <c r="F101" s="775"/>
      <c r="G101" s="29"/>
      <c r="H101" s="29"/>
      <c r="J101"/>
    </row>
    <row r="102" spans="1:16" s="308" customFormat="1" x14ac:dyDescent="0.2">
      <c r="A102"/>
      <c r="B102"/>
      <c r="C102"/>
      <c r="D102" s="195"/>
      <c r="E102" s="197"/>
      <c r="F102" s="775"/>
      <c r="G102" s="29"/>
      <c r="H102" s="29"/>
      <c r="J102"/>
      <c r="P102"/>
    </row>
    <row r="103" spans="1:16" s="308" customFormat="1" x14ac:dyDescent="0.2">
      <c r="A103"/>
      <c r="B103"/>
      <c r="C103"/>
      <c r="D103" s="195"/>
      <c r="E103" s="197"/>
      <c r="F103" s="775"/>
      <c r="G103" s="29"/>
      <c r="H103" s="29"/>
      <c r="J103"/>
      <c r="P103"/>
    </row>
    <row r="104" spans="1:16" s="308" customFormat="1" x14ac:dyDescent="0.2">
      <c r="A104"/>
      <c r="B104"/>
      <c r="C104"/>
      <c r="D104" s="195"/>
      <c r="E104" s="197"/>
      <c r="F104" s="775"/>
      <c r="G104" s="29"/>
      <c r="H104" s="29"/>
      <c r="J104"/>
      <c r="P104"/>
    </row>
    <row r="105" spans="1:16" s="308" customFormat="1" x14ac:dyDescent="0.2">
      <c r="A105"/>
      <c r="B105"/>
      <c r="C105"/>
      <c r="D105" s="195"/>
      <c r="E105" s="197"/>
      <c r="F105" s="775"/>
      <c r="G105" s="29"/>
      <c r="H105" s="29"/>
      <c r="J105"/>
      <c r="P105"/>
    </row>
    <row r="106" spans="1:16" s="308" customFormat="1" x14ac:dyDescent="0.2">
      <c r="A106"/>
      <c r="B106"/>
      <c r="C106"/>
      <c r="D106" s="195"/>
      <c r="E106" s="197"/>
      <c r="F106" s="775"/>
      <c r="G106" s="29"/>
      <c r="H106" s="29"/>
      <c r="I106"/>
      <c r="J106"/>
      <c r="P106"/>
    </row>
    <row r="107" spans="1:16" s="308" customFormat="1" x14ac:dyDescent="0.2">
      <c r="A107"/>
      <c r="B107"/>
      <c r="C107"/>
      <c r="D107" s="195"/>
      <c r="E107" s="197"/>
      <c r="F107" s="775"/>
      <c r="G107" s="29"/>
      <c r="H107" s="29"/>
      <c r="I107"/>
      <c r="J107"/>
      <c r="P107"/>
    </row>
    <row r="108" spans="1:16" s="308" customFormat="1" x14ac:dyDescent="0.2">
      <c r="A108"/>
      <c r="B108"/>
      <c r="C108"/>
      <c r="D108" s="195"/>
      <c r="E108" s="197"/>
      <c r="F108" s="775"/>
      <c r="G108" s="29"/>
      <c r="H108" s="29"/>
      <c r="I108"/>
      <c r="J108"/>
      <c r="P108"/>
    </row>
    <row r="109" spans="1:16" s="308" customFormat="1" x14ac:dyDescent="0.2">
      <c r="A109"/>
      <c r="B109"/>
      <c r="C109"/>
      <c r="D109" s="195"/>
      <c r="E109" s="197"/>
      <c r="F109" s="775"/>
      <c r="G109" s="29"/>
      <c r="H109" s="29"/>
      <c r="I109"/>
      <c r="J109"/>
      <c r="P109"/>
    </row>
    <row r="110" spans="1:16" s="308" customFormat="1" x14ac:dyDescent="0.2">
      <c r="A110"/>
      <c r="B110"/>
      <c r="C110"/>
      <c r="D110" s="195"/>
      <c r="E110" s="197"/>
      <c r="F110" s="775"/>
      <c r="G110" s="29"/>
      <c r="H110" s="29"/>
      <c r="I110"/>
      <c r="J110"/>
      <c r="P110"/>
    </row>
    <row r="111" spans="1:16" x14ac:dyDescent="0.2">
      <c r="K111" s="308"/>
      <c r="L111" s="308"/>
    </row>
    <row r="112" spans="1:16" x14ac:dyDescent="0.2">
      <c r="K112" s="308"/>
      <c r="L112" s="308"/>
    </row>
    <row r="113" spans="1:16" x14ac:dyDescent="0.2">
      <c r="K113" s="308"/>
      <c r="L113" s="308"/>
    </row>
    <row r="114" spans="1:16" x14ac:dyDescent="0.2">
      <c r="K114" s="308"/>
      <c r="L114" s="308"/>
    </row>
    <row r="115" spans="1:16" x14ac:dyDescent="0.2">
      <c r="K115" s="308"/>
      <c r="L115" s="308"/>
    </row>
    <row r="116" spans="1:16" x14ac:dyDescent="0.2">
      <c r="K116" s="308"/>
      <c r="L116" s="308"/>
    </row>
    <row r="117" spans="1:16" x14ac:dyDescent="0.2">
      <c r="K117" s="308"/>
      <c r="L117" s="308"/>
    </row>
    <row r="121" spans="1:16" s="308" customFormat="1" x14ac:dyDescent="0.2">
      <c r="A121"/>
      <c r="B121"/>
      <c r="C121"/>
      <c r="D121" s="195"/>
      <c r="E121" s="197"/>
      <c r="F121" s="775"/>
      <c r="G121" s="29"/>
      <c r="H121" s="29"/>
      <c r="I121"/>
      <c r="J121"/>
      <c r="K121"/>
      <c r="L121"/>
      <c r="P121"/>
    </row>
    <row r="122" spans="1:16" s="308" customFormat="1" x14ac:dyDescent="0.2">
      <c r="A122"/>
      <c r="B122"/>
      <c r="C122"/>
      <c r="D122" s="195"/>
      <c r="E122" s="197"/>
      <c r="F122" s="775"/>
      <c r="G122" s="29"/>
      <c r="H122" s="29"/>
      <c r="I122"/>
      <c r="J122"/>
      <c r="K122"/>
      <c r="L122"/>
      <c r="P122"/>
    </row>
    <row r="123" spans="1:16" s="308" customFormat="1" x14ac:dyDescent="0.2">
      <c r="A123"/>
      <c r="B123"/>
      <c r="C123"/>
      <c r="D123" s="195"/>
      <c r="E123" s="197"/>
      <c r="F123" s="775"/>
      <c r="G123" s="29"/>
      <c r="H123" s="29"/>
      <c r="I123"/>
      <c r="J123"/>
      <c r="K123"/>
      <c r="L123"/>
      <c r="P123"/>
    </row>
    <row r="124" spans="1:16" s="308" customFormat="1" x14ac:dyDescent="0.2">
      <c r="A124"/>
      <c r="B124"/>
      <c r="C124"/>
      <c r="D124" s="195"/>
      <c r="E124" s="197"/>
      <c r="F124" s="775"/>
      <c r="G124" s="29"/>
      <c r="H124" s="29"/>
      <c r="I124"/>
      <c r="J124"/>
      <c r="K124"/>
      <c r="L124"/>
      <c r="P124"/>
    </row>
    <row r="125" spans="1:16" s="308" customFormat="1" x14ac:dyDescent="0.2">
      <c r="A125"/>
      <c r="B125"/>
      <c r="C125"/>
      <c r="D125" s="195"/>
      <c r="E125" s="197"/>
      <c r="F125" s="775"/>
      <c r="G125" s="29"/>
      <c r="H125" s="29"/>
      <c r="I125"/>
      <c r="J125"/>
      <c r="K125"/>
      <c r="L125"/>
      <c r="P125"/>
    </row>
    <row r="126" spans="1:16" s="308" customFormat="1" x14ac:dyDescent="0.2">
      <c r="A126"/>
      <c r="B126"/>
      <c r="C126"/>
      <c r="D126" s="195"/>
      <c r="E126" s="197"/>
      <c r="F126" s="775"/>
      <c r="G126" s="29"/>
      <c r="H126" s="29"/>
      <c r="I126"/>
      <c r="J126"/>
      <c r="K126"/>
      <c r="L126"/>
      <c r="P126"/>
    </row>
  </sheetData>
  <mergeCells count="3">
    <mergeCell ref="A1:L1"/>
    <mergeCell ref="K12:K14"/>
    <mergeCell ref="L12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zoomScaleNormal="100" workbookViewId="0">
      <selection activeCell="D46" sqref="D4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798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2587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798"/>
      <c r="G2" s="798"/>
      <c r="H2" s="798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116"/>
      <c r="I3" s="294" t="s">
        <v>1056</v>
      </c>
      <c r="J3" s="319"/>
      <c r="K3" s="319"/>
      <c r="L3" s="295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x14ac:dyDescent="0.2">
      <c r="A5"/>
      <c r="B5" s="129">
        <v>44166</v>
      </c>
      <c r="C5" s="190" t="s">
        <v>1136</v>
      </c>
      <c r="D5" s="132" t="s">
        <v>2032</v>
      </c>
      <c r="E5" s="136">
        <v>5000</v>
      </c>
      <c r="F5" s="798" t="s">
        <v>89</v>
      </c>
      <c r="G5" s="29" t="s">
        <v>249</v>
      </c>
      <c r="H5" s="29"/>
      <c r="I5" s="56"/>
      <c r="J5" s="110">
        <v>44193</v>
      </c>
      <c r="K5" s="119" t="s">
        <v>50</v>
      </c>
      <c r="L5" s="122">
        <v>3728.3</v>
      </c>
      <c r="M5" s="308"/>
      <c r="N5" s="307" t="s">
        <v>249</v>
      </c>
      <c r="O5" s="307"/>
    </row>
    <row r="6" spans="1:16" s="56" customFormat="1" ht="12.6" customHeight="1" x14ac:dyDescent="0.2">
      <c r="A6"/>
      <c r="B6" s="109">
        <v>44167</v>
      </c>
      <c r="C6" s="799" t="s">
        <v>691</v>
      </c>
      <c r="D6" s="132" t="s">
        <v>1977</v>
      </c>
      <c r="E6" s="169">
        <v>3090</v>
      </c>
      <c r="F6" s="308" t="s">
        <v>405</v>
      </c>
      <c r="G6" s="29" t="s">
        <v>249</v>
      </c>
      <c r="H6" s="29"/>
      <c r="J6" s="110">
        <v>44193</v>
      </c>
      <c r="K6" s="123" t="s">
        <v>1318</v>
      </c>
      <c r="L6" s="124">
        <v>10499.22</v>
      </c>
      <c r="M6" s="308"/>
      <c r="N6" s="307" t="s">
        <v>249</v>
      </c>
      <c r="O6" s="307"/>
    </row>
    <row r="7" spans="1:16" s="56" customFormat="1" ht="12.6" customHeight="1" x14ac:dyDescent="0.2">
      <c r="A7"/>
      <c r="B7" s="109">
        <v>44167</v>
      </c>
      <c r="C7" s="799" t="s">
        <v>301</v>
      </c>
      <c r="D7" s="132" t="s">
        <v>931</v>
      </c>
      <c r="E7" s="169">
        <v>267.2</v>
      </c>
      <c r="F7" s="308" t="s">
        <v>89</v>
      </c>
      <c r="G7" s="29" t="s">
        <v>249</v>
      </c>
      <c r="H7" s="29"/>
      <c r="J7" s="110">
        <v>44193</v>
      </c>
      <c r="K7" s="123" t="s">
        <v>1487</v>
      </c>
      <c r="L7" s="136">
        <v>12461.4</v>
      </c>
      <c r="M7" s="308"/>
      <c r="N7" s="307" t="s">
        <v>249</v>
      </c>
      <c r="O7" s="306"/>
    </row>
    <row r="8" spans="1:16" s="111" customFormat="1" ht="12.6" customHeight="1" x14ac:dyDescent="0.2">
      <c r="A8" s="247" t="s">
        <v>2556</v>
      </c>
      <c r="B8" s="109">
        <v>44167</v>
      </c>
      <c r="C8" s="799" t="s">
        <v>469</v>
      </c>
      <c r="D8" s="132" t="s">
        <v>901</v>
      </c>
      <c r="E8" s="169">
        <v>498.91</v>
      </c>
      <c r="F8" s="308" t="s">
        <v>89</v>
      </c>
      <c r="G8" s="29" t="s">
        <v>249</v>
      </c>
      <c r="H8" s="29"/>
      <c r="I8" s="56"/>
      <c r="J8" s="110">
        <v>44195</v>
      </c>
      <c r="K8" s="123" t="s">
        <v>1258</v>
      </c>
      <c r="L8" s="136">
        <v>46034.5</v>
      </c>
      <c r="M8" s="308"/>
      <c r="N8" s="307" t="s">
        <v>249</v>
      </c>
      <c r="O8" s="306"/>
    </row>
    <row r="9" spans="1:16" s="3" customFormat="1" ht="12.6" customHeight="1" thickBot="1" x14ac:dyDescent="0.25">
      <c r="A9"/>
      <c r="B9" s="109">
        <v>44167</v>
      </c>
      <c r="C9" s="799" t="s">
        <v>647</v>
      </c>
      <c r="D9" s="132" t="s">
        <v>2588</v>
      </c>
      <c r="E9" s="169">
        <v>1249.6400000000001</v>
      </c>
      <c r="F9" s="308" t="s">
        <v>89</v>
      </c>
      <c r="G9" s="29" t="s">
        <v>249</v>
      </c>
      <c r="H9" s="29"/>
      <c r="I9" s="56"/>
      <c r="J9" s="161">
        <v>44196</v>
      </c>
      <c r="K9" s="133" t="s">
        <v>1064</v>
      </c>
      <c r="L9" s="137">
        <f>13193.58</f>
        <v>13193.58</v>
      </c>
      <c r="M9" s="308"/>
      <c r="N9" s="307" t="s">
        <v>249</v>
      </c>
      <c r="O9" s="306"/>
    </row>
    <row r="10" spans="1:16" s="3" customFormat="1" ht="12.6" customHeight="1" thickBot="1" x14ac:dyDescent="0.25">
      <c r="A10"/>
      <c r="B10" s="109">
        <v>44168</v>
      </c>
      <c r="C10" s="805" t="s">
        <v>301</v>
      </c>
      <c r="D10" s="132" t="s">
        <v>2173</v>
      </c>
      <c r="E10" s="169">
        <v>1445.13</v>
      </c>
      <c r="F10" s="308" t="s">
        <v>89</v>
      </c>
      <c r="G10" s="29" t="s">
        <v>249</v>
      </c>
      <c r="H10" s="29"/>
      <c r="I10" s="56"/>
      <c r="J10" s="154"/>
      <c r="K10" s="155"/>
      <c r="L10" s="665">
        <f>SUM(L5:L9)</f>
        <v>85917</v>
      </c>
      <c r="M10" s="309"/>
      <c r="N10" s="307"/>
      <c r="O10" s="306"/>
      <c r="P10" s="474"/>
    </row>
    <row r="11" spans="1:16" s="56" customFormat="1" ht="12.6" customHeight="1" thickBot="1" x14ac:dyDescent="0.25">
      <c r="A11"/>
      <c r="B11" s="109">
        <v>44169</v>
      </c>
      <c r="C11" s="799" t="s">
        <v>301</v>
      </c>
      <c r="D11" s="132" t="s">
        <v>2363</v>
      </c>
      <c r="E11" s="169">
        <v>5006.82</v>
      </c>
      <c r="F11" s="308" t="s">
        <v>89</v>
      </c>
      <c r="G11" s="29" t="s">
        <v>249</v>
      </c>
      <c r="H11" s="29"/>
      <c r="J11" s="154"/>
      <c r="K11" s="155"/>
      <c r="L11" s="156"/>
      <c r="M11" s="309"/>
      <c r="N11" s="307"/>
      <c r="O11" s="307"/>
    </row>
    <row r="12" spans="1:16" s="56" customFormat="1" ht="12.6" customHeight="1" x14ac:dyDescent="0.2">
      <c r="A12"/>
      <c r="B12" s="109">
        <v>44169</v>
      </c>
      <c r="C12" s="799" t="s">
        <v>719</v>
      </c>
      <c r="D12" s="132" t="s">
        <v>2602</v>
      </c>
      <c r="E12" s="169">
        <v>590.08000000000004</v>
      </c>
      <c r="F12" s="308" t="s">
        <v>89</v>
      </c>
      <c r="G12" s="29" t="s">
        <v>249</v>
      </c>
      <c r="H12" s="29"/>
      <c r="I12"/>
      <c r="J12" s="158"/>
      <c r="K12" s="885" t="s">
        <v>1087</v>
      </c>
      <c r="L12" s="881">
        <f>E49+L10+L26+L31</f>
        <v>282046.34999999998</v>
      </c>
      <c r="M12" s="307"/>
      <c r="N12" s="308"/>
      <c r="O12" s="308"/>
    </row>
    <row r="13" spans="1:16" s="56" customFormat="1" ht="12.6" customHeight="1" x14ac:dyDescent="0.2">
      <c r="A13"/>
      <c r="B13" s="109">
        <v>44169</v>
      </c>
      <c r="C13" s="824" t="s">
        <v>469</v>
      </c>
      <c r="D13" s="132" t="s">
        <v>2628</v>
      </c>
      <c r="E13" s="169">
        <v>77</v>
      </c>
      <c r="F13" s="308"/>
      <c r="G13" s="29" t="s">
        <v>249</v>
      </c>
      <c r="H13" s="29"/>
      <c r="I13"/>
      <c r="J13" s="158"/>
      <c r="K13" s="885"/>
      <c r="L13" s="884"/>
      <c r="M13" s="307"/>
      <c r="N13" s="308"/>
      <c r="O13" s="308"/>
      <c r="P13" s="702"/>
    </row>
    <row r="14" spans="1:16" s="56" customFormat="1" ht="12.6" customHeight="1" thickBot="1" x14ac:dyDescent="0.25">
      <c r="A14"/>
      <c r="B14" s="109">
        <v>44170</v>
      </c>
      <c r="C14" s="824" t="s">
        <v>719</v>
      </c>
      <c r="D14" s="132" t="s">
        <v>1051</v>
      </c>
      <c r="E14" s="169">
        <v>403.42</v>
      </c>
      <c r="F14" s="308"/>
      <c r="G14" s="29" t="s">
        <v>249</v>
      </c>
      <c r="H14" s="29"/>
      <c r="I14" s="294"/>
      <c r="J14" s="393"/>
      <c r="K14" s="885"/>
      <c r="L14" s="882"/>
      <c r="M14" s="307"/>
      <c r="N14" s="308"/>
      <c r="O14" s="308"/>
      <c r="P14" s="316"/>
    </row>
    <row r="15" spans="1:16" s="56" customFormat="1" ht="12.6" customHeight="1" x14ac:dyDescent="0.2">
      <c r="A15"/>
      <c r="B15" s="109">
        <v>44170</v>
      </c>
      <c r="C15" s="824" t="s">
        <v>719</v>
      </c>
      <c r="D15" s="132" t="s">
        <v>2629</v>
      </c>
      <c r="E15" s="169">
        <v>787.56</v>
      </c>
      <c r="F15" s="308" t="s">
        <v>89</v>
      </c>
      <c r="G15" s="29" t="s">
        <v>249</v>
      </c>
      <c r="H15" s="29"/>
      <c r="I15" s="3"/>
      <c r="J15" s="393"/>
      <c r="K15" s="800"/>
      <c r="L15" s="336"/>
      <c r="M15" s="307"/>
      <c r="N15" s="308"/>
      <c r="O15" s="308"/>
      <c r="P15" s="29"/>
    </row>
    <row r="16" spans="1:16" s="56" customFormat="1" ht="12.6" customHeight="1" x14ac:dyDescent="0.2">
      <c r="A16"/>
      <c r="B16" s="109">
        <v>44172</v>
      </c>
      <c r="C16" s="824" t="s">
        <v>301</v>
      </c>
      <c r="D16" s="132" t="s">
        <v>459</v>
      </c>
      <c r="E16" s="169">
        <v>492.5</v>
      </c>
      <c r="F16" s="308" t="s">
        <v>89</v>
      </c>
      <c r="G16" s="29" t="s">
        <v>249</v>
      </c>
      <c r="H16" s="29"/>
      <c r="I16" s="294" t="s">
        <v>1570</v>
      </c>
      <c r="J16" s="294"/>
      <c r="K16" s="294"/>
      <c r="L16" s="288"/>
      <c r="M16" s="492" t="s">
        <v>2269</v>
      </c>
      <c r="N16" s="308"/>
      <c r="O16" s="308"/>
      <c r="P16" s="29"/>
    </row>
    <row r="17" spans="1:16" s="56" customFormat="1" ht="12.6" customHeight="1" thickBot="1" x14ac:dyDescent="0.25">
      <c r="A17"/>
      <c r="B17" s="109">
        <v>44173</v>
      </c>
      <c r="C17" s="799" t="s">
        <v>301</v>
      </c>
      <c r="D17" s="132" t="s">
        <v>2363</v>
      </c>
      <c r="E17" s="169">
        <v>10013.629999999999</v>
      </c>
      <c r="F17" s="308" t="s">
        <v>89</v>
      </c>
      <c r="G17" s="29" t="s">
        <v>249</v>
      </c>
      <c r="H17" s="29"/>
      <c r="I17" s="294"/>
      <c r="J17" s="294"/>
      <c r="K17" s="294"/>
      <c r="L17" s="288"/>
      <c r="M17" s="492"/>
      <c r="N17" s="308"/>
      <c r="O17" s="308"/>
      <c r="P17" s="29"/>
    </row>
    <row r="18" spans="1:16" s="56" customFormat="1" ht="12.6" customHeight="1" thickBot="1" x14ac:dyDescent="0.25">
      <c r="A18"/>
      <c r="B18" s="109">
        <v>44173</v>
      </c>
      <c r="C18" s="806" t="s">
        <v>301</v>
      </c>
      <c r="D18" s="132" t="s">
        <v>6</v>
      </c>
      <c r="E18" s="169">
        <f>28899.5+13547+2403.5+2477.1</f>
        <v>47327.1</v>
      </c>
      <c r="F18" s="308" t="s">
        <v>89</v>
      </c>
      <c r="G18" s="29" t="s">
        <v>249</v>
      </c>
      <c r="H18" s="29"/>
      <c r="I18"/>
      <c r="J18" s="10" t="s">
        <v>297</v>
      </c>
      <c r="K18" s="11" t="s">
        <v>298</v>
      </c>
      <c r="L18" s="176" t="s">
        <v>299</v>
      </c>
      <c r="M18" s="308"/>
      <c r="N18" s="308"/>
      <c r="O18" s="308"/>
      <c r="P18" s="29"/>
    </row>
    <row r="19" spans="1:16" s="56" customFormat="1" ht="12.6" customHeight="1" x14ac:dyDescent="0.2">
      <c r="A19"/>
      <c r="B19" s="109">
        <v>44173</v>
      </c>
      <c r="C19" s="824" t="s">
        <v>719</v>
      </c>
      <c r="D19" s="132" t="s">
        <v>1051</v>
      </c>
      <c r="E19" s="169">
        <v>833.52</v>
      </c>
      <c r="F19" s="308" t="s">
        <v>89</v>
      </c>
      <c r="G19" s="29" t="s">
        <v>249</v>
      </c>
      <c r="H19" s="29"/>
      <c r="I19"/>
      <c r="J19" s="101">
        <v>44165</v>
      </c>
      <c r="K19" s="205" t="s">
        <v>1051</v>
      </c>
      <c r="L19" s="206">
        <v>654.9</v>
      </c>
      <c r="M19" s="308" t="s">
        <v>89</v>
      </c>
      <c r="N19" s="308" t="s">
        <v>249</v>
      </c>
      <c r="O19" s="308"/>
      <c r="P19" s="29"/>
    </row>
    <row r="20" spans="1:16" s="56" customFormat="1" ht="12.6" customHeight="1" x14ac:dyDescent="0.2">
      <c r="A20"/>
      <c r="B20" s="109">
        <v>44174</v>
      </c>
      <c r="C20" s="824" t="s">
        <v>469</v>
      </c>
      <c r="D20" s="132" t="s">
        <v>424</v>
      </c>
      <c r="E20" s="169">
        <v>920.72</v>
      </c>
      <c r="F20" s="308"/>
      <c r="G20" s="29" t="s">
        <v>249</v>
      </c>
      <c r="H20" s="29"/>
      <c r="I20"/>
      <c r="J20" s="109">
        <v>44166</v>
      </c>
      <c r="K20" s="119" t="s">
        <v>2585</v>
      </c>
      <c r="L20" s="172">
        <v>106.5</v>
      </c>
      <c r="M20" s="308"/>
      <c r="N20" s="308" t="s">
        <v>249</v>
      </c>
      <c r="O20" s="308"/>
      <c r="P20" s="29"/>
    </row>
    <row r="21" spans="1:16" s="56" customFormat="1" ht="12.6" customHeight="1" x14ac:dyDescent="0.2">
      <c r="A21"/>
      <c r="B21" s="109">
        <v>44174</v>
      </c>
      <c r="C21" s="824" t="s">
        <v>719</v>
      </c>
      <c r="D21" s="132" t="s">
        <v>2629</v>
      </c>
      <c r="E21" s="169">
        <v>930.55</v>
      </c>
      <c r="F21" s="308" t="s">
        <v>89</v>
      </c>
      <c r="G21" s="29" t="s">
        <v>249</v>
      </c>
      <c r="H21" s="29"/>
      <c r="I21"/>
      <c r="J21" s="109">
        <v>44167</v>
      </c>
      <c r="K21" s="119" t="s">
        <v>2630</v>
      </c>
      <c r="L21" s="172">
        <v>114.13</v>
      </c>
      <c r="M21" s="308"/>
      <c r="N21" s="308" t="s">
        <v>249</v>
      </c>
      <c r="O21" s="308"/>
      <c r="P21" s="29"/>
    </row>
    <row r="22" spans="1:16" s="56" customFormat="1" ht="12.6" customHeight="1" x14ac:dyDescent="0.2">
      <c r="A22"/>
      <c r="B22" s="109">
        <v>44175</v>
      </c>
      <c r="C22" s="799" t="s">
        <v>1939</v>
      </c>
      <c r="D22" s="132" t="s">
        <v>1977</v>
      </c>
      <c r="E22" s="169">
        <v>5150</v>
      </c>
      <c r="F22" s="308" t="s">
        <v>405</v>
      </c>
      <c r="G22" s="29" t="s">
        <v>249</v>
      </c>
      <c r="H22" s="29"/>
      <c r="I22"/>
      <c r="J22" s="109">
        <v>44170</v>
      </c>
      <c r="K22" s="119" t="s">
        <v>2631</v>
      </c>
      <c r="L22" s="172">
        <v>46</v>
      </c>
      <c r="M22" s="308"/>
      <c r="N22" s="308" t="s">
        <v>249</v>
      </c>
      <c r="O22" s="308"/>
      <c r="P22" s="29"/>
    </row>
    <row r="23" spans="1:16" s="56" customFormat="1" ht="12.6" customHeight="1" x14ac:dyDescent="0.2">
      <c r="A23"/>
      <c r="B23" s="109">
        <v>44175</v>
      </c>
      <c r="C23" s="810" t="s">
        <v>301</v>
      </c>
      <c r="D23" s="132" t="s">
        <v>931</v>
      </c>
      <c r="E23" s="169">
        <v>708.3</v>
      </c>
      <c r="F23" s="308" t="s">
        <v>89</v>
      </c>
      <c r="G23" s="29"/>
      <c r="H23" s="29"/>
      <c r="I23"/>
      <c r="J23" s="109">
        <v>44170</v>
      </c>
      <c r="K23" s="119" t="s">
        <v>2632</v>
      </c>
      <c r="L23" s="172">
        <v>149.9</v>
      </c>
      <c r="M23" s="308"/>
      <c r="N23" s="308" t="s">
        <v>249</v>
      </c>
      <c r="O23" s="308"/>
      <c r="P23" s="327"/>
    </row>
    <row r="24" spans="1:16" s="56" customFormat="1" ht="12.6" customHeight="1" x14ac:dyDescent="0.2">
      <c r="A24"/>
      <c r="B24" s="109">
        <v>44175</v>
      </c>
      <c r="C24" s="799" t="s">
        <v>1136</v>
      </c>
      <c r="D24" s="132" t="s">
        <v>2603</v>
      </c>
      <c r="E24" s="169">
        <v>565</v>
      </c>
      <c r="F24" s="308" t="s">
        <v>89</v>
      </c>
      <c r="G24" s="29" t="s">
        <v>249</v>
      </c>
      <c r="H24" s="29"/>
      <c r="I24"/>
      <c r="J24" s="109">
        <v>44173</v>
      </c>
      <c r="K24" s="119" t="s">
        <v>1274</v>
      </c>
      <c r="L24" s="169">
        <v>4694.59</v>
      </c>
      <c r="M24" s="308" t="s">
        <v>89</v>
      </c>
      <c r="N24" s="308" t="s">
        <v>249</v>
      </c>
      <c r="O24" s="308"/>
      <c r="P24" s="327"/>
    </row>
    <row r="25" spans="1:16" s="56" customFormat="1" ht="12.6" customHeight="1" thickBot="1" x14ac:dyDescent="0.25">
      <c r="A25"/>
      <c r="B25" s="109">
        <v>44175</v>
      </c>
      <c r="C25" s="824" t="s">
        <v>469</v>
      </c>
      <c r="D25" s="132" t="s">
        <v>1023</v>
      </c>
      <c r="E25" s="169">
        <v>165.65</v>
      </c>
      <c r="F25" s="308"/>
      <c r="G25" s="29" t="s">
        <v>249</v>
      </c>
      <c r="H25" s="29"/>
      <c r="I25"/>
      <c r="J25" s="161">
        <v>44180</v>
      </c>
      <c r="K25" s="133" t="s">
        <v>1925</v>
      </c>
      <c r="L25" s="200">
        <v>917.9</v>
      </c>
      <c r="M25" s="308"/>
      <c r="N25" s="308" t="s">
        <v>249</v>
      </c>
      <c r="O25" s="308"/>
      <c r="P25" s="327"/>
    </row>
    <row r="26" spans="1:16" s="56" customFormat="1" ht="12.6" customHeight="1" thickBot="1" x14ac:dyDescent="0.25">
      <c r="B26" s="109">
        <v>44176</v>
      </c>
      <c r="C26" s="799" t="s">
        <v>674</v>
      </c>
      <c r="D26" s="132" t="s">
        <v>2215</v>
      </c>
      <c r="E26" s="169">
        <v>1000</v>
      </c>
      <c r="F26" s="308" t="s">
        <v>405</v>
      </c>
      <c r="G26" s="29" t="s">
        <v>249</v>
      </c>
      <c r="H26" s="29"/>
      <c r="I26" s="294"/>
      <c r="K26" s="194"/>
      <c r="L26" s="87">
        <f>SUM(L19:L25)</f>
        <v>6683.92</v>
      </c>
      <c r="M26" s="308"/>
      <c r="N26" s="308"/>
      <c r="O26" s="308"/>
      <c r="P26" s="327"/>
    </row>
    <row r="27" spans="1:16" s="56" customFormat="1" ht="12.6" customHeight="1" x14ac:dyDescent="0.2">
      <c r="B27" s="109">
        <v>44176</v>
      </c>
      <c r="C27" s="799" t="s">
        <v>647</v>
      </c>
      <c r="D27" s="132" t="s">
        <v>2604</v>
      </c>
      <c r="E27" s="169">
        <v>1300</v>
      </c>
      <c r="F27" s="308" t="s">
        <v>89</v>
      </c>
      <c r="G27" s="29" t="s">
        <v>249</v>
      </c>
      <c r="H27" s="29"/>
      <c r="I27" s="3"/>
      <c r="K27" s="194"/>
      <c r="L27" s="208"/>
      <c r="M27" s="308"/>
      <c r="N27" s="308"/>
      <c r="O27" s="308"/>
      <c r="P27" s="327"/>
    </row>
    <row r="28" spans="1:16" s="56" customFormat="1" ht="12.6" customHeight="1" thickBot="1" x14ac:dyDescent="0.25">
      <c r="B28" s="109">
        <v>44176</v>
      </c>
      <c r="C28" s="807" t="s">
        <v>647</v>
      </c>
      <c r="D28" s="132" t="s">
        <v>2605</v>
      </c>
      <c r="E28" s="169">
        <v>1200</v>
      </c>
      <c r="F28" s="308" t="s">
        <v>89</v>
      </c>
      <c r="G28" s="29" t="s">
        <v>249</v>
      </c>
      <c r="H28" s="29"/>
      <c r="I28" s="294" t="s">
        <v>2039</v>
      </c>
      <c r="J28" s="294"/>
      <c r="K28" s="294"/>
      <c r="L28" s="288"/>
      <c r="M28" s="492"/>
      <c r="N28" s="308"/>
      <c r="O28" s="308"/>
      <c r="P28" s="327"/>
    </row>
    <row r="29" spans="1:16" s="56" customFormat="1" ht="12.6" customHeight="1" thickBot="1" x14ac:dyDescent="0.25">
      <c r="B29" s="109">
        <v>44177</v>
      </c>
      <c r="C29" s="799" t="s">
        <v>301</v>
      </c>
      <c r="D29" s="132" t="s">
        <v>931</v>
      </c>
      <c r="E29" s="169">
        <v>708.3</v>
      </c>
      <c r="F29" s="308"/>
      <c r="G29" s="29" t="s">
        <v>249</v>
      </c>
      <c r="H29" s="29"/>
      <c r="I29"/>
      <c r="J29" s="10" t="s">
        <v>297</v>
      </c>
      <c r="K29" s="11" t="s">
        <v>298</v>
      </c>
      <c r="L29" s="176" t="s">
        <v>299</v>
      </c>
      <c r="M29" s="308"/>
      <c r="N29" s="308"/>
      <c r="O29" s="308"/>
      <c r="P29" s="29"/>
    </row>
    <row r="30" spans="1:16" s="56" customFormat="1" ht="12.6" customHeight="1" thickBot="1" x14ac:dyDescent="0.25">
      <c r="B30" s="109">
        <v>44177</v>
      </c>
      <c r="C30" s="799" t="s">
        <v>719</v>
      </c>
      <c r="D30" s="132" t="s">
        <v>1051</v>
      </c>
      <c r="E30" s="169">
        <v>521.27</v>
      </c>
      <c r="F30" s="308" t="s">
        <v>89</v>
      </c>
      <c r="G30" s="29" t="s">
        <v>249</v>
      </c>
      <c r="H30" s="29"/>
      <c r="I30"/>
      <c r="J30" s="280">
        <v>44180</v>
      </c>
      <c r="K30" s="423" t="s">
        <v>1350</v>
      </c>
      <c r="L30" s="495">
        <v>14083.76</v>
      </c>
      <c r="M30" s="308" t="s">
        <v>89</v>
      </c>
      <c r="N30" s="308" t="s">
        <v>249</v>
      </c>
      <c r="O30" s="308"/>
      <c r="P30" s="29"/>
    </row>
    <row r="31" spans="1:16" s="56" customFormat="1" ht="12.6" customHeight="1" thickBot="1" x14ac:dyDescent="0.25">
      <c r="B31" s="109">
        <v>44177</v>
      </c>
      <c r="C31" s="824" t="s">
        <v>719</v>
      </c>
      <c r="D31" s="132" t="s">
        <v>1051</v>
      </c>
      <c r="E31" s="169">
        <v>678.79</v>
      </c>
      <c r="F31" s="308" t="s">
        <v>89</v>
      </c>
      <c r="G31" s="29" t="s">
        <v>249</v>
      </c>
      <c r="H31" s="29"/>
      <c r="I31"/>
      <c r="K31" s="194"/>
      <c r="L31" s="87">
        <f>SUM(L30:L30)</f>
        <v>14083.76</v>
      </c>
      <c r="M31" s="308"/>
      <c r="N31" s="308"/>
      <c r="O31" s="308"/>
      <c r="P31" s="29"/>
    </row>
    <row r="32" spans="1:16" s="56" customFormat="1" ht="12.6" customHeight="1" x14ac:dyDescent="0.2">
      <c r="B32" s="109">
        <v>44179</v>
      </c>
      <c r="C32" s="799" t="s">
        <v>469</v>
      </c>
      <c r="D32" s="132" t="s">
        <v>1117</v>
      </c>
      <c r="E32" s="169">
        <v>84.9</v>
      </c>
      <c r="F32" s="308"/>
      <c r="G32" s="29" t="s">
        <v>249</v>
      </c>
      <c r="H32" s="29"/>
      <c r="I32"/>
      <c r="K32" s="194"/>
      <c r="L32" s="208"/>
      <c r="M32" s="308"/>
      <c r="N32" s="308"/>
      <c r="O32" s="308"/>
      <c r="P32" s="29"/>
    </row>
    <row r="33" spans="1:12" s="308" customFormat="1" ht="12.6" customHeight="1" x14ac:dyDescent="0.2">
      <c r="A33" s="56"/>
      <c r="B33" s="109">
        <v>44182</v>
      </c>
      <c r="C33" s="824" t="s">
        <v>469</v>
      </c>
      <c r="D33" s="132" t="s">
        <v>901</v>
      </c>
      <c r="E33" s="124">
        <v>226.76</v>
      </c>
      <c r="F33" s="798"/>
      <c r="G33" s="29" t="s">
        <v>249</v>
      </c>
      <c r="H33" s="29"/>
      <c r="I33"/>
      <c r="J33" s="56"/>
      <c r="K33" s="194"/>
      <c r="L33" s="208"/>
    </row>
    <row r="34" spans="1:12" s="308" customFormat="1" ht="12.6" customHeight="1" x14ac:dyDescent="0.2">
      <c r="A34" s="56"/>
      <c r="B34" s="109">
        <v>44182</v>
      </c>
      <c r="C34" s="799" t="s">
        <v>301</v>
      </c>
      <c r="D34" s="132" t="s">
        <v>640</v>
      </c>
      <c r="E34" s="124">
        <v>892.04</v>
      </c>
      <c r="F34" s="798" t="s">
        <v>89</v>
      </c>
      <c r="G34" s="29" t="s">
        <v>249</v>
      </c>
      <c r="H34" s="29"/>
      <c r="I34"/>
      <c r="J34" s="56"/>
      <c r="K34" s="194"/>
      <c r="L34" s="208"/>
    </row>
    <row r="35" spans="1:12" s="308" customFormat="1" ht="12.6" customHeight="1" x14ac:dyDescent="0.2">
      <c r="A35" s="56"/>
      <c r="B35" s="109">
        <v>44184</v>
      </c>
      <c r="C35" s="824" t="s">
        <v>301</v>
      </c>
      <c r="D35" s="132" t="s">
        <v>931</v>
      </c>
      <c r="E35" s="124">
        <v>295.5</v>
      </c>
      <c r="F35" s="798" t="s">
        <v>89</v>
      </c>
      <c r="G35" s="29" t="s">
        <v>249</v>
      </c>
      <c r="H35" s="29"/>
      <c r="I35"/>
      <c r="J35" s="56"/>
      <c r="K35" s="194"/>
      <c r="L35" s="208"/>
    </row>
    <row r="36" spans="1:12" s="308" customFormat="1" ht="12.6" customHeight="1" x14ac:dyDescent="0.2">
      <c r="A36" s="56"/>
      <c r="B36" s="109">
        <v>44184</v>
      </c>
      <c r="C36" s="799" t="s">
        <v>469</v>
      </c>
      <c r="D36" s="132" t="s">
        <v>1338</v>
      </c>
      <c r="E36" s="124">
        <v>620.73</v>
      </c>
      <c r="F36" s="798"/>
      <c r="G36" s="29" t="s">
        <v>249</v>
      </c>
      <c r="H36" s="29"/>
      <c r="I36"/>
      <c r="J36" s="56"/>
      <c r="K36" s="194"/>
      <c r="L36" s="208"/>
    </row>
    <row r="37" spans="1:12" s="308" customFormat="1" ht="12.6" customHeight="1" x14ac:dyDescent="0.2">
      <c r="A37" s="56"/>
      <c r="B37" s="109">
        <v>44186</v>
      </c>
      <c r="C37" s="799" t="s">
        <v>301</v>
      </c>
      <c r="D37" s="132" t="s">
        <v>2114</v>
      </c>
      <c r="E37" s="124">
        <v>35992.480000000003</v>
      </c>
      <c r="F37" s="798"/>
      <c r="G37" s="29" t="s">
        <v>249</v>
      </c>
      <c r="H37" s="29"/>
      <c r="I37"/>
      <c r="J37" s="56"/>
      <c r="K37" s="194"/>
      <c r="L37" s="208"/>
    </row>
    <row r="38" spans="1:12" s="308" customFormat="1" ht="12.6" customHeight="1" x14ac:dyDescent="0.2">
      <c r="A38" s="56"/>
      <c r="B38" s="109">
        <v>44186</v>
      </c>
      <c r="C38" s="824" t="s">
        <v>469</v>
      </c>
      <c r="D38" s="132" t="s">
        <v>901</v>
      </c>
      <c r="E38" s="124">
        <v>785.98</v>
      </c>
      <c r="F38" s="823"/>
      <c r="G38" s="29" t="s">
        <v>249</v>
      </c>
      <c r="H38" s="29"/>
      <c r="I38"/>
      <c r="J38" s="56"/>
      <c r="K38" s="194"/>
      <c r="L38" s="208"/>
    </row>
    <row r="39" spans="1:12" s="308" customFormat="1" ht="12.6" customHeight="1" x14ac:dyDescent="0.2">
      <c r="A39" s="56"/>
      <c r="B39" s="109">
        <v>44186</v>
      </c>
      <c r="C39" s="824" t="s">
        <v>469</v>
      </c>
      <c r="D39" s="132" t="s">
        <v>901</v>
      </c>
      <c r="E39" s="124">
        <v>125</v>
      </c>
      <c r="F39" s="823"/>
      <c r="G39" s="29" t="s">
        <v>249</v>
      </c>
      <c r="H39" s="29"/>
      <c r="I39"/>
      <c r="J39" s="56"/>
      <c r="K39" s="194"/>
      <c r="L39" s="208"/>
    </row>
    <row r="40" spans="1:12" s="308" customFormat="1" ht="12.6" customHeight="1" x14ac:dyDescent="0.2">
      <c r="A40" s="56"/>
      <c r="B40" s="109">
        <v>44189</v>
      </c>
      <c r="C40" s="810" t="s">
        <v>1690</v>
      </c>
      <c r="D40" s="132" t="s">
        <v>377</v>
      </c>
      <c r="E40" s="124">
        <v>2085</v>
      </c>
      <c r="F40" s="798" t="s">
        <v>89</v>
      </c>
      <c r="G40" s="29" t="s">
        <v>249</v>
      </c>
      <c r="H40" s="29"/>
      <c r="I40"/>
      <c r="J40" s="56"/>
      <c r="K40" s="194"/>
      <c r="L40" s="208"/>
    </row>
    <row r="41" spans="1:12" s="308" customFormat="1" ht="12.6" customHeight="1" x14ac:dyDescent="0.2">
      <c r="A41" s="56"/>
      <c r="B41" s="109">
        <v>44189</v>
      </c>
      <c r="C41" s="808" t="s">
        <v>1213</v>
      </c>
      <c r="D41" s="132" t="s">
        <v>2032</v>
      </c>
      <c r="E41" s="124">
        <v>15000</v>
      </c>
      <c r="F41" s="798"/>
      <c r="G41" s="29" t="s">
        <v>249</v>
      </c>
      <c r="H41" s="29"/>
      <c r="I41"/>
      <c r="J41" s="56"/>
      <c r="K41" s="194"/>
      <c r="L41" s="208"/>
    </row>
    <row r="42" spans="1:12" s="308" customFormat="1" ht="12.6" customHeight="1" x14ac:dyDescent="0.2">
      <c r="A42" s="56"/>
      <c r="B42" s="109">
        <v>44189</v>
      </c>
      <c r="C42" s="824" t="s">
        <v>301</v>
      </c>
      <c r="D42" s="132" t="s">
        <v>2640</v>
      </c>
      <c r="E42" s="124">
        <v>339.93</v>
      </c>
      <c r="F42" s="823" t="s">
        <v>89</v>
      </c>
      <c r="G42" s="29" t="s">
        <v>249</v>
      </c>
      <c r="H42" s="29"/>
      <c r="J42"/>
    </row>
    <row r="43" spans="1:12" s="308" customFormat="1" ht="12.6" customHeight="1" x14ac:dyDescent="0.2">
      <c r="A43" s="56"/>
      <c r="B43" s="109">
        <v>44191</v>
      </c>
      <c r="C43" s="808" t="s">
        <v>719</v>
      </c>
      <c r="D43" s="132" t="s">
        <v>1051</v>
      </c>
      <c r="E43" s="124">
        <v>649.83000000000004</v>
      </c>
      <c r="F43" s="798" t="s">
        <v>89</v>
      </c>
      <c r="G43" s="29" t="s">
        <v>249</v>
      </c>
      <c r="H43" s="29"/>
      <c r="J43"/>
    </row>
    <row r="44" spans="1:12" s="308" customFormat="1" ht="12.6" customHeight="1" x14ac:dyDescent="0.2">
      <c r="A44" s="56"/>
      <c r="B44" s="109">
        <v>44193</v>
      </c>
      <c r="C44" s="799" t="s">
        <v>301</v>
      </c>
      <c r="D44" s="132" t="s">
        <v>2606</v>
      </c>
      <c r="E44" s="124">
        <v>1288.58</v>
      </c>
      <c r="F44" s="798"/>
      <c r="G44" s="29" t="s">
        <v>249</v>
      </c>
      <c r="H44" s="29"/>
      <c r="J44"/>
    </row>
    <row r="45" spans="1:12" s="308" customFormat="1" ht="12.6" customHeight="1" x14ac:dyDescent="0.2">
      <c r="A45" s="56"/>
      <c r="B45" s="109">
        <v>44193</v>
      </c>
      <c r="C45" s="799" t="s">
        <v>1213</v>
      </c>
      <c r="D45" s="132" t="s">
        <v>861</v>
      </c>
      <c r="E45" s="124">
        <v>18486</v>
      </c>
      <c r="F45" s="798"/>
      <c r="G45" s="29" t="s">
        <v>249</v>
      </c>
      <c r="H45" s="29"/>
      <c r="J45"/>
    </row>
    <row r="46" spans="1:12" s="308" customFormat="1" ht="12.6" customHeight="1" x14ac:dyDescent="0.2">
      <c r="A46" s="56"/>
      <c r="B46" s="109">
        <v>44194</v>
      </c>
      <c r="C46" s="188" t="s">
        <v>301</v>
      </c>
      <c r="D46" s="123" t="s">
        <v>1197</v>
      </c>
      <c r="E46" s="124">
        <v>4932.8500000000004</v>
      </c>
      <c r="F46" s="798"/>
      <c r="G46" s="29" t="s">
        <v>249</v>
      </c>
      <c r="H46" s="29"/>
      <c r="J46"/>
    </row>
    <row r="47" spans="1:12" s="308" customFormat="1" ht="12.6" customHeight="1" x14ac:dyDescent="0.2">
      <c r="A47" s="56"/>
      <c r="B47" s="109">
        <v>44195</v>
      </c>
      <c r="C47" s="188" t="s">
        <v>301</v>
      </c>
      <c r="D47" s="132" t="s">
        <v>492</v>
      </c>
      <c r="E47" s="124">
        <v>1276.5</v>
      </c>
      <c r="F47" s="798"/>
      <c r="G47" s="29" t="s">
        <v>249</v>
      </c>
      <c r="H47" s="29"/>
      <c r="J47"/>
    </row>
    <row r="48" spans="1:12" s="308" customFormat="1" ht="12.6" customHeight="1" thickBot="1" x14ac:dyDescent="0.25">
      <c r="A48" s="56"/>
      <c r="B48" s="161">
        <v>44195</v>
      </c>
      <c r="C48" s="187" t="s">
        <v>647</v>
      </c>
      <c r="D48" s="133" t="s">
        <v>597</v>
      </c>
      <c r="E48" s="137">
        <v>1348.5</v>
      </c>
      <c r="F48" s="798"/>
      <c r="G48" s="29" t="s">
        <v>249</v>
      </c>
      <c r="H48" s="29"/>
      <c r="J48"/>
    </row>
    <row r="49" spans="1:12" s="308" customFormat="1" ht="12.6" customHeight="1" thickBot="1" x14ac:dyDescent="0.25">
      <c r="A49"/>
      <c r="B49" s="56"/>
      <c r="C49" s="56"/>
      <c r="D49" s="194"/>
      <c r="E49" s="87">
        <f>SUM(E5:E48)</f>
        <v>175361.66999999995</v>
      </c>
      <c r="F49" s="798"/>
      <c r="G49" s="29"/>
      <c r="H49" s="29"/>
      <c r="J49"/>
    </row>
    <row r="50" spans="1:12" s="308" customFormat="1" ht="12.6" customHeight="1" x14ac:dyDescent="0.2">
      <c r="A50"/>
      <c r="B50"/>
      <c r="C50"/>
      <c r="D50" s="195"/>
      <c r="E50" s="197"/>
      <c r="F50" s="798"/>
      <c r="G50" s="29"/>
      <c r="H50" s="29"/>
      <c r="J50"/>
    </row>
    <row r="51" spans="1:12" s="308" customFormat="1" ht="12.6" customHeight="1" x14ac:dyDescent="0.2">
      <c r="A51"/>
      <c r="B51"/>
      <c r="C51"/>
      <c r="D51" s="195"/>
      <c r="E51" s="197"/>
      <c r="F51" s="798"/>
      <c r="G51" s="29"/>
      <c r="H51" s="29"/>
      <c r="J51"/>
    </row>
    <row r="52" spans="1:12" s="308" customFormat="1" ht="12.6" customHeight="1" x14ac:dyDescent="0.2">
      <c r="A52"/>
      <c r="B52"/>
      <c r="C52"/>
      <c r="D52" s="195"/>
      <c r="E52" s="197"/>
      <c r="F52" s="798"/>
      <c r="G52" s="29"/>
      <c r="H52" s="29"/>
      <c r="J52"/>
    </row>
    <row r="53" spans="1:12" s="308" customFormat="1" ht="12.6" customHeight="1" x14ac:dyDescent="0.2">
      <c r="A53"/>
      <c r="B53"/>
      <c r="C53"/>
      <c r="D53" s="195"/>
      <c r="E53" s="197"/>
      <c r="F53" s="798"/>
      <c r="G53" s="29"/>
      <c r="H53" s="29"/>
      <c r="J53"/>
    </row>
    <row r="54" spans="1:12" s="308" customFormat="1" ht="12.6" customHeight="1" x14ac:dyDescent="0.2">
      <c r="A54"/>
      <c r="B54"/>
      <c r="C54"/>
      <c r="D54" s="195"/>
      <c r="E54" s="197"/>
      <c r="F54" s="798"/>
      <c r="G54" s="29"/>
      <c r="H54" s="29"/>
      <c r="J54"/>
    </row>
    <row r="55" spans="1:12" s="308" customFormat="1" ht="12.6" customHeight="1" x14ac:dyDescent="0.2">
      <c r="A55"/>
      <c r="B55"/>
      <c r="C55"/>
      <c r="D55" s="195"/>
      <c r="E55" s="197"/>
      <c r="F55" s="798"/>
      <c r="G55" s="29"/>
      <c r="H55" s="29"/>
      <c r="J55"/>
    </row>
    <row r="56" spans="1:12" s="308" customFormat="1" ht="12.6" customHeight="1" x14ac:dyDescent="0.2">
      <c r="A56"/>
      <c r="B56"/>
      <c r="C56"/>
      <c r="D56" s="195"/>
      <c r="E56" s="197"/>
      <c r="F56" s="798"/>
      <c r="G56" s="29"/>
      <c r="H56" s="29"/>
      <c r="J56"/>
    </row>
    <row r="57" spans="1:12" s="308" customFormat="1" ht="12.6" customHeight="1" x14ac:dyDescent="0.2">
      <c r="A57"/>
      <c r="B57"/>
      <c r="C57"/>
      <c r="D57" s="195"/>
      <c r="E57" s="197"/>
      <c r="F57" s="798"/>
      <c r="G57" s="29"/>
      <c r="H57" s="29"/>
      <c r="J57"/>
    </row>
    <row r="58" spans="1:12" s="308" customFormat="1" ht="12.6" customHeight="1" x14ac:dyDescent="0.2">
      <c r="A58"/>
      <c r="B58"/>
      <c r="C58"/>
      <c r="D58" s="195"/>
      <c r="E58" s="197"/>
      <c r="F58" s="798"/>
      <c r="G58" s="29"/>
      <c r="H58" s="29"/>
      <c r="J58"/>
    </row>
    <row r="59" spans="1:12" s="308" customFormat="1" ht="12.6" customHeight="1" x14ac:dyDescent="0.2">
      <c r="A59"/>
      <c r="B59"/>
      <c r="C59"/>
      <c r="D59" s="195"/>
      <c r="E59" s="197"/>
      <c r="F59" s="798"/>
      <c r="G59" s="29"/>
      <c r="H59" s="29"/>
      <c r="J59"/>
    </row>
    <row r="60" spans="1:12" s="308" customFormat="1" ht="12.6" customHeight="1" x14ac:dyDescent="0.2">
      <c r="A60"/>
      <c r="B60"/>
      <c r="C60"/>
      <c r="D60" s="195"/>
      <c r="E60" s="197"/>
      <c r="F60" s="798"/>
      <c r="G60" s="29"/>
      <c r="H60" s="29"/>
      <c r="J60"/>
    </row>
    <row r="61" spans="1:12" s="308" customFormat="1" ht="12.6" customHeight="1" x14ac:dyDescent="0.2">
      <c r="A61"/>
      <c r="B61" s="812"/>
      <c r="C61"/>
      <c r="D61" s="195"/>
      <c r="E61" s="197"/>
      <c r="F61" s="798"/>
      <c r="G61" s="29"/>
      <c r="H61" s="29"/>
      <c r="I61"/>
      <c r="J61"/>
      <c r="K61"/>
      <c r="L61"/>
    </row>
    <row r="62" spans="1:12" s="308" customFormat="1" ht="12.6" customHeight="1" x14ac:dyDescent="0.2">
      <c r="A62"/>
      <c r="B62"/>
      <c r="C62"/>
      <c r="D62" s="195"/>
      <c r="E62" s="197"/>
      <c r="F62" s="798"/>
      <c r="G62" s="29"/>
      <c r="H62" s="29"/>
      <c r="I62"/>
      <c r="J62"/>
      <c r="K62"/>
      <c r="L62"/>
    </row>
    <row r="63" spans="1:12" s="308" customFormat="1" ht="12.6" customHeight="1" x14ac:dyDescent="0.2">
      <c r="A63"/>
      <c r="B63"/>
      <c r="C63"/>
      <c r="D63" s="195"/>
      <c r="E63" s="197"/>
      <c r="F63" s="798"/>
      <c r="G63" s="29"/>
      <c r="H63" s="29"/>
      <c r="I63"/>
      <c r="J63"/>
      <c r="K63"/>
      <c r="L63"/>
    </row>
    <row r="64" spans="1:12" s="308" customFormat="1" ht="12.6" customHeight="1" x14ac:dyDescent="0.2">
      <c r="A64"/>
      <c r="B64"/>
      <c r="C64"/>
      <c r="D64" s="195"/>
      <c r="E64" s="197"/>
      <c r="F64" s="798"/>
      <c r="G64" s="29"/>
      <c r="H64" s="29"/>
      <c r="I64"/>
      <c r="J64"/>
      <c r="K64"/>
      <c r="L64"/>
    </row>
    <row r="65" spans="1:16" s="308" customFormat="1" ht="12.6" customHeight="1" x14ac:dyDescent="0.2">
      <c r="A65"/>
      <c r="B65"/>
      <c r="C65"/>
      <c r="D65" s="195"/>
      <c r="E65" s="197"/>
      <c r="F65" s="798"/>
      <c r="G65" s="29"/>
      <c r="H65" s="29"/>
      <c r="I65"/>
      <c r="J65"/>
      <c r="K65"/>
      <c r="L65"/>
    </row>
    <row r="66" spans="1:16" s="308" customFormat="1" ht="12.6" customHeight="1" x14ac:dyDescent="0.2">
      <c r="A66"/>
      <c r="B66"/>
      <c r="C66"/>
      <c r="D66" s="195"/>
      <c r="E66" s="197"/>
      <c r="F66" s="798"/>
      <c r="G66" s="29"/>
      <c r="H66" s="29"/>
      <c r="I66"/>
      <c r="J66"/>
      <c r="K66"/>
      <c r="L66"/>
    </row>
    <row r="67" spans="1:16" s="308" customFormat="1" ht="12.6" customHeight="1" x14ac:dyDescent="0.2">
      <c r="A67"/>
      <c r="B67"/>
      <c r="C67"/>
      <c r="D67" s="195"/>
      <c r="E67" s="197"/>
      <c r="F67" s="798"/>
      <c r="G67" s="29"/>
      <c r="H67" s="29"/>
      <c r="I67"/>
      <c r="J67"/>
      <c r="K67"/>
      <c r="L67"/>
    </row>
    <row r="68" spans="1:16" s="308" customFormat="1" ht="12.6" customHeight="1" x14ac:dyDescent="0.2">
      <c r="A68"/>
      <c r="B68"/>
      <c r="C68"/>
      <c r="D68" s="195"/>
      <c r="E68" s="197"/>
      <c r="F68" s="798"/>
      <c r="G68" s="29"/>
      <c r="H68" s="29"/>
      <c r="I68"/>
      <c r="J68"/>
      <c r="K68"/>
      <c r="L68"/>
    </row>
    <row r="69" spans="1:16" s="308" customFormat="1" x14ac:dyDescent="0.2">
      <c r="A69"/>
      <c r="B69"/>
      <c r="C69"/>
      <c r="D69" s="195"/>
      <c r="E69" s="197"/>
      <c r="F69" s="798"/>
      <c r="G69" s="29"/>
      <c r="H69" s="29"/>
      <c r="I69"/>
      <c r="J69"/>
      <c r="K69"/>
      <c r="L69"/>
    </row>
    <row r="70" spans="1:16" s="308" customFormat="1" x14ac:dyDescent="0.2">
      <c r="A70"/>
      <c r="B70"/>
      <c r="C70"/>
      <c r="D70" s="195"/>
      <c r="E70" s="197"/>
      <c r="F70" s="798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798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798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798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798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798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798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798"/>
      <c r="G77" s="29"/>
      <c r="H77" s="29"/>
      <c r="I77"/>
      <c r="J77"/>
      <c r="K77"/>
      <c r="L77"/>
      <c r="P77"/>
    </row>
    <row r="78" spans="1:16" s="308" customFormat="1" x14ac:dyDescent="0.2">
      <c r="A78"/>
      <c r="B78"/>
      <c r="C78"/>
      <c r="D78" s="195"/>
      <c r="E78" s="197"/>
      <c r="F78" s="798"/>
      <c r="G78" s="29"/>
      <c r="H78" s="29"/>
      <c r="I78"/>
      <c r="J78"/>
      <c r="K78"/>
      <c r="L78"/>
      <c r="P78"/>
    </row>
    <row r="89" spans="1:16" s="308" customFormat="1" x14ac:dyDescent="0.2">
      <c r="A89"/>
      <c r="B89"/>
      <c r="C89"/>
      <c r="D89" s="195"/>
      <c r="E89" s="197"/>
      <c r="F89" s="798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197"/>
      <c r="F90" s="798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197"/>
      <c r="F91" s="798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197"/>
      <c r="F92" s="798"/>
      <c r="G92" s="29"/>
      <c r="H92" s="29"/>
      <c r="I92"/>
      <c r="J92"/>
      <c r="K92"/>
      <c r="L92"/>
      <c r="P92"/>
    </row>
    <row r="93" spans="1:16" s="308" customFormat="1" x14ac:dyDescent="0.2">
      <c r="A93"/>
      <c r="B93"/>
      <c r="C93"/>
      <c r="D93" s="195"/>
      <c r="E93" s="197"/>
      <c r="F93" s="798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197"/>
      <c r="F94" s="798"/>
      <c r="G94" s="29"/>
      <c r="H94" s="29"/>
      <c r="I94"/>
      <c r="J94"/>
      <c r="K94"/>
      <c r="L94"/>
      <c r="P94"/>
    </row>
  </sheetData>
  <mergeCells count="3">
    <mergeCell ref="A1:L1"/>
    <mergeCell ref="K12:K14"/>
    <mergeCell ref="L12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28"/>
  <sheetViews>
    <sheetView workbookViewId="0">
      <selection activeCell="B12" sqref="B12"/>
    </sheetView>
  </sheetViews>
  <sheetFormatPr defaultRowHeight="12.75" x14ac:dyDescent="0.2"/>
  <cols>
    <col min="1" max="1" width="10.140625" bestFit="1" customWidth="1"/>
    <col min="2" max="2" width="20" customWidth="1"/>
    <col min="3" max="3" width="11.7109375" customWidth="1"/>
    <col min="4" max="4" width="2.7109375" style="29" customWidth="1"/>
    <col min="5" max="5" width="2.28515625" customWidth="1"/>
    <col min="6" max="6" width="10.140625" bestFit="1" customWidth="1"/>
    <col min="7" max="7" width="17.28515625" customWidth="1"/>
    <col min="8" max="8" width="11" bestFit="1" customWidth="1"/>
    <col min="9" max="9" width="2.7109375" style="29" customWidth="1"/>
  </cols>
  <sheetData>
    <row r="1" spans="1:9" s="1" customFormat="1" ht="17.45" customHeight="1" x14ac:dyDescent="0.2">
      <c r="A1" s="870" t="s">
        <v>244</v>
      </c>
      <c r="B1" s="870"/>
      <c r="C1" s="870"/>
      <c r="D1" s="28"/>
      <c r="I1" s="28"/>
    </row>
    <row r="2" spans="1:9" s="1" customFormat="1" x14ac:dyDescent="0.2">
      <c r="D2" s="28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I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2" t="s">
        <v>3</v>
      </c>
      <c r="I5" s="27"/>
    </row>
    <row r="6" spans="1:9" s="56" customFormat="1" ht="12" x14ac:dyDescent="0.2">
      <c r="A6" s="129"/>
      <c r="B6" s="105"/>
      <c r="C6" s="130"/>
      <c r="D6" s="27"/>
      <c r="F6" s="129"/>
      <c r="G6" s="132"/>
      <c r="H6" s="136"/>
      <c r="I6" s="27"/>
    </row>
    <row r="7" spans="1:9" s="56" customFormat="1" ht="12" x14ac:dyDescent="0.2">
      <c r="A7" s="129">
        <v>38902</v>
      </c>
      <c r="B7" s="105" t="s">
        <v>25</v>
      </c>
      <c r="C7" s="130">
        <v>369.36</v>
      </c>
      <c r="D7" s="27" t="s">
        <v>89</v>
      </c>
      <c r="F7" s="129"/>
      <c r="G7" s="132"/>
      <c r="H7" s="136"/>
      <c r="I7" s="27"/>
    </row>
    <row r="8" spans="1:9" s="56" customFormat="1" ht="12" x14ac:dyDescent="0.2">
      <c r="A8" s="129">
        <v>38905</v>
      </c>
      <c r="B8" s="105" t="s">
        <v>267</v>
      </c>
      <c r="C8" s="130">
        <v>912</v>
      </c>
      <c r="D8" s="27" t="s">
        <v>89</v>
      </c>
      <c r="F8" s="129"/>
      <c r="G8" s="132"/>
      <c r="H8" s="136"/>
      <c r="I8" s="27"/>
    </row>
    <row r="9" spans="1:9" s="56" customFormat="1" ht="12" x14ac:dyDescent="0.2">
      <c r="A9" s="129">
        <v>38912</v>
      </c>
      <c r="B9" s="105" t="s">
        <v>115</v>
      </c>
      <c r="C9" s="130">
        <v>220.05</v>
      </c>
      <c r="D9" s="27" t="s">
        <v>89</v>
      </c>
      <c r="F9" s="129"/>
      <c r="G9" s="132"/>
      <c r="H9" s="136"/>
      <c r="I9" s="27"/>
    </row>
    <row r="10" spans="1:9" s="56" customFormat="1" ht="12" x14ac:dyDescent="0.2">
      <c r="A10" s="129">
        <v>38912</v>
      </c>
      <c r="B10" s="105" t="s">
        <v>144</v>
      </c>
      <c r="C10" s="130">
        <v>1326.96</v>
      </c>
      <c r="D10" s="27" t="s">
        <v>89</v>
      </c>
      <c r="F10" s="129"/>
      <c r="G10" s="132"/>
      <c r="H10" s="136"/>
      <c r="I10" s="27"/>
    </row>
    <row r="11" spans="1:9" s="56" customFormat="1" ht="12" x14ac:dyDescent="0.2">
      <c r="A11" s="129">
        <v>38912</v>
      </c>
      <c r="B11" s="105" t="s">
        <v>50</v>
      </c>
      <c r="C11" s="130">
        <v>501.6</v>
      </c>
      <c r="D11" s="27" t="s">
        <v>89</v>
      </c>
      <c r="F11" s="129"/>
      <c r="G11" s="132"/>
      <c r="H11" s="136"/>
      <c r="I11" s="27"/>
    </row>
    <row r="12" spans="1:9" s="56" customFormat="1" ht="12" x14ac:dyDescent="0.2">
      <c r="A12" s="129">
        <v>38916</v>
      </c>
      <c r="B12" s="105" t="s">
        <v>265</v>
      </c>
      <c r="C12" s="130">
        <v>578.44000000000005</v>
      </c>
      <c r="D12" s="27" t="s">
        <v>89</v>
      </c>
      <c r="F12" s="129"/>
      <c r="G12" s="132"/>
      <c r="H12" s="136"/>
      <c r="I12" s="27"/>
    </row>
    <row r="13" spans="1:9" s="56" customFormat="1" ht="12" x14ac:dyDescent="0.2">
      <c r="A13" s="129">
        <v>38918</v>
      </c>
      <c r="B13" s="105" t="s">
        <v>264</v>
      </c>
      <c r="C13" s="130">
        <v>4742.3999999999996</v>
      </c>
      <c r="D13" s="27" t="s">
        <v>89</v>
      </c>
      <c r="F13" s="138"/>
      <c r="G13" s="132"/>
      <c r="H13" s="136"/>
      <c r="I13" s="27"/>
    </row>
    <row r="14" spans="1:9" s="56" customFormat="1" ht="12" x14ac:dyDescent="0.2">
      <c r="A14" s="129">
        <v>38918</v>
      </c>
      <c r="B14" s="105" t="s">
        <v>263</v>
      </c>
      <c r="C14" s="130">
        <v>1359.45</v>
      </c>
      <c r="D14" s="27" t="s">
        <v>89</v>
      </c>
      <c r="F14" s="138"/>
      <c r="G14" s="132"/>
      <c r="H14" s="136"/>
      <c r="I14" s="27"/>
    </row>
    <row r="15" spans="1:9" s="56" customFormat="1" ht="12" x14ac:dyDescent="0.2">
      <c r="A15" s="129">
        <v>38919</v>
      </c>
      <c r="B15" s="105" t="s">
        <v>115</v>
      </c>
      <c r="C15" s="130">
        <v>220.05</v>
      </c>
      <c r="D15" s="27" t="s">
        <v>89</v>
      </c>
      <c r="F15" s="138"/>
      <c r="G15" s="132"/>
      <c r="H15" s="136"/>
      <c r="I15" s="27"/>
    </row>
    <row r="16" spans="1:9" s="56" customFormat="1" ht="12" x14ac:dyDescent="0.2">
      <c r="A16" s="129">
        <v>38922</v>
      </c>
      <c r="B16" s="105" t="s">
        <v>116</v>
      </c>
      <c r="C16" s="130">
        <v>1776.67</v>
      </c>
      <c r="D16" s="27" t="s">
        <v>89</v>
      </c>
      <c r="F16" s="138"/>
      <c r="G16" s="132"/>
      <c r="H16" s="136"/>
      <c r="I16" s="27"/>
    </row>
    <row r="17" spans="1:9" s="56" customFormat="1" ht="12" x14ac:dyDescent="0.2">
      <c r="A17" s="129">
        <v>38923</v>
      </c>
      <c r="B17" s="105" t="s">
        <v>227</v>
      </c>
      <c r="C17" s="130">
        <v>538.08000000000004</v>
      </c>
      <c r="D17" s="27" t="s">
        <v>89</v>
      </c>
      <c r="F17" s="138"/>
      <c r="G17" s="132"/>
      <c r="H17" s="136"/>
      <c r="I17" s="27"/>
    </row>
    <row r="18" spans="1:9" s="56" customFormat="1" ht="12" x14ac:dyDescent="0.2">
      <c r="A18" s="129">
        <v>38926</v>
      </c>
      <c r="B18" s="105" t="s">
        <v>262</v>
      </c>
      <c r="C18" s="130">
        <v>428.64</v>
      </c>
      <c r="D18" s="27" t="s">
        <v>89</v>
      </c>
      <c r="F18" s="138"/>
      <c r="G18" s="132"/>
      <c r="H18" s="136"/>
      <c r="I18" s="27"/>
    </row>
    <row r="19" spans="1:9" s="56" customFormat="1" ht="12" x14ac:dyDescent="0.2">
      <c r="A19" s="129">
        <v>38929</v>
      </c>
      <c r="B19" s="105" t="s">
        <v>5</v>
      </c>
      <c r="C19" s="130">
        <v>3134.3</v>
      </c>
      <c r="D19" s="27" t="s">
        <v>89</v>
      </c>
      <c r="F19" s="138"/>
      <c r="G19" s="132"/>
      <c r="H19" s="136"/>
      <c r="I19" s="27"/>
    </row>
    <row r="20" spans="1:9" s="56" customFormat="1" ht="12" x14ac:dyDescent="0.2">
      <c r="A20" s="129">
        <v>38929</v>
      </c>
      <c r="B20" s="105" t="s">
        <v>9</v>
      </c>
      <c r="C20" s="130">
        <v>555</v>
      </c>
      <c r="D20" s="27" t="s">
        <v>89</v>
      </c>
      <c r="F20" s="138"/>
      <c r="G20" s="132"/>
      <c r="H20" s="136"/>
      <c r="I20" s="27"/>
    </row>
    <row r="21" spans="1:9" s="56" customFormat="1" ht="12" x14ac:dyDescent="0.2">
      <c r="A21" s="129"/>
      <c r="B21" s="105"/>
      <c r="C21" s="130"/>
      <c r="D21" s="27"/>
      <c r="F21" s="138"/>
      <c r="G21" s="132"/>
      <c r="H21" s="136"/>
      <c r="I21" s="27"/>
    </row>
    <row r="22" spans="1:9" s="56" customFormat="1" ht="12" x14ac:dyDescent="0.2">
      <c r="A22" s="129"/>
      <c r="B22" s="105"/>
      <c r="C22" s="130"/>
      <c r="D22" s="27"/>
      <c r="F22" s="138"/>
      <c r="G22" s="132"/>
      <c r="H22" s="136"/>
      <c r="I22" s="27"/>
    </row>
    <row r="23" spans="1:9" s="56" customFormat="1" ht="12" x14ac:dyDescent="0.2">
      <c r="A23" s="129"/>
      <c r="B23" s="105"/>
      <c r="C23" s="130"/>
      <c r="D23" s="27"/>
      <c r="F23" s="138"/>
      <c r="G23" s="132"/>
      <c r="H23" s="136"/>
      <c r="I23" s="27"/>
    </row>
    <row r="24" spans="1:9" s="56" customFormat="1" ht="12" x14ac:dyDescent="0.2">
      <c r="A24" s="129"/>
      <c r="B24" s="105"/>
      <c r="C24" s="130"/>
      <c r="D24" s="27"/>
      <c r="F24" s="104"/>
      <c r="G24" s="132"/>
      <c r="H24" s="136"/>
      <c r="I24" s="27"/>
    </row>
    <row r="25" spans="1:9" s="56" customFormat="1" ht="12" x14ac:dyDescent="0.2">
      <c r="A25" s="129"/>
      <c r="B25" s="105"/>
      <c r="C25" s="130"/>
      <c r="D25" s="27"/>
      <c r="F25" s="104"/>
      <c r="G25" s="132"/>
      <c r="H25" s="136"/>
      <c r="I25" s="27"/>
    </row>
    <row r="26" spans="1:9" s="70" customFormat="1" thickBot="1" x14ac:dyDescent="0.25">
      <c r="A26" s="96"/>
      <c r="B26" s="67"/>
      <c r="C26" s="72"/>
      <c r="D26" s="71"/>
      <c r="F26" s="66"/>
      <c r="G26" s="133"/>
      <c r="H26" s="137"/>
      <c r="I26" s="71"/>
    </row>
    <row r="27" spans="1:9" s="70" customFormat="1" thickBot="1" x14ac:dyDescent="0.25">
      <c r="A27" s="56"/>
      <c r="B27" s="56"/>
      <c r="C27" s="69">
        <f>SUM(C6:C26)</f>
        <v>16663</v>
      </c>
      <c r="D27" s="71"/>
      <c r="F27" s="56"/>
      <c r="G27" s="56"/>
      <c r="H27" s="69">
        <f>SUM(H6:H26)</f>
        <v>0</v>
      </c>
      <c r="I27" s="71"/>
    </row>
    <row r="28" spans="1:9" s="70" customFormat="1" x14ac:dyDescent="0.2">
      <c r="D28" s="71"/>
      <c r="F28"/>
      <c r="G28"/>
      <c r="H28"/>
      <c r="I28" s="71"/>
    </row>
  </sheetData>
  <mergeCells count="3">
    <mergeCell ref="A3:C3"/>
    <mergeCell ref="F3:H3"/>
    <mergeCell ref="A1:C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13" zoomScaleNormal="100" workbookViewId="0">
      <selection activeCell="D17" sqref="D1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0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2607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09"/>
      <c r="G2" s="809"/>
      <c r="H2" s="809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44217</v>
      </c>
      <c r="C5" s="281" t="s">
        <v>691</v>
      </c>
      <c r="D5" s="423" t="s">
        <v>2503</v>
      </c>
      <c r="E5" s="445">
        <v>5000</v>
      </c>
      <c r="F5" s="27" t="s">
        <v>89</v>
      </c>
      <c r="G5" s="29" t="s">
        <v>249</v>
      </c>
      <c r="H5" s="27"/>
      <c r="J5" s="164">
        <v>44207</v>
      </c>
      <c r="K5" s="370" t="s">
        <v>50</v>
      </c>
      <c r="L5" s="134">
        <v>3331.67</v>
      </c>
      <c r="M5" s="307"/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5000</v>
      </c>
      <c r="F6" s="809"/>
      <c r="G6" s="29"/>
      <c r="H6" s="29"/>
      <c r="J6" s="109">
        <v>44207</v>
      </c>
      <c r="K6" s="123" t="s">
        <v>50</v>
      </c>
      <c r="L6" s="169">
        <v>793.5</v>
      </c>
      <c r="M6" s="307"/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809"/>
      <c r="G7" s="29"/>
      <c r="H7" s="29"/>
      <c r="J7" s="110">
        <v>44209</v>
      </c>
      <c r="K7" s="119" t="s">
        <v>2582</v>
      </c>
      <c r="L7" s="135">
        <v>3736.77</v>
      </c>
      <c r="M7" s="307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10">
        <v>44209</v>
      </c>
      <c r="K8" s="132" t="s">
        <v>2539</v>
      </c>
      <c r="L8" s="124">
        <v>16005.01</v>
      </c>
      <c r="M8" s="308" t="s">
        <v>89</v>
      </c>
      <c r="N8" s="307" t="s">
        <v>249</v>
      </c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10">
        <v>44209</v>
      </c>
      <c r="K9" s="132" t="s">
        <v>2552</v>
      </c>
      <c r="L9" s="124">
        <v>13745.04</v>
      </c>
      <c r="M9" s="308" t="s">
        <v>89</v>
      </c>
      <c r="N9" s="307" t="s">
        <v>249</v>
      </c>
      <c r="O9" s="306"/>
    </row>
    <row r="10" spans="1:16" s="3" customFormat="1" ht="12.6" customHeight="1" x14ac:dyDescent="0.2">
      <c r="A10"/>
      <c r="B10" s="129">
        <v>44200</v>
      </c>
      <c r="C10" s="190" t="s">
        <v>719</v>
      </c>
      <c r="D10" s="132" t="s">
        <v>1051</v>
      </c>
      <c r="E10" s="136">
        <v>928.66</v>
      </c>
      <c r="F10" s="809" t="s">
        <v>89</v>
      </c>
      <c r="G10" s="29" t="s">
        <v>249</v>
      </c>
      <c r="H10" s="29"/>
      <c r="I10" s="56"/>
      <c r="J10" s="109">
        <v>44217</v>
      </c>
      <c r="K10" s="132" t="s">
        <v>2583</v>
      </c>
      <c r="L10" s="136">
        <v>19006.560000000001</v>
      </c>
      <c r="M10" s="308" t="s">
        <v>89</v>
      </c>
      <c r="N10" s="307" t="s">
        <v>249</v>
      </c>
      <c r="O10" s="306"/>
      <c r="P10" s="474"/>
    </row>
    <row r="11" spans="1:16" s="56" customFormat="1" ht="12.6" customHeight="1" x14ac:dyDescent="0.2">
      <c r="A11"/>
      <c r="B11" s="109">
        <v>44202</v>
      </c>
      <c r="C11" s="810" t="s">
        <v>301</v>
      </c>
      <c r="D11" s="132" t="s">
        <v>9</v>
      </c>
      <c r="E11" s="169">
        <v>948</v>
      </c>
      <c r="F11" s="308" t="s">
        <v>89</v>
      </c>
      <c r="G11" s="29" t="s">
        <v>249</v>
      </c>
      <c r="H11" s="29"/>
      <c r="J11" s="110">
        <v>44218</v>
      </c>
      <c r="K11" s="132" t="s">
        <v>2616</v>
      </c>
      <c r="L11" s="136">
        <v>19721.2</v>
      </c>
      <c r="M11" s="308" t="s">
        <v>89</v>
      </c>
      <c r="N11" s="307" t="s">
        <v>249</v>
      </c>
      <c r="O11" s="306"/>
    </row>
    <row r="12" spans="1:16" s="56" customFormat="1" ht="12.6" customHeight="1" thickBot="1" x14ac:dyDescent="0.25">
      <c r="A12"/>
      <c r="B12" s="109">
        <v>44203</v>
      </c>
      <c r="C12" s="810" t="s">
        <v>469</v>
      </c>
      <c r="D12" s="132" t="s">
        <v>2619</v>
      </c>
      <c r="E12" s="169">
        <v>517.5</v>
      </c>
      <c r="F12" s="308" t="s">
        <v>89</v>
      </c>
      <c r="G12" s="29" t="s">
        <v>249</v>
      </c>
      <c r="H12" s="29"/>
      <c r="J12" s="280">
        <v>44219</v>
      </c>
      <c r="K12" s="133" t="s">
        <v>2617</v>
      </c>
      <c r="L12" s="137">
        <v>18296.2</v>
      </c>
      <c r="M12" s="308" t="s">
        <v>89</v>
      </c>
      <c r="N12" s="307" t="s">
        <v>249</v>
      </c>
      <c r="O12" s="306"/>
    </row>
    <row r="13" spans="1:16" s="56" customFormat="1" ht="12.6" customHeight="1" thickBot="1" x14ac:dyDescent="0.25">
      <c r="A13"/>
      <c r="B13" s="109">
        <v>44203</v>
      </c>
      <c r="C13" s="813" t="s">
        <v>647</v>
      </c>
      <c r="D13" s="132" t="s">
        <v>2641</v>
      </c>
      <c r="E13" s="169">
        <v>4500</v>
      </c>
      <c r="F13" s="308" t="s">
        <v>89</v>
      </c>
      <c r="G13" s="29" t="s">
        <v>249</v>
      </c>
      <c r="H13" s="29"/>
      <c r="I13"/>
      <c r="J13" s="154"/>
      <c r="K13" s="155"/>
      <c r="L13" s="665">
        <f>SUM(L5:L12)</f>
        <v>94635.95</v>
      </c>
      <c r="M13" s="309"/>
      <c r="N13" s="307"/>
      <c r="O13" s="306"/>
    </row>
    <row r="14" spans="1:16" s="56" customFormat="1" ht="12.6" customHeight="1" thickBot="1" x14ac:dyDescent="0.25">
      <c r="A14"/>
      <c r="B14" s="109">
        <v>44203</v>
      </c>
      <c r="C14" s="813" t="s">
        <v>1540</v>
      </c>
      <c r="D14" s="132" t="s">
        <v>2620</v>
      </c>
      <c r="E14" s="169">
        <v>289</v>
      </c>
      <c r="F14" s="308" t="s">
        <v>89</v>
      </c>
      <c r="G14" s="29" t="s">
        <v>249</v>
      </c>
      <c r="H14" s="29"/>
      <c r="I14"/>
      <c r="J14" s="154"/>
      <c r="K14" s="155"/>
      <c r="L14" s="156"/>
      <c r="M14" s="309"/>
      <c r="N14" s="307"/>
      <c r="O14" s="306"/>
    </row>
    <row r="15" spans="1:16" s="56" customFormat="1" ht="12.6" customHeight="1" x14ac:dyDescent="0.2">
      <c r="A15"/>
      <c r="B15" s="109">
        <v>44203</v>
      </c>
      <c r="C15" s="813" t="s">
        <v>469</v>
      </c>
      <c r="D15" s="132" t="s">
        <v>2621</v>
      </c>
      <c r="E15" s="169">
        <v>636</v>
      </c>
      <c r="F15" s="308" t="s">
        <v>89</v>
      </c>
      <c r="G15" s="29" t="s">
        <v>249</v>
      </c>
      <c r="H15" s="29"/>
      <c r="I15" s="294"/>
      <c r="J15" s="158"/>
      <c r="K15" s="885" t="s">
        <v>1087</v>
      </c>
      <c r="L15" s="881">
        <f>E6+E59+L13+L27</f>
        <v>249560.51000000004</v>
      </c>
      <c r="M15" s="307"/>
      <c r="N15" s="308"/>
      <c r="O15" s="306"/>
    </row>
    <row r="16" spans="1:16" s="56" customFormat="1" ht="12.6" customHeight="1" x14ac:dyDescent="0.2">
      <c r="A16"/>
      <c r="B16" s="109">
        <v>44203</v>
      </c>
      <c r="C16" s="813" t="s">
        <v>719</v>
      </c>
      <c r="D16" s="132" t="s">
        <v>2626</v>
      </c>
      <c r="E16" s="169">
        <v>561.55999999999995</v>
      </c>
      <c r="F16" s="308" t="s">
        <v>89</v>
      </c>
      <c r="G16" s="29" t="s">
        <v>249</v>
      </c>
      <c r="H16" s="29"/>
      <c r="I16" s="3"/>
      <c r="J16" s="158"/>
      <c r="K16" s="885"/>
      <c r="L16" s="884"/>
      <c r="M16" s="307"/>
      <c r="N16" s="308"/>
      <c r="O16" s="306"/>
    </row>
    <row r="17" spans="1:16" s="56" customFormat="1" ht="12.6" customHeight="1" thickBot="1" x14ac:dyDescent="0.25">
      <c r="A17"/>
      <c r="B17" s="109">
        <v>44203</v>
      </c>
      <c r="C17" s="813" t="s">
        <v>1113</v>
      </c>
      <c r="D17" s="132" t="s">
        <v>906</v>
      </c>
      <c r="E17" s="169">
        <v>2167.5</v>
      </c>
      <c r="F17" s="308" t="s">
        <v>89</v>
      </c>
      <c r="G17" s="29" t="s">
        <v>249</v>
      </c>
      <c r="H17" s="29"/>
      <c r="I17" s="294"/>
      <c r="J17" s="393"/>
      <c r="K17" s="885"/>
      <c r="L17" s="882"/>
      <c r="M17" s="307"/>
      <c r="N17" s="308"/>
      <c r="O17" s="306"/>
    </row>
    <row r="18" spans="1:16" s="56" customFormat="1" ht="12.6" customHeight="1" x14ac:dyDescent="0.2">
      <c r="A18" s="247" t="s">
        <v>2556</v>
      </c>
      <c r="B18" s="109">
        <v>44203</v>
      </c>
      <c r="C18" s="810"/>
      <c r="D18" s="132" t="s">
        <v>2642</v>
      </c>
      <c r="E18" s="169">
        <v>1508.38</v>
      </c>
      <c r="F18" s="308"/>
      <c r="G18" s="29" t="s">
        <v>249</v>
      </c>
      <c r="H18" s="29"/>
      <c r="I18"/>
      <c r="J18" s="393"/>
      <c r="K18" s="811"/>
      <c r="L18" s="336"/>
      <c r="M18" s="307"/>
      <c r="N18" s="308"/>
      <c r="O18" s="308"/>
      <c r="P18" s="702"/>
    </row>
    <row r="19" spans="1:16" s="56" customFormat="1" ht="12.6" customHeight="1" thickBot="1" x14ac:dyDescent="0.25">
      <c r="A19" s="247"/>
      <c r="B19" s="109">
        <v>44203</v>
      </c>
      <c r="C19" s="826" t="s">
        <v>674</v>
      </c>
      <c r="D19" s="132" t="s">
        <v>2215</v>
      </c>
      <c r="E19" s="169">
        <v>1500</v>
      </c>
      <c r="F19" s="308" t="s">
        <v>405</v>
      </c>
      <c r="G19" s="29" t="s">
        <v>249</v>
      </c>
      <c r="H19" s="29"/>
      <c r="I19" s="294" t="s">
        <v>1570</v>
      </c>
      <c r="J19" s="294"/>
      <c r="K19" s="294"/>
      <c r="L19" s="288"/>
      <c r="M19" s="492" t="s">
        <v>2269</v>
      </c>
      <c r="N19" s="308"/>
      <c r="O19" s="308"/>
      <c r="P19" s="702"/>
    </row>
    <row r="20" spans="1:16" s="56" customFormat="1" ht="12.6" customHeight="1" thickBot="1" x14ac:dyDescent="0.25">
      <c r="A20" s="247"/>
      <c r="B20" s="109">
        <v>44207</v>
      </c>
      <c r="C20" s="826"/>
      <c r="D20" s="132" t="s">
        <v>2642</v>
      </c>
      <c r="E20" s="169">
        <v>5819.19</v>
      </c>
      <c r="F20" s="308"/>
      <c r="G20" s="29" t="s">
        <v>249</v>
      </c>
      <c r="H20" s="29"/>
      <c r="I20"/>
      <c r="J20" s="10" t="s">
        <v>297</v>
      </c>
      <c r="K20" s="11" t="s">
        <v>298</v>
      </c>
      <c r="L20" s="176" t="s">
        <v>299</v>
      </c>
      <c r="M20" s="308"/>
      <c r="N20" s="308"/>
      <c r="O20" s="308"/>
      <c r="P20" s="702"/>
    </row>
    <row r="21" spans="1:16" s="56" customFormat="1" ht="12.6" customHeight="1" x14ac:dyDescent="0.2">
      <c r="A21"/>
      <c r="B21" s="109">
        <v>44209</v>
      </c>
      <c r="C21" s="810" t="s">
        <v>397</v>
      </c>
      <c r="D21" s="132" t="s">
        <v>2611</v>
      </c>
      <c r="E21" s="169">
        <v>4950</v>
      </c>
      <c r="F21" s="308" t="s">
        <v>89</v>
      </c>
      <c r="G21" s="29" t="s">
        <v>249</v>
      </c>
      <c r="H21" s="29"/>
      <c r="I21"/>
      <c r="J21" s="109">
        <v>44207</v>
      </c>
      <c r="K21" s="119" t="s">
        <v>2608</v>
      </c>
      <c r="L21" s="169">
        <v>848.8</v>
      </c>
      <c r="M21" s="308" t="s">
        <v>89</v>
      </c>
      <c r="N21" s="308" t="s">
        <v>249</v>
      </c>
      <c r="O21" s="308"/>
      <c r="P21" s="316"/>
    </row>
    <row r="22" spans="1:16" s="56" customFormat="1" ht="12.6" customHeight="1" x14ac:dyDescent="0.2">
      <c r="A22"/>
      <c r="B22" s="109">
        <v>44209</v>
      </c>
      <c r="C22" s="810" t="s">
        <v>719</v>
      </c>
      <c r="D22" s="132" t="s">
        <v>2612</v>
      </c>
      <c r="E22" s="169">
        <v>600</v>
      </c>
      <c r="F22" s="308"/>
      <c r="G22" s="29" t="s">
        <v>249</v>
      </c>
      <c r="H22" s="29"/>
      <c r="I22"/>
      <c r="J22" s="109">
        <v>44208</v>
      </c>
      <c r="K22" s="119" t="s">
        <v>2489</v>
      </c>
      <c r="L22" s="169">
        <v>147.1</v>
      </c>
      <c r="M22" s="308" t="s">
        <v>89</v>
      </c>
      <c r="N22" s="308" t="s">
        <v>249</v>
      </c>
      <c r="O22" s="308"/>
      <c r="P22" s="29"/>
    </row>
    <row r="23" spans="1:16" s="56" customFormat="1" ht="12.6" customHeight="1" x14ac:dyDescent="0.2">
      <c r="A23"/>
      <c r="B23" s="109">
        <v>44209</v>
      </c>
      <c r="C23" s="810" t="s">
        <v>719</v>
      </c>
      <c r="D23" s="132" t="s">
        <v>2612</v>
      </c>
      <c r="E23" s="169">
        <v>800</v>
      </c>
      <c r="F23" s="308"/>
      <c r="G23" s="29" t="s">
        <v>249</v>
      </c>
      <c r="H23" s="29"/>
      <c r="I23"/>
      <c r="J23" s="109">
        <v>44208</v>
      </c>
      <c r="K23" s="119" t="s">
        <v>2633</v>
      </c>
      <c r="L23" s="134">
        <v>1645</v>
      </c>
      <c r="M23" s="308"/>
      <c r="N23" s="308" t="s">
        <v>249</v>
      </c>
      <c r="O23" s="308"/>
      <c r="P23" s="29"/>
    </row>
    <row r="24" spans="1:16" s="56" customFormat="1" ht="12.6" customHeight="1" x14ac:dyDescent="0.2">
      <c r="A24"/>
      <c r="B24" s="109">
        <v>44209</v>
      </c>
      <c r="C24" s="810" t="s">
        <v>598</v>
      </c>
      <c r="D24" s="132" t="s">
        <v>2613</v>
      </c>
      <c r="E24" s="169">
        <v>1100</v>
      </c>
      <c r="F24" s="308"/>
      <c r="G24" s="29" t="s">
        <v>249</v>
      </c>
      <c r="H24" s="29"/>
      <c r="I24"/>
      <c r="J24" s="109">
        <v>44209</v>
      </c>
      <c r="K24" s="119" t="s">
        <v>2609</v>
      </c>
      <c r="L24" s="169">
        <v>176</v>
      </c>
      <c r="M24" s="308" t="s">
        <v>89</v>
      </c>
      <c r="N24" s="308" t="s">
        <v>249</v>
      </c>
      <c r="O24" s="308"/>
      <c r="P24" s="327"/>
    </row>
    <row r="25" spans="1:16" s="56" customFormat="1" ht="12.6" customHeight="1" x14ac:dyDescent="0.2">
      <c r="A25"/>
      <c r="B25" s="109">
        <v>44209</v>
      </c>
      <c r="C25" s="810" t="s">
        <v>301</v>
      </c>
      <c r="D25" s="132" t="s">
        <v>2614</v>
      </c>
      <c r="E25" s="169">
        <v>5006.82</v>
      </c>
      <c r="F25" s="308" t="s">
        <v>89</v>
      </c>
      <c r="G25" s="29" t="s">
        <v>249</v>
      </c>
      <c r="H25" s="308"/>
      <c r="I25" s="294"/>
      <c r="J25" s="110">
        <v>40921</v>
      </c>
      <c r="K25" s="119" t="s">
        <v>2610</v>
      </c>
      <c r="L25" s="169">
        <v>919.31</v>
      </c>
      <c r="M25" s="308" t="s">
        <v>89</v>
      </c>
      <c r="N25" s="308" t="s">
        <v>249</v>
      </c>
      <c r="O25" s="308"/>
      <c r="P25" s="327"/>
    </row>
    <row r="26" spans="1:16" s="56" customFormat="1" ht="12.6" customHeight="1" thickBot="1" x14ac:dyDescent="0.25">
      <c r="A26"/>
      <c r="B26" s="109">
        <v>44209</v>
      </c>
      <c r="C26" s="810" t="s">
        <v>301</v>
      </c>
      <c r="D26" s="132" t="s">
        <v>2615</v>
      </c>
      <c r="E26" s="169">
        <v>638.6</v>
      </c>
      <c r="F26" s="308" t="s">
        <v>89</v>
      </c>
      <c r="G26" s="29" t="s">
        <v>249</v>
      </c>
      <c r="H26" s="308"/>
      <c r="I26" s="3"/>
      <c r="J26" s="161">
        <v>40921</v>
      </c>
      <c r="K26" s="133" t="s">
        <v>2610</v>
      </c>
      <c r="L26" s="200">
        <v>63</v>
      </c>
      <c r="M26" s="308" t="s">
        <v>89</v>
      </c>
      <c r="N26" s="308" t="s">
        <v>249</v>
      </c>
      <c r="O26" s="308"/>
      <c r="P26" s="327"/>
    </row>
    <row r="27" spans="1:16" s="56" customFormat="1" ht="12.6" customHeight="1" thickBot="1" x14ac:dyDescent="0.25">
      <c r="A27"/>
      <c r="B27" s="109">
        <v>44209</v>
      </c>
      <c r="C27" s="826" t="s">
        <v>301</v>
      </c>
      <c r="D27" s="132" t="s">
        <v>424</v>
      </c>
      <c r="E27" s="169">
        <v>1286.69</v>
      </c>
      <c r="F27" s="308" t="s">
        <v>89</v>
      </c>
      <c r="G27" s="29" t="s">
        <v>249</v>
      </c>
      <c r="H27" s="308"/>
      <c r="I27" s="308"/>
      <c r="K27" s="194"/>
      <c r="L27" s="87">
        <f>SUM(L21:L26)</f>
        <v>3799.21</v>
      </c>
      <c r="M27" s="308"/>
      <c r="N27" s="308"/>
      <c r="O27" s="308"/>
      <c r="P27" s="327"/>
    </row>
    <row r="28" spans="1:16" s="56" customFormat="1" ht="12.6" customHeight="1" x14ac:dyDescent="0.2">
      <c r="A28"/>
      <c r="B28" s="109">
        <v>44209</v>
      </c>
      <c r="C28" s="826" t="s">
        <v>719</v>
      </c>
      <c r="D28" s="132" t="s">
        <v>2643</v>
      </c>
      <c r="E28" s="169">
        <v>756.01</v>
      </c>
      <c r="F28" s="308" t="s">
        <v>89</v>
      </c>
      <c r="G28" s="29" t="s">
        <v>249</v>
      </c>
      <c r="H28" s="308"/>
      <c r="I28" s="308"/>
      <c r="K28" s="194"/>
      <c r="L28" s="208"/>
      <c r="M28" s="308"/>
      <c r="N28" s="308"/>
      <c r="O28" s="308"/>
      <c r="P28" s="327"/>
    </row>
    <row r="29" spans="1:16" s="56" customFormat="1" ht="12.6" customHeight="1" x14ac:dyDescent="0.2">
      <c r="A29"/>
      <c r="B29" s="109">
        <v>44210</v>
      </c>
      <c r="C29" s="810" t="s">
        <v>469</v>
      </c>
      <c r="D29" s="132" t="s">
        <v>424</v>
      </c>
      <c r="E29" s="169">
        <v>604.53</v>
      </c>
      <c r="F29" s="308" t="s">
        <v>89</v>
      </c>
      <c r="G29" s="29" t="s">
        <v>249</v>
      </c>
      <c r="H29" s="308"/>
      <c r="I29" s="308"/>
      <c r="J29" s="308"/>
      <c r="K29" s="308"/>
      <c r="L29" s="308"/>
      <c r="M29" s="308"/>
      <c r="N29" s="308"/>
      <c r="O29" s="308"/>
      <c r="P29" s="29"/>
    </row>
    <row r="30" spans="1:16" s="56" customFormat="1" ht="12.6" customHeight="1" x14ac:dyDescent="0.2">
      <c r="A30"/>
      <c r="B30" s="109">
        <v>44210</v>
      </c>
      <c r="C30" s="810" t="s">
        <v>301</v>
      </c>
      <c r="D30" s="132" t="s">
        <v>66</v>
      </c>
      <c r="E30" s="169">
        <v>1971.86</v>
      </c>
      <c r="F30" s="308" t="s">
        <v>89</v>
      </c>
      <c r="G30" s="29" t="s">
        <v>249</v>
      </c>
      <c r="H30" s="308"/>
      <c r="I30" s="308"/>
      <c r="J30" s="308"/>
      <c r="K30" s="308"/>
      <c r="L30" s="308"/>
      <c r="M30" s="308"/>
      <c r="N30" s="308"/>
      <c r="O30" s="308"/>
      <c r="P30" s="29"/>
    </row>
    <row r="31" spans="1:16" s="56" customFormat="1" ht="12.6" customHeight="1" x14ac:dyDescent="0.2">
      <c r="B31" s="109">
        <v>44211</v>
      </c>
      <c r="C31" s="826" t="s">
        <v>301</v>
      </c>
      <c r="D31" s="132" t="s">
        <v>931</v>
      </c>
      <c r="E31" s="169">
        <v>401.3</v>
      </c>
      <c r="F31" s="308" t="s">
        <v>89</v>
      </c>
      <c r="G31" s="29" t="s">
        <v>249</v>
      </c>
      <c r="H31" s="308"/>
      <c r="I31" s="308"/>
      <c r="J31" s="308"/>
      <c r="K31" s="308"/>
      <c r="L31" s="308"/>
      <c r="M31" s="308"/>
      <c r="N31" s="308"/>
      <c r="O31" s="308"/>
      <c r="P31" s="29"/>
    </row>
    <row r="32" spans="1:16" s="56" customFormat="1" ht="12.6" customHeight="1" x14ac:dyDescent="0.2">
      <c r="B32" s="109">
        <v>44211</v>
      </c>
      <c r="C32" s="826" t="s">
        <v>301</v>
      </c>
      <c r="D32" s="132" t="s">
        <v>2644</v>
      </c>
      <c r="E32" s="169">
        <v>713.81</v>
      </c>
      <c r="F32" s="308"/>
      <c r="G32" s="29" t="s">
        <v>249</v>
      </c>
      <c r="H32" s="308"/>
      <c r="I32" s="308"/>
      <c r="J32" s="308"/>
      <c r="K32" s="308"/>
      <c r="L32" s="308"/>
      <c r="M32" s="308"/>
      <c r="N32" s="308"/>
      <c r="O32" s="308"/>
      <c r="P32" s="308"/>
    </row>
    <row r="33" spans="1:16" s="56" customFormat="1" ht="12.6" customHeight="1" x14ac:dyDescent="0.2">
      <c r="B33" s="109">
        <v>44211</v>
      </c>
      <c r="C33" s="826" t="s">
        <v>301</v>
      </c>
      <c r="D33" s="132" t="s">
        <v>931</v>
      </c>
      <c r="E33" s="169">
        <v>300.39999999999998</v>
      </c>
      <c r="F33" s="308" t="s">
        <v>89</v>
      </c>
      <c r="G33" s="29" t="s">
        <v>249</v>
      </c>
      <c r="H33" s="308"/>
      <c r="I33" s="308"/>
      <c r="J33" s="308"/>
      <c r="K33" s="308"/>
      <c r="L33" s="308"/>
      <c r="M33" s="308"/>
      <c r="N33" s="308"/>
      <c r="O33" s="308"/>
      <c r="P33" s="308"/>
    </row>
    <row r="34" spans="1:16" s="56" customFormat="1" ht="12.6" customHeight="1" x14ac:dyDescent="0.2">
      <c r="B34" s="109">
        <v>44211</v>
      </c>
      <c r="C34" s="826" t="s">
        <v>469</v>
      </c>
      <c r="D34" s="132" t="s">
        <v>1051</v>
      </c>
      <c r="E34" s="169">
        <v>165.12</v>
      </c>
      <c r="F34" s="308" t="s">
        <v>89</v>
      </c>
      <c r="G34" s="29" t="s">
        <v>249</v>
      </c>
      <c r="H34" s="308"/>
      <c r="I34" s="308"/>
      <c r="J34" s="308"/>
      <c r="K34" s="308"/>
      <c r="L34" s="308"/>
      <c r="M34" s="308"/>
      <c r="N34" s="308"/>
      <c r="O34" s="308"/>
      <c r="P34" s="308"/>
    </row>
    <row r="35" spans="1:16" s="56" customFormat="1" ht="12.6" customHeight="1" x14ac:dyDescent="0.2">
      <c r="B35" s="109">
        <v>44211</v>
      </c>
      <c r="C35" s="826" t="s">
        <v>2646</v>
      </c>
      <c r="D35" s="132" t="s">
        <v>2645</v>
      </c>
      <c r="E35" s="169">
        <v>45632</v>
      </c>
      <c r="F35" s="308" t="s">
        <v>89</v>
      </c>
      <c r="G35" s="29" t="s">
        <v>249</v>
      </c>
      <c r="H35" s="308"/>
      <c r="I35" s="308"/>
      <c r="J35" s="308"/>
      <c r="K35" s="308"/>
      <c r="L35" s="308"/>
      <c r="M35" s="308"/>
      <c r="N35" s="308"/>
      <c r="O35" s="308"/>
      <c r="P35" s="308"/>
    </row>
    <row r="36" spans="1:16" s="56" customFormat="1" ht="12.6" customHeight="1" x14ac:dyDescent="0.2">
      <c r="B36" s="109">
        <v>44211</v>
      </c>
      <c r="C36" s="826" t="s">
        <v>469</v>
      </c>
      <c r="D36" s="132" t="s">
        <v>424</v>
      </c>
      <c r="E36" s="169">
        <v>72.62</v>
      </c>
      <c r="F36" s="308" t="s">
        <v>89</v>
      </c>
      <c r="G36" s="29" t="s">
        <v>249</v>
      </c>
      <c r="H36" s="308"/>
      <c r="I36" s="308"/>
      <c r="J36" s="308"/>
      <c r="K36" s="308"/>
      <c r="L36" s="308"/>
      <c r="M36" s="308"/>
      <c r="N36" s="308"/>
      <c r="O36" s="308"/>
      <c r="P36" s="308"/>
    </row>
    <row r="37" spans="1:16" s="56" customFormat="1" ht="12.6" customHeight="1" x14ac:dyDescent="0.2">
      <c r="B37" s="109">
        <v>44212</v>
      </c>
      <c r="C37" s="826" t="s">
        <v>397</v>
      </c>
      <c r="D37" s="132" t="s">
        <v>374</v>
      </c>
      <c r="E37" s="169">
        <v>1300</v>
      </c>
      <c r="F37" s="308" t="s">
        <v>89</v>
      </c>
      <c r="G37" s="29" t="s">
        <v>249</v>
      </c>
      <c r="H37" s="308"/>
      <c r="I37" s="308"/>
      <c r="J37" s="308"/>
      <c r="K37" s="308"/>
      <c r="L37" s="308"/>
      <c r="M37" s="308"/>
      <c r="N37" s="308"/>
      <c r="O37" s="308"/>
      <c r="P37" s="308"/>
    </row>
    <row r="38" spans="1:16" s="56" customFormat="1" ht="12.6" customHeight="1" x14ac:dyDescent="0.2">
      <c r="B38" s="109">
        <v>44212</v>
      </c>
      <c r="C38" s="826" t="s">
        <v>397</v>
      </c>
      <c r="D38" s="132" t="s">
        <v>665</v>
      </c>
      <c r="E38" s="169">
        <v>610</v>
      </c>
      <c r="F38" s="308"/>
      <c r="G38" s="29" t="s">
        <v>249</v>
      </c>
      <c r="H38" s="29"/>
      <c r="I38" s="308"/>
      <c r="J38" s="308"/>
      <c r="K38" s="308"/>
      <c r="L38" s="308"/>
      <c r="M38" s="308"/>
      <c r="N38" s="308"/>
      <c r="O38" s="308"/>
      <c r="P38" s="308"/>
    </row>
    <row r="39" spans="1:16" s="56" customFormat="1" ht="12.6" customHeight="1" x14ac:dyDescent="0.2">
      <c r="B39" s="109">
        <v>44217</v>
      </c>
      <c r="C39" s="826" t="s">
        <v>1540</v>
      </c>
      <c r="D39" s="132" t="s">
        <v>1371</v>
      </c>
      <c r="E39" s="169">
        <v>1200</v>
      </c>
      <c r="F39" s="308" t="s">
        <v>89</v>
      </c>
      <c r="G39" s="29" t="s">
        <v>249</v>
      </c>
      <c r="H39" s="29"/>
      <c r="I39" s="308"/>
      <c r="J39" s="308"/>
      <c r="K39" s="308"/>
      <c r="L39" s="308"/>
      <c r="M39" s="308"/>
      <c r="N39" s="308"/>
      <c r="O39" s="308"/>
      <c r="P39" s="308"/>
    </row>
    <row r="40" spans="1:16" s="56" customFormat="1" ht="12.6" customHeight="1" x14ac:dyDescent="0.2">
      <c r="B40" s="109">
        <v>44217</v>
      </c>
      <c r="C40" s="810" t="s">
        <v>301</v>
      </c>
      <c r="D40" s="132" t="s">
        <v>1350</v>
      </c>
      <c r="E40" s="169">
        <v>7638.3</v>
      </c>
      <c r="F40" s="308" t="s">
        <v>89</v>
      </c>
      <c r="G40" s="29" t="s">
        <v>249</v>
      </c>
      <c r="H40" s="29"/>
      <c r="I40" s="308"/>
      <c r="J40" s="308"/>
      <c r="K40" s="308"/>
      <c r="L40" s="308"/>
      <c r="M40" s="308"/>
      <c r="N40" s="308"/>
      <c r="O40" s="308"/>
      <c r="P40" s="308"/>
    </row>
    <row r="41" spans="1:16" s="56" customFormat="1" ht="12.6" customHeight="1" x14ac:dyDescent="0.2">
      <c r="B41" s="109">
        <v>44217</v>
      </c>
      <c r="C41" s="810" t="s">
        <v>1113</v>
      </c>
      <c r="D41" s="132" t="s">
        <v>906</v>
      </c>
      <c r="E41" s="169">
        <v>977.5</v>
      </c>
      <c r="F41" s="308" t="s">
        <v>89</v>
      </c>
      <c r="G41" s="29" t="s">
        <v>249</v>
      </c>
      <c r="H41" s="29"/>
      <c r="I41" s="308"/>
      <c r="J41" s="308"/>
      <c r="K41" s="308"/>
      <c r="L41" s="308"/>
      <c r="M41" s="308"/>
      <c r="N41" s="308"/>
      <c r="O41" s="308"/>
      <c r="P41" s="308"/>
    </row>
    <row r="42" spans="1:16" s="308" customFormat="1" ht="12.6" customHeight="1" x14ac:dyDescent="0.2">
      <c r="A42" s="56"/>
      <c r="B42" s="109">
        <v>44217</v>
      </c>
      <c r="C42" s="810" t="s">
        <v>301</v>
      </c>
      <c r="D42" s="132" t="s">
        <v>293</v>
      </c>
      <c r="E42" s="169">
        <v>483</v>
      </c>
      <c r="F42" s="308" t="s">
        <v>89</v>
      </c>
      <c r="G42" s="29" t="s">
        <v>249</v>
      </c>
      <c r="H42" s="29"/>
    </row>
    <row r="43" spans="1:16" s="308" customFormat="1" ht="12.6" customHeight="1" x14ac:dyDescent="0.2">
      <c r="A43" s="56"/>
      <c r="B43" s="109">
        <v>44217</v>
      </c>
      <c r="C43" s="813" t="s">
        <v>301</v>
      </c>
      <c r="D43" s="132" t="s">
        <v>227</v>
      </c>
      <c r="E43" s="169">
        <v>1383.45</v>
      </c>
      <c r="F43" s="308" t="s">
        <v>89</v>
      </c>
      <c r="G43" s="29" t="s">
        <v>249</v>
      </c>
      <c r="H43" s="29"/>
    </row>
    <row r="44" spans="1:16" s="308" customFormat="1" ht="12.6" customHeight="1" x14ac:dyDescent="0.2">
      <c r="A44" s="56"/>
      <c r="B44" s="109">
        <v>44217</v>
      </c>
      <c r="C44" s="810" t="s">
        <v>469</v>
      </c>
      <c r="D44" s="132" t="s">
        <v>424</v>
      </c>
      <c r="E44" s="169">
        <v>299.19</v>
      </c>
      <c r="F44" s="308" t="s">
        <v>89</v>
      </c>
      <c r="G44" s="29" t="s">
        <v>249</v>
      </c>
      <c r="H44" s="29"/>
    </row>
    <row r="45" spans="1:16" s="308" customFormat="1" ht="12.6" customHeight="1" x14ac:dyDescent="0.2">
      <c r="A45" s="56"/>
      <c r="B45" s="109">
        <v>44221</v>
      </c>
      <c r="C45" s="810" t="s">
        <v>719</v>
      </c>
      <c r="D45" s="132" t="s">
        <v>1051</v>
      </c>
      <c r="E45" s="169">
        <v>914.52</v>
      </c>
      <c r="F45" s="308" t="s">
        <v>89</v>
      </c>
      <c r="G45" s="29" t="s">
        <v>249</v>
      </c>
      <c r="H45" s="29"/>
      <c r="I45"/>
    </row>
    <row r="46" spans="1:16" s="308" customFormat="1" ht="12.6" customHeight="1" x14ac:dyDescent="0.2">
      <c r="A46" s="56"/>
      <c r="B46" s="109">
        <v>44221</v>
      </c>
      <c r="C46" s="810" t="s">
        <v>301</v>
      </c>
      <c r="D46" s="132" t="s">
        <v>931</v>
      </c>
      <c r="E46" s="124">
        <v>100.74</v>
      </c>
      <c r="F46" s="809" t="s">
        <v>89</v>
      </c>
      <c r="G46" s="29" t="s">
        <v>249</v>
      </c>
      <c r="H46" s="29"/>
      <c r="I46"/>
    </row>
    <row r="47" spans="1:16" s="308" customFormat="1" ht="12.6" customHeight="1" x14ac:dyDescent="0.2">
      <c r="A47" s="56"/>
      <c r="B47" s="109">
        <v>44221</v>
      </c>
      <c r="C47" s="826" t="s">
        <v>301</v>
      </c>
      <c r="D47" s="132" t="s">
        <v>2311</v>
      </c>
      <c r="E47" s="124">
        <v>200</v>
      </c>
      <c r="F47" s="825" t="s">
        <v>89</v>
      </c>
      <c r="G47" s="29" t="s">
        <v>249</v>
      </c>
      <c r="H47" s="29"/>
      <c r="I47"/>
      <c r="J47" s="56"/>
      <c r="K47" s="194"/>
      <c r="L47" s="208"/>
    </row>
    <row r="48" spans="1:16" s="308" customFormat="1" ht="12.6" customHeight="1" x14ac:dyDescent="0.2">
      <c r="A48" s="56"/>
      <c r="B48" s="109">
        <v>44221</v>
      </c>
      <c r="C48" s="826" t="s">
        <v>469</v>
      </c>
      <c r="D48" s="132" t="s">
        <v>901</v>
      </c>
      <c r="E48" s="124">
        <v>162.69999999999999</v>
      </c>
      <c r="F48" s="825" t="s">
        <v>89</v>
      </c>
      <c r="G48" s="29" t="s">
        <v>249</v>
      </c>
      <c r="H48" s="29"/>
      <c r="I48"/>
      <c r="J48" s="56"/>
      <c r="K48" s="194"/>
      <c r="L48" s="208"/>
    </row>
    <row r="49" spans="1:16" s="308" customFormat="1" ht="12.6" customHeight="1" x14ac:dyDescent="0.2">
      <c r="A49" s="56"/>
      <c r="B49" s="109">
        <v>44222</v>
      </c>
      <c r="C49" s="826" t="s">
        <v>301</v>
      </c>
      <c r="D49" s="132" t="s">
        <v>2639</v>
      </c>
      <c r="E49" s="124">
        <v>205.85</v>
      </c>
      <c r="F49" s="825" t="s">
        <v>89</v>
      </c>
      <c r="G49" s="29" t="s">
        <v>249</v>
      </c>
      <c r="H49" s="29"/>
      <c r="I49"/>
      <c r="J49" s="56"/>
      <c r="K49" s="194"/>
      <c r="L49" s="208"/>
    </row>
    <row r="50" spans="1:16" s="308" customFormat="1" ht="12.6" customHeight="1" x14ac:dyDescent="0.2">
      <c r="A50" s="56"/>
      <c r="B50" s="109">
        <v>44222</v>
      </c>
      <c r="C50" s="826" t="s">
        <v>301</v>
      </c>
      <c r="D50" s="132" t="s">
        <v>1818</v>
      </c>
      <c r="E50" s="124">
        <v>7066.08</v>
      </c>
      <c r="F50" s="825"/>
      <c r="G50" s="29" t="s">
        <v>249</v>
      </c>
      <c r="H50" s="29"/>
      <c r="I50"/>
      <c r="J50" s="56"/>
      <c r="K50" s="194"/>
      <c r="L50" s="208"/>
    </row>
    <row r="51" spans="1:16" s="308" customFormat="1" ht="12.6" customHeight="1" x14ac:dyDescent="0.2">
      <c r="A51" s="56"/>
      <c r="B51" s="109">
        <v>44224</v>
      </c>
      <c r="C51" s="810" t="s">
        <v>469</v>
      </c>
      <c r="D51" s="132" t="s">
        <v>901</v>
      </c>
      <c r="E51" s="124">
        <v>334.44</v>
      </c>
      <c r="F51" s="809" t="s">
        <v>89</v>
      </c>
      <c r="G51" s="29" t="s">
        <v>249</v>
      </c>
      <c r="H51" s="29"/>
      <c r="I51"/>
      <c r="J51" s="56"/>
      <c r="K51" s="194"/>
      <c r="L51" s="208"/>
    </row>
    <row r="52" spans="1:16" s="308" customFormat="1" ht="12.6" customHeight="1" x14ac:dyDescent="0.2">
      <c r="A52" s="56"/>
      <c r="B52" s="109">
        <v>44224</v>
      </c>
      <c r="C52" s="810" t="s">
        <v>1213</v>
      </c>
      <c r="D52" s="132" t="s">
        <v>861</v>
      </c>
      <c r="E52" s="124">
        <v>18486.080000000002</v>
      </c>
      <c r="F52" s="809" t="s">
        <v>89</v>
      </c>
      <c r="G52" s="29" t="s">
        <v>249</v>
      </c>
      <c r="H52" s="29"/>
      <c r="I52"/>
      <c r="J52" s="56"/>
      <c r="K52" s="194"/>
      <c r="L52" s="208"/>
    </row>
    <row r="53" spans="1:16" s="308" customFormat="1" ht="12.6" customHeight="1" x14ac:dyDescent="0.2">
      <c r="A53" s="56"/>
      <c r="B53" s="109">
        <v>44224</v>
      </c>
      <c r="C53" s="814" t="s">
        <v>1213</v>
      </c>
      <c r="D53" s="132" t="s">
        <v>2032</v>
      </c>
      <c r="E53" s="124">
        <v>15000</v>
      </c>
      <c r="F53" s="809" t="s">
        <v>89</v>
      </c>
      <c r="G53" s="29" t="s">
        <v>249</v>
      </c>
      <c r="H53" s="29"/>
      <c r="J53"/>
    </row>
    <row r="54" spans="1:16" s="308" customFormat="1" ht="12.6" customHeight="1" x14ac:dyDescent="0.2">
      <c r="A54" s="56"/>
      <c r="B54" s="109">
        <v>44225</v>
      </c>
      <c r="C54" s="810" t="s">
        <v>301</v>
      </c>
      <c r="D54" s="132" t="s">
        <v>2622</v>
      </c>
      <c r="E54" s="124">
        <v>959.1</v>
      </c>
      <c r="F54" s="809" t="s">
        <v>89</v>
      </c>
      <c r="G54" s="29" t="s">
        <v>249</v>
      </c>
      <c r="H54" s="29"/>
      <c r="J54"/>
    </row>
    <row r="55" spans="1:16" s="308" customFormat="1" ht="12.6" customHeight="1" x14ac:dyDescent="0.2">
      <c r="A55" s="56"/>
      <c r="B55" s="109">
        <v>44225</v>
      </c>
      <c r="C55" s="826" t="s">
        <v>301</v>
      </c>
      <c r="D55" s="132" t="s">
        <v>1818</v>
      </c>
      <c r="E55" s="124">
        <v>375.13</v>
      </c>
      <c r="F55" s="809" t="s">
        <v>89</v>
      </c>
      <c r="G55" s="29"/>
      <c r="H55" s="29"/>
      <c r="J55"/>
    </row>
    <row r="56" spans="1:16" s="308" customFormat="1" ht="12.6" customHeight="1" x14ac:dyDescent="0.2">
      <c r="A56" s="56"/>
      <c r="B56" s="109">
        <v>44225</v>
      </c>
      <c r="C56" s="826" t="s">
        <v>301</v>
      </c>
      <c r="D56" s="132" t="s">
        <v>1818</v>
      </c>
      <c r="E56" s="124">
        <v>2323.25</v>
      </c>
      <c r="F56" s="809" t="s">
        <v>89</v>
      </c>
      <c r="G56" s="29"/>
      <c r="H56" s="29"/>
      <c r="I56"/>
      <c r="J56"/>
    </row>
    <row r="57" spans="1:16" s="308" customFormat="1" ht="12.6" customHeight="1" x14ac:dyDescent="0.2">
      <c r="A57" s="56"/>
      <c r="B57" s="109">
        <v>44225</v>
      </c>
      <c r="C57" s="826" t="s">
        <v>647</v>
      </c>
      <c r="D57" s="132" t="s">
        <v>1566</v>
      </c>
      <c r="E57" s="124">
        <v>750</v>
      </c>
      <c r="F57" s="809" t="s">
        <v>89</v>
      </c>
      <c r="G57" s="29" t="s">
        <v>249</v>
      </c>
      <c r="H57" s="29"/>
      <c r="I57"/>
      <c r="J57"/>
    </row>
    <row r="58" spans="1:16" s="308" customFormat="1" ht="12.6" customHeight="1" thickBot="1" x14ac:dyDescent="0.25">
      <c r="A58" s="56"/>
      <c r="B58" s="161">
        <v>44225</v>
      </c>
      <c r="C58" s="201" t="s">
        <v>469</v>
      </c>
      <c r="D58" s="133" t="s">
        <v>424</v>
      </c>
      <c r="E58" s="137">
        <v>980.47</v>
      </c>
      <c r="F58" s="809" t="s">
        <v>89</v>
      </c>
      <c r="G58" s="29" t="s">
        <v>249</v>
      </c>
      <c r="H58" s="29"/>
      <c r="I58"/>
      <c r="J58"/>
      <c r="K58"/>
      <c r="L58"/>
    </row>
    <row r="59" spans="1:16" s="308" customFormat="1" ht="12.6" customHeight="1" thickBot="1" x14ac:dyDescent="0.25">
      <c r="A59"/>
      <c r="B59" s="56"/>
      <c r="C59" s="56"/>
      <c r="D59" s="194"/>
      <c r="E59" s="87">
        <f>SUM(E10:E58)</f>
        <v>146125.35000000003</v>
      </c>
      <c r="F59" s="809"/>
      <c r="G59" s="29"/>
      <c r="H59" s="29"/>
      <c r="I59"/>
      <c r="J59"/>
      <c r="K59"/>
      <c r="L59"/>
      <c r="P59"/>
    </row>
    <row r="60" spans="1:16" s="308" customFormat="1" ht="12.6" customHeight="1" x14ac:dyDescent="0.2">
      <c r="A60"/>
      <c r="B60"/>
      <c r="C60"/>
      <c r="D60" s="195"/>
      <c r="E60" s="197"/>
      <c r="F60" s="809"/>
      <c r="G60" s="29"/>
      <c r="H60" s="29"/>
      <c r="I60"/>
      <c r="J60"/>
      <c r="K60"/>
      <c r="L60"/>
      <c r="P60"/>
    </row>
    <row r="61" spans="1:16" s="308" customFormat="1" ht="12.6" customHeight="1" x14ac:dyDescent="0.2">
      <c r="A61"/>
      <c r="B61"/>
      <c r="C61"/>
      <c r="D61" s="195"/>
      <c r="E61" s="197"/>
      <c r="F61" s="809"/>
      <c r="G61" s="29"/>
      <c r="H61" s="29"/>
      <c r="I61"/>
      <c r="J61"/>
      <c r="K61"/>
      <c r="L61"/>
      <c r="P61"/>
    </row>
    <row r="62" spans="1:16" s="308" customFormat="1" ht="12.6" customHeight="1" x14ac:dyDescent="0.2">
      <c r="A62"/>
      <c r="B62"/>
      <c r="C62"/>
      <c r="D62" s="195"/>
      <c r="E62" s="197"/>
      <c r="F62" s="809"/>
      <c r="G62" s="29"/>
      <c r="H62" s="29"/>
      <c r="I62"/>
      <c r="J62"/>
      <c r="K62"/>
      <c r="L62"/>
      <c r="P62"/>
    </row>
    <row r="63" spans="1:16" s="308" customFormat="1" x14ac:dyDescent="0.2">
      <c r="A63"/>
      <c r="B63"/>
      <c r="C63"/>
      <c r="D63" s="195"/>
      <c r="E63" s="197"/>
      <c r="F63" s="809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809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809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809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809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809"/>
      <c r="G68" s="29"/>
      <c r="H68" s="29"/>
      <c r="I68"/>
      <c r="J68"/>
      <c r="K68"/>
      <c r="L68"/>
      <c r="P68"/>
    </row>
    <row r="69" spans="1:16" s="308" customFormat="1" x14ac:dyDescent="0.2">
      <c r="A69"/>
      <c r="B69"/>
      <c r="C69"/>
      <c r="D69" s="195"/>
      <c r="E69" s="197"/>
      <c r="F69" s="809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809"/>
      <c r="G70" s="29"/>
      <c r="H70" s="29"/>
      <c r="I70"/>
      <c r="J70"/>
      <c r="K70"/>
      <c r="L70"/>
      <c r="P70"/>
    </row>
    <row r="71" spans="1:16" s="308" customFormat="1" x14ac:dyDescent="0.2">
      <c r="A71"/>
      <c r="B71" s="812">
        <v>45627</v>
      </c>
      <c r="C71"/>
      <c r="D71" s="195"/>
      <c r="E71" s="197"/>
      <c r="F71" s="809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809"/>
      <c r="G72" s="29"/>
      <c r="H72" s="29"/>
      <c r="I72"/>
      <c r="J72"/>
      <c r="K72"/>
      <c r="L72"/>
      <c r="P72"/>
    </row>
    <row r="83" spans="1:16" s="308" customFormat="1" x14ac:dyDescent="0.2">
      <c r="A83"/>
      <c r="B83"/>
      <c r="C83"/>
      <c r="D83" s="195"/>
      <c r="E83" s="197"/>
      <c r="F83" s="809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809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809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 s="809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 s="809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 s="809"/>
      <c r="G88" s="29"/>
      <c r="H88" s="29"/>
      <c r="I88"/>
      <c r="J88"/>
      <c r="K88"/>
      <c r="L88"/>
      <c r="P88"/>
    </row>
  </sheetData>
  <mergeCells count="4">
    <mergeCell ref="A1:L1"/>
    <mergeCell ref="A3:D3"/>
    <mergeCell ref="K15:K17"/>
    <mergeCell ref="L15:L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opLeftCell="A19" zoomScaleNormal="100" workbookViewId="0">
      <selection activeCell="F53" sqref="F53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15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2625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15"/>
      <c r="G2" s="815"/>
      <c r="H2" s="815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44252</v>
      </c>
      <c r="C5" s="281" t="s">
        <v>691</v>
      </c>
      <c r="D5" s="423" t="s">
        <v>2503</v>
      </c>
      <c r="E5" s="445">
        <v>7336.64</v>
      </c>
      <c r="F5" s="27" t="s">
        <v>89</v>
      </c>
      <c r="G5" s="29" t="s">
        <v>249</v>
      </c>
      <c r="H5" s="27"/>
      <c r="I5" s="56"/>
      <c r="J5" s="110">
        <v>44238</v>
      </c>
      <c r="K5" s="132" t="s">
        <v>2623</v>
      </c>
      <c r="L5" s="124">
        <v>10080.629999999999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7336.64</v>
      </c>
      <c r="F6" s="815"/>
      <c r="G6" s="29"/>
      <c r="H6" s="29"/>
      <c r="J6" s="110">
        <v>44238</v>
      </c>
      <c r="K6" s="132" t="s">
        <v>2616</v>
      </c>
      <c r="L6" s="136">
        <v>3.77</v>
      </c>
      <c r="M6" s="308" t="s">
        <v>89</v>
      </c>
      <c r="N6" s="307"/>
      <c r="O6" s="307"/>
    </row>
    <row r="7" spans="1:16" s="56" customFormat="1" ht="12.6" customHeight="1" thickBot="1" x14ac:dyDescent="0.25">
      <c r="A7"/>
      <c r="D7" s="194"/>
      <c r="E7" s="208"/>
      <c r="F7" s="815"/>
      <c r="G7" s="29"/>
      <c r="H7" s="29"/>
      <c r="J7" s="161">
        <v>44238</v>
      </c>
      <c r="K7" s="133" t="s">
        <v>2617</v>
      </c>
      <c r="L7" s="137">
        <v>6.66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54"/>
      <c r="K8" s="155"/>
      <c r="L8" s="665">
        <f>SUM(L5:L7)</f>
        <v>10091.06</v>
      </c>
      <c r="M8" s="309"/>
      <c r="N8" s="307"/>
      <c r="O8" s="307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54"/>
      <c r="K9" s="155"/>
      <c r="L9" s="156"/>
      <c r="M9" s="309"/>
      <c r="N9" s="307"/>
      <c r="O9" s="307"/>
    </row>
    <row r="10" spans="1:16" s="3" customFormat="1" ht="12.6" customHeight="1" x14ac:dyDescent="0.2">
      <c r="A10"/>
      <c r="B10" s="129">
        <v>44228</v>
      </c>
      <c r="C10" s="190" t="s">
        <v>719</v>
      </c>
      <c r="D10" s="132" t="s">
        <v>1051</v>
      </c>
      <c r="E10" s="136">
        <v>694.17</v>
      </c>
      <c r="F10" s="815" t="s">
        <v>89</v>
      </c>
      <c r="G10" s="29" t="s">
        <v>249</v>
      </c>
      <c r="H10" s="29"/>
      <c r="I10"/>
      <c r="J10" s="158"/>
      <c r="K10" s="885" t="s">
        <v>1087</v>
      </c>
      <c r="L10" s="881">
        <f>E6+E66+L8+L21</f>
        <v>155107.40999999997</v>
      </c>
      <c r="M10" s="307"/>
      <c r="N10" s="308"/>
      <c r="O10" s="307"/>
      <c r="P10" s="474"/>
    </row>
    <row r="11" spans="1:16" s="3" customFormat="1" ht="12.6" customHeight="1" x14ac:dyDescent="0.2">
      <c r="A11"/>
      <c r="B11" s="129">
        <v>44228</v>
      </c>
      <c r="C11" s="190" t="s">
        <v>647</v>
      </c>
      <c r="D11" s="132" t="s">
        <v>597</v>
      </c>
      <c r="E11" s="136">
        <v>1143.03</v>
      </c>
      <c r="F11" s="825" t="s">
        <v>89</v>
      </c>
      <c r="G11" s="29" t="s">
        <v>249</v>
      </c>
      <c r="H11" s="29"/>
      <c r="I11"/>
      <c r="J11" s="158"/>
      <c r="K11" s="885"/>
      <c r="L11" s="884"/>
      <c r="M11" s="307"/>
      <c r="N11" s="308"/>
      <c r="O11" s="308"/>
      <c r="P11" s="474"/>
    </row>
    <row r="12" spans="1:16" s="3" customFormat="1" ht="12.6" customHeight="1" x14ac:dyDescent="0.2">
      <c r="A12"/>
      <c r="B12" s="129">
        <v>44228</v>
      </c>
      <c r="C12" s="190" t="s">
        <v>469</v>
      </c>
      <c r="D12" s="132" t="s">
        <v>424</v>
      </c>
      <c r="E12" s="136">
        <v>280.95</v>
      </c>
      <c r="F12" s="827" t="s">
        <v>89</v>
      </c>
      <c r="G12" s="29" t="s">
        <v>249</v>
      </c>
      <c r="H12" s="29"/>
      <c r="I12"/>
      <c r="J12" s="158"/>
      <c r="K12" s="885"/>
      <c r="L12" s="884"/>
      <c r="M12" s="307"/>
      <c r="N12" s="308"/>
      <c r="O12" s="308"/>
      <c r="P12" s="474"/>
    </row>
    <row r="13" spans="1:16" s="3" customFormat="1" ht="12.6" customHeight="1" x14ac:dyDescent="0.2">
      <c r="A13"/>
      <c r="B13" s="129">
        <v>44228</v>
      </c>
      <c r="C13" s="190" t="s">
        <v>301</v>
      </c>
      <c r="D13" s="132" t="s">
        <v>931</v>
      </c>
      <c r="E13" s="136">
        <v>1031.9000000000001</v>
      </c>
      <c r="F13" s="827" t="s">
        <v>89</v>
      </c>
      <c r="G13" s="29" t="s">
        <v>249</v>
      </c>
      <c r="H13" s="29"/>
      <c r="I13"/>
      <c r="J13" s="158"/>
      <c r="K13" s="885"/>
      <c r="L13" s="884"/>
      <c r="M13" s="307"/>
      <c r="N13" s="308"/>
      <c r="O13" s="308"/>
      <c r="P13" s="474"/>
    </row>
    <row r="14" spans="1:16" s="3" customFormat="1" ht="12.6" customHeight="1" thickBot="1" x14ac:dyDescent="0.25">
      <c r="A14"/>
      <c r="B14" s="129">
        <v>44229</v>
      </c>
      <c r="C14" s="190" t="s">
        <v>469</v>
      </c>
      <c r="D14" s="132" t="s">
        <v>1447</v>
      </c>
      <c r="E14" s="136">
        <v>164.7</v>
      </c>
      <c r="F14" s="827" t="s">
        <v>89</v>
      </c>
      <c r="G14" s="29" t="s">
        <v>249</v>
      </c>
      <c r="H14" s="29"/>
      <c r="I14" s="294"/>
      <c r="J14" s="393"/>
      <c r="K14" s="885"/>
      <c r="L14" s="882"/>
      <c r="M14" s="307"/>
      <c r="N14" s="308"/>
      <c r="O14" s="308"/>
      <c r="P14" s="474"/>
    </row>
    <row r="15" spans="1:16" s="3" customFormat="1" ht="12.6" customHeight="1" x14ac:dyDescent="0.2">
      <c r="A15"/>
      <c r="B15" s="129">
        <v>44230</v>
      </c>
      <c r="C15" s="190" t="s">
        <v>469</v>
      </c>
      <c r="D15" s="132" t="s">
        <v>1051</v>
      </c>
      <c r="E15" s="136">
        <v>77.2</v>
      </c>
      <c r="F15" s="827" t="s">
        <v>89</v>
      </c>
      <c r="G15" s="29" t="s">
        <v>249</v>
      </c>
      <c r="H15" s="29"/>
      <c r="J15" s="393"/>
      <c r="K15" s="817"/>
      <c r="L15" s="336"/>
      <c r="M15" s="307"/>
      <c r="N15" s="308"/>
      <c r="O15" s="308"/>
      <c r="P15" s="474"/>
    </row>
    <row r="16" spans="1:16" s="3" customFormat="1" ht="12.6" customHeight="1" thickBot="1" x14ac:dyDescent="0.25">
      <c r="A16"/>
      <c r="B16" s="129">
        <v>44231</v>
      </c>
      <c r="C16" s="190" t="s">
        <v>469</v>
      </c>
      <c r="D16" s="132" t="s">
        <v>1051</v>
      </c>
      <c r="E16" s="136">
        <v>94.2</v>
      </c>
      <c r="F16" s="827" t="s">
        <v>89</v>
      </c>
      <c r="G16" s="29" t="s">
        <v>249</v>
      </c>
      <c r="H16" s="29"/>
      <c r="I16" s="294" t="s">
        <v>1570</v>
      </c>
      <c r="J16" s="294"/>
      <c r="K16" s="294"/>
      <c r="L16" s="288"/>
      <c r="M16" s="492" t="s">
        <v>2269</v>
      </c>
      <c r="N16" s="308"/>
      <c r="O16" s="308"/>
      <c r="P16" s="474"/>
    </row>
    <row r="17" spans="1:16" s="3" customFormat="1" ht="12.6" customHeight="1" thickBot="1" x14ac:dyDescent="0.25">
      <c r="A17"/>
      <c r="B17" s="129">
        <v>44232</v>
      </c>
      <c r="C17" s="190" t="s">
        <v>301</v>
      </c>
      <c r="D17" s="132" t="s">
        <v>1818</v>
      </c>
      <c r="E17" s="136">
        <v>1281.19</v>
      </c>
      <c r="F17" s="825" t="s">
        <v>89</v>
      </c>
      <c r="G17" s="29" t="s">
        <v>249</v>
      </c>
      <c r="H17" s="29"/>
      <c r="I17"/>
      <c r="J17" s="10" t="s">
        <v>297</v>
      </c>
      <c r="K17" s="11" t="s">
        <v>298</v>
      </c>
      <c r="L17" s="176" t="s">
        <v>299</v>
      </c>
      <c r="M17" s="308"/>
      <c r="N17" s="308"/>
      <c r="O17" s="308"/>
      <c r="P17" s="474"/>
    </row>
    <row r="18" spans="1:16" s="3" customFormat="1" ht="12.6" customHeight="1" x14ac:dyDescent="0.2">
      <c r="A18"/>
      <c r="B18" s="129">
        <v>44232</v>
      </c>
      <c r="C18" s="190" t="s">
        <v>469</v>
      </c>
      <c r="D18" s="132" t="s">
        <v>424</v>
      </c>
      <c r="E18" s="136">
        <v>509.78</v>
      </c>
      <c r="F18" s="825" t="s">
        <v>89</v>
      </c>
      <c r="G18" s="29" t="s">
        <v>249</v>
      </c>
      <c r="H18" s="29"/>
      <c r="I18"/>
      <c r="J18" s="129">
        <v>44229</v>
      </c>
      <c r="K18" s="132" t="s">
        <v>2634</v>
      </c>
      <c r="L18" s="433">
        <v>855.96</v>
      </c>
      <c r="M18" s="308" t="s">
        <v>89</v>
      </c>
      <c r="N18" s="308" t="s">
        <v>249</v>
      </c>
      <c r="O18" s="308"/>
      <c r="P18" s="474"/>
    </row>
    <row r="19" spans="1:16" s="3" customFormat="1" ht="12.6" customHeight="1" x14ac:dyDescent="0.2">
      <c r="A19"/>
      <c r="B19" s="129">
        <v>44235</v>
      </c>
      <c r="C19" s="190" t="s">
        <v>301</v>
      </c>
      <c r="D19" s="132" t="s">
        <v>349</v>
      </c>
      <c r="E19" s="136">
        <v>28702.29</v>
      </c>
      <c r="F19" s="827"/>
      <c r="G19" s="29" t="s">
        <v>249</v>
      </c>
      <c r="H19" s="29"/>
      <c r="I19"/>
      <c r="J19" s="129">
        <v>44240</v>
      </c>
      <c r="K19" s="132" t="s">
        <v>1433</v>
      </c>
      <c r="L19" s="433">
        <v>359.6</v>
      </c>
      <c r="M19" s="308" t="s">
        <v>89</v>
      </c>
      <c r="N19" s="308" t="s">
        <v>249</v>
      </c>
      <c r="O19" s="308"/>
      <c r="P19" s="474"/>
    </row>
    <row r="20" spans="1:16" s="3" customFormat="1" ht="12.6" customHeight="1" thickBot="1" x14ac:dyDescent="0.25">
      <c r="A20"/>
      <c r="B20" s="129">
        <v>44235</v>
      </c>
      <c r="C20" s="190" t="s">
        <v>1939</v>
      </c>
      <c r="D20" s="132" t="s">
        <v>1977</v>
      </c>
      <c r="E20" s="136">
        <v>5150</v>
      </c>
      <c r="F20" s="827" t="s">
        <v>405</v>
      </c>
      <c r="G20" s="29" t="s">
        <v>249</v>
      </c>
      <c r="H20" s="29"/>
      <c r="I20"/>
      <c r="J20" s="161">
        <v>44251</v>
      </c>
      <c r="K20" s="133" t="s">
        <v>2635</v>
      </c>
      <c r="L20" s="200">
        <v>82</v>
      </c>
      <c r="M20" s="308" t="s">
        <v>89</v>
      </c>
      <c r="N20" s="308" t="s">
        <v>249</v>
      </c>
      <c r="O20" s="308"/>
      <c r="P20" s="474"/>
    </row>
    <row r="21" spans="1:16" s="3" customFormat="1" ht="12.6" customHeight="1" thickBot="1" x14ac:dyDescent="0.25">
      <c r="A21"/>
      <c r="B21" s="129"/>
      <c r="C21" s="190" t="s">
        <v>1939</v>
      </c>
      <c r="D21" s="132" t="s">
        <v>1818</v>
      </c>
      <c r="E21" s="136">
        <v>4367.7</v>
      </c>
      <c r="F21" s="825" t="s">
        <v>89</v>
      </c>
      <c r="G21" s="29"/>
      <c r="H21" s="29"/>
      <c r="I21" s="294"/>
      <c r="J21" s="56"/>
      <c r="K21" s="194"/>
      <c r="L21" s="87">
        <f>SUM(L18:L20)</f>
        <v>1297.56</v>
      </c>
      <c r="M21" s="308"/>
      <c r="N21" s="308"/>
      <c r="O21" s="308"/>
      <c r="P21" s="474"/>
    </row>
    <row r="22" spans="1:16" s="3" customFormat="1" ht="12.6" customHeight="1" x14ac:dyDescent="0.2">
      <c r="A22"/>
      <c r="B22" s="129">
        <v>44235</v>
      </c>
      <c r="C22" s="190" t="s">
        <v>301</v>
      </c>
      <c r="D22" s="132" t="s">
        <v>380</v>
      </c>
      <c r="E22" s="136">
        <v>483</v>
      </c>
      <c r="F22" s="825" t="s">
        <v>89</v>
      </c>
      <c r="G22" s="29" t="s">
        <v>249</v>
      </c>
      <c r="H22" s="29"/>
      <c r="J22" s="56"/>
      <c r="K22" s="194"/>
      <c r="L22" s="208"/>
      <c r="M22" s="308"/>
      <c r="N22" s="308"/>
      <c r="O22" s="308"/>
      <c r="P22" s="474"/>
    </row>
    <row r="23" spans="1:16" s="3" customFormat="1" ht="12.6" customHeight="1" x14ac:dyDescent="0.2">
      <c r="A23"/>
      <c r="B23" s="129">
        <v>44236</v>
      </c>
      <c r="C23" s="190" t="s">
        <v>301</v>
      </c>
      <c r="D23" s="132" t="s">
        <v>341</v>
      </c>
      <c r="E23" s="136">
        <v>1807.71</v>
      </c>
      <c r="F23" s="825" t="s">
        <v>89</v>
      </c>
      <c r="G23" s="29" t="s">
        <v>249</v>
      </c>
      <c r="H23" s="29"/>
      <c r="I23" s="308"/>
      <c r="J23" s="308"/>
      <c r="K23" s="308"/>
      <c r="L23" s="308"/>
      <c r="M23" s="308"/>
      <c r="N23" s="308"/>
      <c r="O23" s="308"/>
      <c r="P23" s="474"/>
    </row>
    <row r="24" spans="1:16" s="3" customFormat="1" ht="12.6" customHeight="1" x14ac:dyDescent="0.2">
      <c r="A24"/>
      <c r="B24" s="129">
        <v>44236</v>
      </c>
      <c r="C24" s="190" t="s">
        <v>301</v>
      </c>
      <c r="D24" s="132" t="s">
        <v>931</v>
      </c>
      <c r="E24" s="136">
        <v>328.9</v>
      </c>
      <c r="F24" s="825" t="s">
        <v>89</v>
      </c>
      <c r="G24" s="29" t="s">
        <v>249</v>
      </c>
      <c r="H24" s="29"/>
      <c r="I24" s="308"/>
      <c r="J24" s="308"/>
      <c r="K24" s="308"/>
      <c r="L24" s="308"/>
      <c r="M24" s="308"/>
      <c r="N24" s="308"/>
      <c r="O24" s="308"/>
      <c r="P24" s="474"/>
    </row>
    <row r="25" spans="1:16" s="3" customFormat="1" ht="12.6" customHeight="1" x14ac:dyDescent="0.2">
      <c r="A25"/>
      <c r="B25" s="129">
        <v>44236</v>
      </c>
      <c r="C25" s="190" t="s">
        <v>469</v>
      </c>
      <c r="D25" s="132" t="s">
        <v>1117</v>
      </c>
      <c r="E25" s="136">
        <v>69.900000000000006</v>
      </c>
      <c r="F25" s="827" t="s">
        <v>89</v>
      </c>
      <c r="G25" s="29" t="s">
        <v>249</v>
      </c>
      <c r="H25" s="29"/>
      <c r="I25" s="308"/>
      <c r="J25" s="308"/>
      <c r="K25" s="308"/>
      <c r="L25" s="308"/>
      <c r="M25" s="308"/>
      <c r="N25" s="308"/>
      <c r="O25" s="308"/>
      <c r="P25" s="474"/>
    </row>
    <row r="26" spans="1:16" s="3" customFormat="1" ht="12.6" customHeight="1" x14ac:dyDescent="0.2">
      <c r="A26"/>
      <c r="B26" s="129">
        <v>44236</v>
      </c>
      <c r="C26" s="190" t="s">
        <v>301</v>
      </c>
      <c r="D26" s="132" t="s">
        <v>640</v>
      </c>
      <c r="E26" s="136">
        <v>100.02</v>
      </c>
      <c r="F26" s="827" t="s">
        <v>89</v>
      </c>
      <c r="G26" s="29" t="s">
        <v>249</v>
      </c>
      <c r="H26" s="29"/>
      <c r="I26" s="308"/>
      <c r="J26" s="308"/>
      <c r="K26" s="308"/>
      <c r="L26" s="308"/>
      <c r="M26" s="308"/>
      <c r="N26" s="308"/>
      <c r="O26" s="308"/>
      <c r="P26" s="474"/>
    </row>
    <row r="27" spans="1:16" s="3" customFormat="1" ht="12.6" customHeight="1" x14ac:dyDescent="0.2">
      <c r="A27"/>
      <c r="B27" s="129">
        <v>44237</v>
      </c>
      <c r="C27" s="190" t="s">
        <v>301</v>
      </c>
      <c r="D27" s="132" t="s">
        <v>341</v>
      </c>
      <c r="E27" s="136">
        <v>1807.71</v>
      </c>
      <c r="F27" s="827"/>
      <c r="G27" s="29" t="s">
        <v>249</v>
      </c>
      <c r="H27" s="29"/>
      <c r="I27" s="308"/>
      <c r="J27" s="308"/>
      <c r="K27" s="308"/>
      <c r="L27" s="308"/>
      <c r="M27" s="308"/>
      <c r="N27" s="308"/>
      <c r="O27" s="308"/>
      <c r="P27" s="474"/>
    </row>
    <row r="28" spans="1:16" s="3" customFormat="1" ht="12.6" customHeight="1" x14ac:dyDescent="0.2">
      <c r="A28"/>
      <c r="B28" s="129">
        <v>44237</v>
      </c>
      <c r="C28" s="190" t="s">
        <v>301</v>
      </c>
      <c r="D28" s="132" t="s">
        <v>347</v>
      </c>
      <c r="E28" s="136">
        <v>2047</v>
      </c>
      <c r="F28" s="827"/>
      <c r="G28" s="29" t="s">
        <v>249</v>
      </c>
      <c r="H28" s="29"/>
      <c r="I28" s="308"/>
      <c r="J28" s="308"/>
      <c r="K28" s="308"/>
      <c r="L28" s="308"/>
      <c r="M28" s="308"/>
      <c r="N28" s="308"/>
      <c r="O28" s="308"/>
      <c r="P28" s="474"/>
    </row>
    <row r="29" spans="1:16" s="3" customFormat="1" ht="12.6" customHeight="1" x14ac:dyDescent="0.2">
      <c r="A29"/>
      <c r="B29" s="129">
        <v>44237</v>
      </c>
      <c r="C29" s="190" t="s">
        <v>469</v>
      </c>
      <c r="D29" s="132" t="s">
        <v>2638</v>
      </c>
      <c r="E29" s="136">
        <v>1000</v>
      </c>
      <c r="F29" s="825" t="s">
        <v>89</v>
      </c>
      <c r="G29" s="29" t="s">
        <v>249</v>
      </c>
      <c r="H29" s="29"/>
      <c r="I29" s="308"/>
      <c r="J29" s="308"/>
      <c r="K29" s="308"/>
      <c r="L29" s="308"/>
      <c r="M29" s="308"/>
      <c r="N29" s="308"/>
      <c r="O29" s="308"/>
      <c r="P29" s="474"/>
    </row>
    <row r="30" spans="1:16" s="3" customFormat="1" ht="12.6" customHeight="1" x14ac:dyDescent="0.2">
      <c r="A30"/>
      <c r="B30" s="129">
        <v>44237</v>
      </c>
      <c r="C30" s="190" t="s">
        <v>469</v>
      </c>
      <c r="D30" s="132" t="s">
        <v>2638</v>
      </c>
      <c r="E30" s="136">
        <v>1000</v>
      </c>
      <c r="F30" s="825" t="s">
        <v>89</v>
      </c>
      <c r="G30" s="29" t="s">
        <v>249</v>
      </c>
      <c r="H30" s="29"/>
      <c r="I30" s="308"/>
      <c r="J30" s="308"/>
      <c r="K30" s="308"/>
      <c r="L30" s="308"/>
      <c r="M30" s="308"/>
      <c r="N30" s="308"/>
      <c r="O30" s="308"/>
      <c r="P30" s="474"/>
    </row>
    <row r="31" spans="1:16" s="3" customFormat="1" ht="12.6" customHeight="1" x14ac:dyDescent="0.2">
      <c r="A31"/>
      <c r="B31" s="129">
        <v>44237</v>
      </c>
      <c r="C31" s="190" t="s">
        <v>469</v>
      </c>
      <c r="D31" s="132" t="s">
        <v>1051</v>
      </c>
      <c r="E31" s="136">
        <v>114.61</v>
      </c>
      <c r="F31" s="827" t="s">
        <v>89</v>
      </c>
      <c r="G31" s="29" t="s">
        <v>249</v>
      </c>
      <c r="H31" s="29"/>
      <c r="I31" s="308"/>
      <c r="J31" s="308"/>
      <c r="K31" s="308"/>
      <c r="L31" s="308"/>
      <c r="M31" s="308"/>
      <c r="N31" s="308"/>
      <c r="O31" s="308"/>
      <c r="P31" s="474"/>
    </row>
    <row r="32" spans="1:16" s="56" customFormat="1" ht="12.6" customHeight="1" x14ac:dyDescent="0.2">
      <c r="A32"/>
      <c r="B32" s="109">
        <v>44238</v>
      </c>
      <c r="C32" s="816" t="s">
        <v>301</v>
      </c>
      <c r="D32" s="132" t="s">
        <v>227</v>
      </c>
      <c r="E32" s="169">
        <v>1207.5</v>
      </c>
      <c r="F32" s="308" t="s">
        <v>89</v>
      </c>
      <c r="G32" s="29" t="s">
        <v>249</v>
      </c>
      <c r="H32" s="29"/>
      <c r="I32" s="308"/>
      <c r="J32" s="308"/>
      <c r="K32" s="308"/>
      <c r="L32" s="308"/>
      <c r="M32" s="308"/>
      <c r="N32" s="308"/>
      <c r="O32" s="308"/>
    </row>
    <row r="33" spans="1:16" s="56" customFormat="1" ht="12.6" customHeight="1" x14ac:dyDescent="0.2">
      <c r="A33"/>
      <c r="B33" s="109">
        <v>44238</v>
      </c>
      <c r="C33" s="826" t="s">
        <v>301</v>
      </c>
      <c r="D33" s="132" t="s">
        <v>1818</v>
      </c>
      <c r="E33" s="169">
        <v>4227.9799999999996</v>
      </c>
      <c r="F33" s="308" t="s">
        <v>89</v>
      </c>
      <c r="G33" s="29" t="s">
        <v>249</v>
      </c>
      <c r="H33" s="29"/>
      <c r="I33" s="308"/>
      <c r="J33" s="308"/>
      <c r="K33" s="308"/>
      <c r="L33" s="308"/>
      <c r="M33" s="308"/>
      <c r="N33" s="308"/>
      <c r="O33" s="308"/>
    </row>
    <row r="34" spans="1:16" s="56" customFormat="1" ht="12" customHeight="1" x14ac:dyDescent="0.2">
      <c r="A34"/>
      <c r="B34" s="109">
        <v>44239</v>
      </c>
      <c r="C34" s="816" t="s">
        <v>719</v>
      </c>
      <c r="D34" s="132" t="s">
        <v>1051</v>
      </c>
      <c r="E34" s="169">
        <v>327.83</v>
      </c>
      <c r="F34" s="308" t="s">
        <v>89</v>
      </c>
      <c r="G34" s="29" t="s">
        <v>249</v>
      </c>
      <c r="H34" s="29"/>
      <c r="I34" s="308"/>
      <c r="J34" s="308"/>
      <c r="K34" s="308"/>
      <c r="L34" s="308"/>
      <c r="M34" s="308"/>
      <c r="N34" s="308"/>
      <c r="O34" s="308"/>
    </row>
    <row r="35" spans="1:16" s="56" customFormat="1" ht="12.6" customHeight="1" x14ac:dyDescent="0.2">
      <c r="A35"/>
      <c r="B35" s="109">
        <v>44240</v>
      </c>
      <c r="C35" s="816" t="s">
        <v>469</v>
      </c>
      <c r="D35" s="132" t="s">
        <v>901</v>
      </c>
      <c r="E35" s="169">
        <v>299.99</v>
      </c>
      <c r="F35" s="308" t="s">
        <v>89</v>
      </c>
      <c r="G35" s="29" t="s">
        <v>249</v>
      </c>
      <c r="H35" s="29"/>
      <c r="I35" s="308"/>
      <c r="J35" s="308"/>
      <c r="K35" s="308"/>
      <c r="L35" s="308"/>
      <c r="M35" s="308"/>
      <c r="N35" s="308"/>
      <c r="O35" s="308"/>
    </row>
    <row r="36" spans="1:16" s="56" customFormat="1" ht="12.6" customHeight="1" x14ac:dyDescent="0.2">
      <c r="A36"/>
      <c r="B36" s="109">
        <v>44240</v>
      </c>
      <c r="C36" s="828" t="s">
        <v>469</v>
      </c>
      <c r="D36" s="132" t="s">
        <v>424</v>
      </c>
      <c r="E36" s="169">
        <v>637.73</v>
      </c>
      <c r="F36" s="308" t="s">
        <v>89</v>
      </c>
      <c r="G36" s="29" t="s">
        <v>249</v>
      </c>
      <c r="H36" s="29"/>
      <c r="I36" s="308"/>
      <c r="J36" s="308"/>
      <c r="K36" s="308"/>
      <c r="L36" s="308"/>
      <c r="M36" s="308"/>
      <c r="N36" s="308"/>
      <c r="O36" s="308"/>
    </row>
    <row r="37" spans="1:16" s="56" customFormat="1" ht="12.6" customHeight="1" x14ac:dyDescent="0.2">
      <c r="A37"/>
      <c r="B37" s="109">
        <v>44240</v>
      </c>
      <c r="C37" s="828" t="s">
        <v>719</v>
      </c>
      <c r="D37" s="132" t="s">
        <v>2647</v>
      </c>
      <c r="E37" s="169">
        <v>1012.94</v>
      </c>
      <c r="F37" s="308" t="s">
        <v>89</v>
      </c>
      <c r="G37" s="29" t="s">
        <v>249</v>
      </c>
      <c r="H37" s="29"/>
      <c r="I37" s="308"/>
      <c r="J37" s="308"/>
      <c r="K37" s="308"/>
      <c r="L37" s="308"/>
      <c r="M37" s="308"/>
      <c r="N37" s="308"/>
      <c r="O37" s="308"/>
    </row>
    <row r="38" spans="1:16" s="56" customFormat="1" ht="12.6" customHeight="1" x14ac:dyDescent="0.2">
      <c r="A38"/>
      <c r="B38" s="109">
        <v>44240</v>
      </c>
      <c r="C38" s="828" t="s">
        <v>719</v>
      </c>
      <c r="D38" s="132" t="s">
        <v>1051</v>
      </c>
      <c r="E38" s="169">
        <v>938.94</v>
      </c>
      <c r="F38" s="308" t="s">
        <v>89</v>
      </c>
      <c r="G38" s="29" t="s">
        <v>249</v>
      </c>
      <c r="H38" s="29"/>
      <c r="I38" s="308"/>
      <c r="J38" s="308"/>
      <c r="K38" s="308"/>
      <c r="L38" s="308"/>
      <c r="M38" s="308"/>
      <c r="N38" s="308"/>
      <c r="O38" s="308"/>
    </row>
    <row r="39" spans="1:16" s="56" customFormat="1" ht="12.6" customHeight="1" x14ac:dyDescent="0.2">
      <c r="A39"/>
      <c r="B39" s="109">
        <v>44243</v>
      </c>
      <c r="C39" s="816" t="s">
        <v>469</v>
      </c>
      <c r="D39" s="132" t="s">
        <v>2240</v>
      </c>
      <c r="E39" s="169">
        <v>74.8</v>
      </c>
      <c r="F39" s="308" t="s">
        <v>89</v>
      </c>
      <c r="G39" s="29" t="s">
        <v>249</v>
      </c>
      <c r="H39" s="29"/>
      <c r="I39" s="308"/>
      <c r="J39" s="308"/>
      <c r="K39" s="308"/>
      <c r="L39" s="308"/>
      <c r="M39" s="308"/>
      <c r="N39" s="308"/>
      <c r="O39" s="308"/>
    </row>
    <row r="40" spans="1:16" s="56" customFormat="1" ht="12.6" customHeight="1" x14ac:dyDescent="0.2">
      <c r="A40"/>
      <c r="B40" s="109">
        <v>44244</v>
      </c>
      <c r="C40" s="828" t="s">
        <v>301</v>
      </c>
      <c r="D40" s="132" t="s">
        <v>2648</v>
      </c>
      <c r="E40" s="169">
        <v>5875</v>
      </c>
      <c r="F40" s="308"/>
      <c r="G40" s="29" t="s">
        <v>249</v>
      </c>
      <c r="H40" s="29"/>
      <c r="I40"/>
      <c r="K40" s="194"/>
      <c r="L40" s="208"/>
      <c r="M40" s="308"/>
      <c r="N40" s="308"/>
      <c r="O40" s="308"/>
    </row>
    <row r="41" spans="1:16" s="56" customFormat="1" ht="12.6" customHeight="1" x14ac:dyDescent="0.2">
      <c r="A41"/>
      <c r="B41" s="109">
        <v>44244</v>
      </c>
      <c r="C41" s="816" t="s">
        <v>301</v>
      </c>
      <c r="D41" s="132" t="s">
        <v>1350</v>
      </c>
      <c r="E41" s="169">
        <v>9389.18</v>
      </c>
      <c r="F41" s="308" t="s">
        <v>89</v>
      </c>
      <c r="G41" s="29" t="s">
        <v>249</v>
      </c>
      <c r="H41" s="29"/>
      <c r="I41"/>
      <c r="K41" s="194"/>
      <c r="L41" s="208"/>
      <c r="M41" s="308"/>
      <c r="N41" s="308"/>
      <c r="O41" s="308"/>
    </row>
    <row r="42" spans="1:16" s="56" customFormat="1" ht="12.6" customHeight="1" x14ac:dyDescent="0.2">
      <c r="A42" s="247" t="s">
        <v>2556</v>
      </c>
      <c r="B42" s="109">
        <v>44244</v>
      </c>
      <c r="C42" s="816" t="s">
        <v>301</v>
      </c>
      <c r="D42" s="132" t="s">
        <v>150</v>
      </c>
      <c r="E42" s="169">
        <v>2180.4</v>
      </c>
      <c r="F42" s="308" t="s">
        <v>89</v>
      </c>
      <c r="G42" s="29" t="s">
        <v>249</v>
      </c>
      <c r="H42" s="29"/>
      <c r="I42"/>
      <c r="K42" s="194"/>
      <c r="L42" s="208"/>
      <c r="M42" s="308"/>
      <c r="N42" s="308"/>
      <c r="O42" s="308"/>
    </row>
    <row r="43" spans="1:16" s="56" customFormat="1" ht="12.6" customHeight="1" x14ac:dyDescent="0.2">
      <c r="A43"/>
      <c r="B43" s="109">
        <v>44244</v>
      </c>
      <c r="C43" s="826" t="s">
        <v>301</v>
      </c>
      <c r="D43" s="132" t="s">
        <v>150</v>
      </c>
      <c r="E43" s="169">
        <v>2171.1999999999998</v>
      </c>
      <c r="F43" s="308" t="s">
        <v>89</v>
      </c>
      <c r="G43" s="29" t="s">
        <v>249</v>
      </c>
      <c r="H43" s="29"/>
      <c r="I43"/>
      <c r="K43" s="194"/>
      <c r="L43" s="208"/>
      <c r="M43" s="308"/>
      <c r="N43" s="308"/>
      <c r="O43" s="308"/>
    </row>
    <row r="44" spans="1:16" s="56" customFormat="1" ht="12.6" customHeight="1" x14ac:dyDescent="0.2">
      <c r="A44"/>
      <c r="B44" s="109">
        <v>44244</v>
      </c>
      <c r="C44" s="828" t="s">
        <v>647</v>
      </c>
      <c r="D44" s="132" t="s">
        <v>597</v>
      </c>
      <c r="E44" s="169">
        <v>179.9</v>
      </c>
      <c r="F44" s="308" t="s">
        <v>89</v>
      </c>
      <c r="G44" s="29" t="s">
        <v>249</v>
      </c>
      <c r="H44" s="29"/>
      <c r="I44"/>
      <c r="K44" s="194"/>
      <c r="L44" s="208"/>
      <c r="M44" s="308"/>
      <c r="N44" s="308"/>
      <c r="O44" s="308"/>
      <c r="P44" s="702"/>
    </row>
    <row r="45" spans="1:16" s="56" customFormat="1" ht="12.6" customHeight="1" x14ac:dyDescent="0.2">
      <c r="A45"/>
      <c r="B45" s="109">
        <v>44245</v>
      </c>
      <c r="C45" s="816" t="s">
        <v>719</v>
      </c>
      <c r="D45" s="132" t="s">
        <v>1051</v>
      </c>
      <c r="E45" s="169">
        <v>400</v>
      </c>
      <c r="F45" s="308" t="s">
        <v>89</v>
      </c>
      <c r="G45" s="29" t="s">
        <v>249</v>
      </c>
      <c r="H45" s="29"/>
      <c r="I45"/>
      <c r="K45" s="194"/>
      <c r="L45" s="208"/>
      <c r="M45" s="308"/>
      <c r="N45" s="308"/>
      <c r="O45" s="308"/>
      <c r="P45" s="702"/>
    </row>
    <row r="46" spans="1:16" s="56" customFormat="1" ht="12.6" customHeight="1" x14ac:dyDescent="0.2">
      <c r="A46"/>
      <c r="B46" s="109">
        <v>44245</v>
      </c>
      <c r="C46" s="816" t="s">
        <v>609</v>
      </c>
      <c r="D46" s="132" t="s">
        <v>2624</v>
      </c>
      <c r="E46" s="169">
        <v>799</v>
      </c>
      <c r="F46" s="308"/>
      <c r="G46" s="29" t="s">
        <v>249</v>
      </c>
      <c r="H46" s="29"/>
      <c r="I46"/>
      <c r="K46" s="194"/>
      <c r="L46" s="208"/>
      <c r="M46" s="308"/>
      <c r="N46" s="308"/>
      <c r="O46" s="308"/>
      <c r="P46" s="316"/>
    </row>
    <row r="47" spans="1:16" s="56" customFormat="1" ht="12.6" customHeight="1" x14ac:dyDescent="0.2">
      <c r="A47"/>
      <c r="B47" s="109">
        <v>44245</v>
      </c>
      <c r="C47" s="816" t="s">
        <v>647</v>
      </c>
      <c r="D47" s="132" t="s">
        <v>1566</v>
      </c>
      <c r="E47" s="169">
        <v>2370</v>
      </c>
      <c r="F47" s="308"/>
      <c r="G47" s="29" t="s">
        <v>249</v>
      </c>
      <c r="H47" s="29"/>
      <c r="I47"/>
      <c r="K47" s="194"/>
      <c r="L47" s="208"/>
      <c r="M47" s="308"/>
      <c r="N47" s="308"/>
      <c r="O47" s="308"/>
      <c r="P47" s="29"/>
    </row>
    <row r="48" spans="1:16" s="56" customFormat="1" ht="12.6" customHeight="1" x14ac:dyDescent="0.2">
      <c r="A48"/>
      <c r="B48" s="109">
        <v>44245</v>
      </c>
      <c r="C48" s="828" t="s">
        <v>719</v>
      </c>
      <c r="D48" s="132" t="s">
        <v>1051</v>
      </c>
      <c r="E48" s="169">
        <v>258.95</v>
      </c>
      <c r="F48" s="308" t="s">
        <v>89</v>
      </c>
      <c r="G48" s="29" t="s">
        <v>249</v>
      </c>
      <c r="H48" s="29"/>
      <c r="I48"/>
      <c r="K48" s="194"/>
      <c r="L48" s="208"/>
      <c r="M48" s="308"/>
      <c r="N48" s="308"/>
      <c r="O48" s="308"/>
      <c r="P48" s="29"/>
    </row>
    <row r="49" spans="1:16" s="56" customFormat="1" ht="12.6" customHeight="1" x14ac:dyDescent="0.2">
      <c r="A49"/>
      <c r="B49" s="109">
        <v>44246</v>
      </c>
      <c r="C49" s="816" t="s">
        <v>301</v>
      </c>
      <c r="D49" s="132" t="s">
        <v>2265</v>
      </c>
      <c r="E49" s="169">
        <v>4740.88</v>
      </c>
      <c r="F49" s="308" t="s">
        <v>89</v>
      </c>
      <c r="G49" s="29" t="s">
        <v>249</v>
      </c>
      <c r="H49" s="29"/>
      <c r="I49"/>
      <c r="K49" s="194"/>
      <c r="L49" s="208"/>
      <c r="M49" s="308"/>
      <c r="N49" s="308"/>
      <c r="O49" s="308"/>
      <c r="P49" s="29"/>
    </row>
    <row r="50" spans="1:16" s="56" customFormat="1" ht="12.6" customHeight="1" x14ac:dyDescent="0.2">
      <c r="A50"/>
      <c r="B50" s="109">
        <v>44246</v>
      </c>
      <c r="C50" s="826" t="s">
        <v>301</v>
      </c>
      <c r="D50" s="132" t="s">
        <v>2639</v>
      </c>
      <c r="E50" s="169">
        <v>614.47</v>
      </c>
      <c r="F50" s="308" t="s">
        <v>89</v>
      </c>
      <c r="G50" s="29" t="s">
        <v>249</v>
      </c>
      <c r="H50" s="29"/>
      <c r="I50"/>
      <c r="K50" s="194"/>
      <c r="L50" s="208"/>
      <c r="M50" s="308"/>
      <c r="N50" s="308"/>
      <c r="O50" s="308"/>
      <c r="P50" s="29"/>
    </row>
    <row r="51" spans="1:16" s="56" customFormat="1" ht="12.6" customHeight="1" x14ac:dyDescent="0.2">
      <c r="A51"/>
      <c r="B51" s="109">
        <v>44247</v>
      </c>
      <c r="C51" s="828" t="s">
        <v>469</v>
      </c>
      <c r="D51" s="132" t="s">
        <v>424</v>
      </c>
      <c r="E51" s="169">
        <v>687.5</v>
      </c>
      <c r="F51" s="308" t="s">
        <v>89</v>
      </c>
      <c r="G51" s="29" t="s">
        <v>249</v>
      </c>
      <c r="H51" s="29"/>
      <c r="I51"/>
      <c r="K51" s="194"/>
      <c r="L51" s="208"/>
      <c r="M51" s="308"/>
      <c r="N51" s="308"/>
      <c r="O51" s="308"/>
      <c r="P51" s="29"/>
    </row>
    <row r="52" spans="1:16" s="56" customFormat="1" ht="12.6" customHeight="1" x14ac:dyDescent="0.2">
      <c r="A52"/>
      <c r="B52" s="109">
        <v>44247</v>
      </c>
      <c r="C52" s="828" t="s">
        <v>647</v>
      </c>
      <c r="D52" s="132" t="s">
        <v>597</v>
      </c>
      <c r="E52" s="169">
        <v>155.80000000000001</v>
      </c>
      <c r="F52" s="308" t="s">
        <v>89</v>
      </c>
      <c r="G52" s="29" t="s">
        <v>249</v>
      </c>
      <c r="H52" s="29"/>
      <c r="I52"/>
      <c r="K52" s="194"/>
      <c r="L52" s="208"/>
      <c r="M52" s="308"/>
      <c r="N52" s="308"/>
      <c r="O52" s="308"/>
      <c r="P52" s="29"/>
    </row>
    <row r="53" spans="1:16" s="56" customFormat="1" ht="12.6" customHeight="1" x14ac:dyDescent="0.2">
      <c r="A53"/>
      <c r="B53" s="109">
        <v>44248</v>
      </c>
      <c r="C53" s="828" t="s">
        <v>469</v>
      </c>
      <c r="D53" s="132" t="s">
        <v>424</v>
      </c>
      <c r="E53" s="169">
        <v>285.5</v>
      </c>
      <c r="F53" s="308" t="s">
        <v>89</v>
      </c>
      <c r="G53" s="29" t="s">
        <v>249</v>
      </c>
      <c r="H53" s="29"/>
      <c r="I53"/>
      <c r="K53" s="194"/>
      <c r="L53" s="208"/>
      <c r="M53" s="308"/>
      <c r="N53" s="308"/>
      <c r="O53" s="308"/>
      <c r="P53" s="29"/>
    </row>
    <row r="54" spans="1:16" s="56" customFormat="1" ht="12.6" customHeight="1" x14ac:dyDescent="0.2">
      <c r="A54"/>
      <c r="B54" s="109">
        <v>44248</v>
      </c>
      <c r="C54" s="828" t="s">
        <v>469</v>
      </c>
      <c r="D54" s="132" t="s">
        <v>901</v>
      </c>
      <c r="E54" s="169">
        <v>132.93</v>
      </c>
      <c r="F54" s="308"/>
      <c r="G54" s="29" t="s">
        <v>249</v>
      </c>
      <c r="H54" s="29"/>
      <c r="I54"/>
      <c r="K54" s="194"/>
      <c r="L54" s="208"/>
      <c r="M54" s="308"/>
      <c r="N54" s="308"/>
      <c r="O54" s="308"/>
      <c r="P54" s="29"/>
    </row>
    <row r="55" spans="1:16" s="56" customFormat="1" ht="12.6" customHeight="1" x14ac:dyDescent="0.2">
      <c r="A55"/>
      <c r="B55" s="109">
        <v>44248</v>
      </c>
      <c r="C55" s="826" t="s">
        <v>301</v>
      </c>
      <c r="D55" s="132" t="s">
        <v>380</v>
      </c>
      <c r="E55" s="169">
        <v>483</v>
      </c>
      <c r="F55" s="308" t="s">
        <v>89</v>
      </c>
      <c r="G55" s="29" t="s">
        <v>249</v>
      </c>
      <c r="H55" s="29"/>
      <c r="I55" s="308"/>
      <c r="J55"/>
      <c r="K55" s="308"/>
      <c r="L55" s="308"/>
      <c r="M55" s="308"/>
      <c r="N55" s="308"/>
      <c r="O55" s="308"/>
      <c r="P55" s="29"/>
    </row>
    <row r="56" spans="1:16" s="56" customFormat="1" ht="12.6" customHeight="1" x14ac:dyDescent="0.2">
      <c r="A56"/>
      <c r="B56" s="109">
        <v>44250</v>
      </c>
      <c r="C56" s="828" t="s">
        <v>719</v>
      </c>
      <c r="D56" s="132" t="s">
        <v>1051</v>
      </c>
      <c r="E56" s="169">
        <v>1026.6500000000001</v>
      </c>
      <c r="F56" s="308" t="s">
        <v>89</v>
      </c>
      <c r="G56" s="29" t="s">
        <v>249</v>
      </c>
      <c r="H56" s="29"/>
      <c r="I56" s="308"/>
      <c r="J56"/>
      <c r="K56" s="308"/>
      <c r="L56" s="308"/>
      <c r="M56" s="308"/>
      <c r="N56" s="308"/>
      <c r="O56" s="308"/>
      <c r="P56" s="327"/>
    </row>
    <row r="57" spans="1:16" s="56" customFormat="1" ht="12.6" customHeight="1" x14ac:dyDescent="0.2">
      <c r="A57"/>
      <c r="B57" s="109">
        <v>44250</v>
      </c>
      <c r="C57" s="826" t="s">
        <v>301</v>
      </c>
      <c r="D57" s="132" t="s">
        <v>1472</v>
      </c>
      <c r="E57" s="169">
        <v>863</v>
      </c>
      <c r="F57" s="308" t="s">
        <v>89</v>
      </c>
      <c r="G57" s="29" t="s">
        <v>249</v>
      </c>
      <c r="H57" s="29"/>
      <c r="I57" s="308"/>
      <c r="J57"/>
      <c r="K57" s="308"/>
      <c r="L57" s="308"/>
      <c r="M57" s="308"/>
      <c r="N57" s="308"/>
      <c r="O57" s="308"/>
      <c r="P57" s="327"/>
    </row>
    <row r="58" spans="1:16" s="56" customFormat="1" ht="12.6" customHeight="1" x14ac:dyDescent="0.2">
      <c r="A58"/>
      <c r="B58" s="109">
        <v>44250</v>
      </c>
      <c r="C58" s="828" t="s">
        <v>469</v>
      </c>
      <c r="D58" s="132" t="s">
        <v>1925</v>
      </c>
      <c r="E58" s="169">
        <v>203.38</v>
      </c>
      <c r="F58" s="308" t="s">
        <v>89</v>
      </c>
      <c r="G58" s="29" t="s">
        <v>249</v>
      </c>
      <c r="H58" s="29"/>
      <c r="I58" s="308"/>
      <c r="J58"/>
      <c r="K58" s="308"/>
      <c r="L58" s="308"/>
      <c r="M58" s="308"/>
      <c r="N58" s="308"/>
      <c r="O58" s="308"/>
      <c r="P58" s="327"/>
    </row>
    <row r="59" spans="1:16" s="56" customFormat="1" ht="12.6" customHeight="1" x14ac:dyDescent="0.2">
      <c r="A59"/>
      <c r="B59" s="109">
        <v>44251</v>
      </c>
      <c r="C59" s="828" t="s">
        <v>469</v>
      </c>
      <c r="D59" s="132" t="s">
        <v>424</v>
      </c>
      <c r="E59" s="169">
        <v>250.58</v>
      </c>
      <c r="F59" s="308"/>
      <c r="G59" s="29" t="s">
        <v>249</v>
      </c>
      <c r="H59" s="29"/>
      <c r="I59"/>
      <c r="J59"/>
      <c r="K59"/>
      <c r="L59"/>
      <c r="M59" s="308"/>
      <c r="N59" s="308"/>
      <c r="O59" s="308"/>
      <c r="P59" s="327"/>
    </row>
    <row r="60" spans="1:16" s="56" customFormat="1" ht="12.6" customHeight="1" x14ac:dyDescent="0.2">
      <c r="A60"/>
      <c r="B60" s="109">
        <v>44252</v>
      </c>
      <c r="C60" s="816" t="s">
        <v>1136</v>
      </c>
      <c r="D60" s="132" t="s">
        <v>861</v>
      </c>
      <c r="E60" s="169">
        <v>18486.080000000002</v>
      </c>
      <c r="F60" s="308" t="s">
        <v>89</v>
      </c>
      <c r="G60" s="29" t="s">
        <v>249</v>
      </c>
      <c r="H60" s="29"/>
      <c r="I60"/>
      <c r="J60"/>
      <c r="K60"/>
      <c r="L60"/>
      <c r="M60" s="308"/>
      <c r="N60" s="308"/>
      <c r="O60" s="308"/>
      <c r="P60" s="327"/>
    </row>
    <row r="61" spans="1:16" s="56" customFormat="1" ht="12.6" customHeight="1" x14ac:dyDescent="0.2">
      <c r="A61"/>
      <c r="B61" s="109">
        <v>44252</v>
      </c>
      <c r="C61" s="818" t="s">
        <v>1136</v>
      </c>
      <c r="D61" s="132" t="s">
        <v>2032</v>
      </c>
      <c r="E61" s="169">
        <v>15000</v>
      </c>
      <c r="F61" s="308" t="s">
        <v>89</v>
      </c>
      <c r="G61" s="29" t="s">
        <v>249</v>
      </c>
      <c r="H61" s="29"/>
      <c r="I61"/>
      <c r="J61"/>
      <c r="K61"/>
      <c r="L61"/>
      <c r="M61" s="308"/>
      <c r="N61" s="308"/>
      <c r="O61" s="308"/>
      <c r="P61" s="327"/>
    </row>
    <row r="62" spans="1:16" s="56" customFormat="1" ht="12.6" customHeight="1" x14ac:dyDescent="0.2">
      <c r="B62" s="109">
        <v>44252</v>
      </c>
      <c r="C62" s="816" t="s">
        <v>301</v>
      </c>
      <c r="D62" s="132" t="s">
        <v>1350</v>
      </c>
      <c r="E62" s="169">
        <v>7638.3</v>
      </c>
      <c r="F62" s="308" t="s">
        <v>89</v>
      </c>
      <c r="G62" s="29"/>
      <c r="H62" s="29"/>
      <c r="I62"/>
      <c r="J62"/>
      <c r="K62"/>
      <c r="L62"/>
      <c r="M62" s="308"/>
      <c r="N62" s="308"/>
      <c r="O62" s="308"/>
      <c r="P62" s="327"/>
    </row>
    <row r="63" spans="1:16" s="56" customFormat="1" ht="12.6" customHeight="1" x14ac:dyDescent="0.2">
      <c r="B63" s="109">
        <v>44253</v>
      </c>
      <c r="C63" s="828" t="s">
        <v>301</v>
      </c>
      <c r="D63" s="132" t="s">
        <v>2639</v>
      </c>
      <c r="E63" s="169">
        <v>69.02</v>
      </c>
      <c r="F63" s="308" t="s">
        <v>89</v>
      </c>
      <c r="G63" s="29" t="s">
        <v>249</v>
      </c>
      <c r="H63" s="29"/>
      <c r="I63"/>
      <c r="J63"/>
      <c r="K63"/>
      <c r="L63"/>
      <c r="M63" s="308"/>
      <c r="N63" s="308"/>
      <c r="O63" s="308"/>
      <c r="P63" s="327"/>
    </row>
    <row r="64" spans="1:16" s="56" customFormat="1" ht="12.6" customHeight="1" x14ac:dyDescent="0.2">
      <c r="B64" s="129">
        <v>44254</v>
      </c>
      <c r="C64" s="186" t="s">
        <v>469</v>
      </c>
      <c r="D64" s="132" t="s">
        <v>424</v>
      </c>
      <c r="E64" s="433">
        <v>54.96</v>
      </c>
      <c r="F64" s="308" t="s">
        <v>89</v>
      </c>
      <c r="G64" s="29"/>
      <c r="H64" s="29"/>
      <c r="I64"/>
      <c r="J64"/>
      <c r="K64"/>
      <c r="L64"/>
      <c r="M64" s="308"/>
      <c r="N64" s="308"/>
      <c r="O64" s="308"/>
      <c r="P64" s="327"/>
    </row>
    <row r="65" spans="1:16" s="56" customFormat="1" ht="12.6" customHeight="1" thickBot="1" x14ac:dyDescent="0.25">
      <c r="A65"/>
      <c r="B65" s="161">
        <v>44254</v>
      </c>
      <c r="C65" s="187" t="s">
        <v>719</v>
      </c>
      <c r="D65" s="133" t="s">
        <v>1869</v>
      </c>
      <c r="E65" s="137">
        <v>1082.8</v>
      </c>
      <c r="F65" s="815" t="s">
        <v>89</v>
      </c>
      <c r="G65" s="29" t="s">
        <v>249</v>
      </c>
      <c r="H65" s="29"/>
      <c r="I65"/>
      <c r="J65"/>
      <c r="K65"/>
      <c r="L65"/>
      <c r="M65" s="308"/>
      <c r="N65" s="308"/>
      <c r="O65" s="308"/>
      <c r="P65" s="29"/>
    </row>
    <row r="66" spans="1:16" s="308" customFormat="1" ht="12.6" customHeight="1" thickBot="1" x14ac:dyDescent="0.25">
      <c r="A66"/>
      <c r="B66" s="56"/>
      <c r="C66" s="56"/>
      <c r="D66" s="194"/>
      <c r="E66" s="87">
        <f>SUM(E10:E65)</f>
        <v>136382.14999999997</v>
      </c>
      <c r="F66" s="815"/>
      <c r="G66" s="29"/>
      <c r="H66" s="29"/>
      <c r="I66"/>
      <c r="J66"/>
      <c r="K66"/>
      <c r="L66"/>
    </row>
    <row r="67" spans="1:16" s="308" customFormat="1" ht="12.6" customHeight="1" x14ac:dyDescent="0.2">
      <c r="A67"/>
      <c r="B67"/>
      <c r="C67"/>
      <c r="D67" s="195"/>
      <c r="E67" s="197"/>
      <c r="F67" s="815"/>
      <c r="G67" s="29"/>
      <c r="H67" s="29"/>
      <c r="I67"/>
      <c r="J67"/>
      <c r="K67"/>
      <c r="L67"/>
    </row>
    <row r="68" spans="1:16" s="308" customFormat="1" ht="12.6" customHeight="1" x14ac:dyDescent="0.2">
      <c r="A68"/>
      <c r="B68"/>
      <c r="C68"/>
      <c r="D68" s="195"/>
      <c r="E68" s="197"/>
      <c r="F68" s="815"/>
      <c r="G68" s="29"/>
      <c r="H68" s="29"/>
      <c r="I68"/>
      <c r="J68"/>
      <c r="K68"/>
      <c r="L68"/>
    </row>
    <row r="69" spans="1:16" s="308" customFormat="1" ht="12.6" customHeight="1" x14ac:dyDescent="0.2">
      <c r="A69"/>
      <c r="B69"/>
      <c r="C69"/>
      <c r="D69" s="195"/>
      <c r="E69" s="197"/>
      <c r="F69" s="815"/>
      <c r="G69" s="29"/>
      <c r="H69" s="29"/>
      <c r="I69"/>
      <c r="J69"/>
      <c r="K69"/>
      <c r="L69"/>
    </row>
    <row r="70" spans="1:16" s="308" customFormat="1" ht="12.6" customHeight="1" x14ac:dyDescent="0.2">
      <c r="A70"/>
      <c r="B70"/>
      <c r="C70"/>
      <c r="D70" s="195"/>
      <c r="E70" s="197"/>
      <c r="F70" s="815"/>
      <c r="G70" s="29"/>
      <c r="H70" s="29"/>
      <c r="I70"/>
      <c r="J70"/>
      <c r="K70"/>
      <c r="L70"/>
    </row>
    <row r="71" spans="1:16" s="308" customFormat="1" ht="12.6" customHeight="1" x14ac:dyDescent="0.2">
      <c r="A71"/>
      <c r="B71"/>
      <c r="C71"/>
      <c r="D71" s="195"/>
      <c r="E71" s="197"/>
      <c r="F71" s="815"/>
      <c r="G71" s="29"/>
      <c r="H71" s="29"/>
      <c r="I71"/>
      <c r="J71"/>
      <c r="K71"/>
      <c r="L71"/>
    </row>
    <row r="72" spans="1:16" s="308" customFormat="1" x14ac:dyDescent="0.2">
      <c r="A72"/>
      <c r="B72"/>
      <c r="C72"/>
      <c r="D72" s="195"/>
      <c r="E72" s="197"/>
      <c r="F72" s="815"/>
      <c r="G72" s="29"/>
      <c r="H72" s="29"/>
      <c r="I72"/>
      <c r="J72"/>
      <c r="K72"/>
      <c r="L72"/>
    </row>
    <row r="73" spans="1:16" s="308" customFormat="1" x14ac:dyDescent="0.2">
      <c r="A73"/>
      <c r="B73"/>
      <c r="C73"/>
      <c r="D73" s="195"/>
      <c r="E73" s="197"/>
      <c r="F73" s="815"/>
      <c r="G73" s="29"/>
      <c r="H73" s="29"/>
      <c r="I73"/>
      <c r="J73"/>
      <c r="K73"/>
      <c r="L73"/>
      <c r="P73"/>
    </row>
    <row r="74" spans="1:16" s="308" customFormat="1" x14ac:dyDescent="0.2">
      <c r="A74"/>
      <c r="B74"/>
      <c r="C74"/>
      <c r="D74" s="195"/>
      <c r="E74" s="197"/>
      <c r="F74" s="815"/>
      <c r="G74" s="29"/>
      <c r="H74" s="29"/>
      <c r="I74"/>
      <c r="J74"/>
      <c r="K74"/>
      <c r="L74"/>
      <c r="P74"/>
    </row>
    <row r="75" spans="1:16" s="308" customFormat="1" x14ac:dyDescent="0.2">
      <c r="A75"/>
      <c r="B75"/>
      <c r="C75"/>
      <c r="D75" s="195"/>
      <c r="E75" s="197"/>
      <c r="F75" s="815"/>
      <c r="G75" s="29"/>
      <c r="H75" s="29"/>
      <c r="I75"/>
      <c r="J75"/>
      <c r="K75"/>
      <c r="L75"/>
      <c r="P75"/>
    </row>
    <row r="76" spans="1:16" s="308" customFormat="1" x14ac:dyDescent="0.2">
      <c r="A76"/>
      <c r="B76"/>
      <c r="C76"/>
      <c r="D76" s="195"/>
      <c r="E76" s="197"/>
      <c r="F76" s="815"/>
      <c r="G76" s="29"/>
      <c r="H76" s="29"/>
      <c r="I76"/>
      <c r="J76"/>
      <c r="K76"/>
      <c r="L76"/>
      <c r="P76"/>
    </row>
    <row r="77" spans="1:16" s="308" customFormat="1" x14ac:dyDescent="0.2">
      <c r="A77"/>
      <c r="B77"/>
      <c r="C77"/>
      <c r="D77" s="195"/>
      <c r="E77" s="197"/>
      <c r="F77" s="815"/>
      <c r="G77" s="29"/>
      <c r="H77" s="29"/>
      <c r="I77"/>
      <c r="J77"/>
      <c r="K77"/>
      <c r="L77"/>
      <c r="P77"/>
    </row>
    <row r="85" spans="1:16" s="308" customFormat="1" x14ac:dyDescent="0.2">
      <c r="A85"/>
      <c r="B85"/>
      <c r="C85"/>
      <c r="D85" s="195"/>
      <c r="E85" s="197"/>
      <c r="F85" s="815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 s="815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 s="815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 s="815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197"/>
      <c r="F89" s="815"/>
      <c r="G89" s="29"/>
      <c r="H89" s="29"/>
      <c r="I89"/>
      <c r="J89"/>
      <c r="K89"/>
      <c r="L89"/>
      <c r="P89"/>
    </row>
    <row r="90" spans="1:16" s="308" customFormat="1" x14ac:dyDescent="0.2">
      <c r="A90"/>
      <c r="B90"/>
      <c r="C90"/>
      <c r="D90" s="195"/>
      <c r="E90" s="197"/>
      <c r="F90" s="815"/>
      <c r="G90" s="29"/>
      <c r="H90" s="29"/>
      <c r="I90"/>
      <c r="J90"/>
      <c r="K90"/>
      <c r="L90"/>
      <c r="P90"/>
    </row>
  </sheetData>
  <mergeCells count="4">
    <mergeCell ref="A1:L1"/>
    <mergeCell ref="A3:D3"/>
    <mergeCell ref="K10:K14"/>
    <mergeCell ref="L10:L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Normal="100" workbookViewId="0">
      <selection activeCell="L7" sqref="L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19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2627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19"/>
      <c r="G2" s="819"/>
      <c r="H2" s="819"/>
      <c r="M2" s="290"/>
      <c r="N2" s="290"/>
      <c r="O2" s="290"/>
    </row>
    <row r="3" spans="1:16" s="111" customFormat="1" ht="16.5" thickBot="1" x14ac:dyDescent="0.25">
      <c r="A3" s="294" t="s">
        <v>1058</v>
      </c>
      <c r="B3" s="294"/>
      <c r="C3" s="294"/>
      <c r="D3" s="294"/>
      <c r="E3" s="492" t="s">
        <v>2396</v>
      </c>
      <c r="F3" s="116"/>
      <c r="G3" s="29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/>
      <c r="E4" s="176" t="s">
        <v>299</v>
      </c>
      <c r="F4" s="27"/>
      <c r="G4" s="29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x14ac:dyDescent="0.2">
      <c r="A5"/>
      <c r="B5" s="129">
        <v>44256</v>
      </c>
      <c r="C5" s="190" t="s">
        <v>469</v>
      </c>
      <c r="D5" s="132" t="s">
        <v>424</v>
      </c>
      <c r="E5" s="136">
        <v>777.76</v>
      </c>
      <c r="F5" s="819" t="s">
        <v>89</v>
      </c>
      <c r="G5" s="29" t="s">
        <v>249</v>
      </c>
      <c r="H5" s="27"/>
      <c r="J5" s="110">
        <v>44260</v>
      </c>
      <c r="K5" s="205" t="s">
        <v>816</v>
      </c>
      <c r="L5" s="135">
        <v>112.01</v>
      </c>
      <c r="M5" s="307" t="s">
        <v>89</v>
      </c>
      <c r="N5" s="307" t="s">
        <v>249</v>
      </c>
      <c r="O5" s="307"/>
    </row>
    <row r="6" spans="1:16" s="56" customFormat="1" ht="12.6" customHeight="1" x14ac:dyDescent="0.2">
      <c r="A6"/>
      <c r="B6" s="129">
        <v>44256</v>
      </c>
      <c r="C6" s="190" t="s">
        <v>647</v>
      </c>
      <c r="D6" s="132" t="s">
        <v>597</v>
      </c>
      <c r="E6" s="136">
        <v>1050.81</v>
      </c>
      <c r="F6" s="827" t="s">
        <v>89</v>
      </c>
      <c r="G6" s="29" t="s">
        <v>249</v>
      </c>
      <c r="H6" s="29"/>
      <c r="J6" s="110">
        <v>44260</v>
      </c>
      <c r="K6" s="132" t="s">
        <v>1487</v>
      </c>
      <c r="L6" s="124">
        <v>10037.200000000001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B7" s="129">
        <v>44256</v>
      </c>
      <c r="C7" s="190" t="s">
        <v>469</v>
      </c>
      <c r="D7" s="132" t="s">
        <v>424</v>
      </c>
      <c r="E7" s="136">
        <v>54.96</v>
      </c>
      <c r="F7" s="834"/>
      <c r="G7" s="29" t="s">
        <v>249</v>
      </c>
      <c r="H7" s="29"/>
      <c r="J7" s="110">
        <v>44260</v>
      </c>
      <c r="K7" s="132" t="s">
        <v>927</v>
      </c>
      <c r="L7" s="124">
        <v>3339.6</v>
      </c>
      <c r="M7" s="308" t="s">
        <v>89</v>
      </c>
      <c r="N7" s="307" t="s">
        <v>249</v>
      </c>
      <c r="O7" s="307"/>
    </row>
    <row r="8" spans="1:16" s="111" customFormat="1" ht="12.6" customHeight="1" x14ac:dyDescent="0.2">
      <c r="A8"/>
      <c r="B8" s="109">
        <v>44258</v>
      </c>
      <c r="C8" s="820" t="s">
        <v>469</v>
      </c>
      <c r="D8" s="132" t="s">
        <v>424</v>
      </c>
      <c r="E8" s="169">
        <v>429.14</v>
      </c>
      <c r="F8" s="308" t="s">
        <v>89</v>
      </c>
      <c r="G8" s="29" t="s">
        <v>249</v>
      </c>
      <c r="H8" s="29"/>
      <c r="I8" s="56"/>
      <c r="J8" s="110">
        <v>44260</v>
      </c>
      <c r="K8" s="132" t="s">
        <v>1197</v>
      </c>
      <c r="L8" s="136">
        <v>2407.6999999999998</v>
      </c>
      <c r="M8" s="308" t="s">
        <v>89</v>
      </c>
      <c r="N8" s="307" t="s">
        <v>249</v>
      </c>
      <c r="O8" s="306"/>
    </row>
    <row r="9" spans="1:16" s="3" customFormat="1" ht="12.6" customHeight="1" x14ac:dyDescent="0.2">
      <c r="A9"/>
      <c r="B9" s="109">
        <v>44258</v>
      </c>
      <c r="C9" s="820" t="s">
        <v>301</v>
      </c>
      <c r="D9" s="132" t="s">
        <v>931</v>
      </c>
      <c r="E9" s="169">
        <v>370.1</v>
      </c>
      <c r="F9" s="308" t="s">
        <v>89</v>
      </c>
      <c r="G9" s="29" t="s">
        <v>249</v>
      </c>
      <c r="H9" s="29"/>
      <c r="I9" s="56"/>
      <c r="J9" s="110">
        <v>44260</v>
      </c>
      <c r="K9" s="132" t="s">
        <v>1258</v>
      </c>
      <c r="L9" s="136">
        <v>4603.45</v>
      </c>
      <c r="M9" s="308" t="s">
        <v>89</v>
      </c>
      <c r="N9" s="307" t="s">
        <v>249</v>
      </c>
      <c r="O9" s="306"/>
    </row>
    <row r="10" spans="1:16" s="3" customFormat="1" ht="12.6" customHeight="1" x14ac:dyDescent="0.2">
      <c r="A10"/>
      <c r="B10" s="109">
        <v>44258</v>
      </c>
      <c r="C10" s="828" t="s">
        <v>301</v>
      </c>
      <c r="D10" s="132" t="s">
        <v>459</v>
      </c>
      <c r="E10" s="169">
        <v>187</v>
      </c>
      <c r="F10" s="308" t="s">
        <v>89</v>
      </c>
      <c r="G10" s="29" t="s">
        <v>249</v>
      </c>
      <c r="H10" s="29"/>
      <c r="I10" s="56"/>
      <c r="J10" s="110">
        <v>44261</v>
      </c>
      <c r="K10" s="132" t="s">
        <v>1258</v>
      </c>
      <c r="L10" s="136">
        <v>9206.9</v>
      </c>
      <c r="M10" s="308" t="s">
        <v>89</v>
      </c>
      <c r="N10" s="307" t="s">
        <v>249</v>
      </c>
      <c r="O10" s="306"/>
      <c r="P10" s="474"/>
    </row>
    <row r="11" spans="1:16" s="56" customFormat="1" ht="12.6" customHeight="1" x14ac:dyDescent="0.2">
      <c r="A11"/>
      <c r="B11" s="109">
        <v>44259</v>
      </c>
      <c r="C11" s="820" t="s">
        <v>301</v>
      </c>
      <c r="D11" s="132" t="s">
        <v>380</v>
      </c>
      <c r="E11" s="169">
        <v>1436.12</v>
      </c>
      <c r="F11" s="308" t="s">
        <v>89</v>
      </c>
      <c r="G11" s="29" t="s">
        <v>249</v>
      </c>
      <c r="H11" s="29"/>
      <c r="J11" s="109">
        <v>44266</v>
      </c>
      <c r="K11" s="132" t="s">
        <v>2636</v>
      </c>
      <c r="L11" s="136">
        <v>11002.73</v>
      </c>
      <c r="M11" s="308" t="s">
        <v>89</v>
      </c>
      <c r="N11" s="307" t="s">
        <v>249</v>
      </c>
      <c r="O11" s="306"/>
    </row>
    <row r="12" spans="1:16" s="56" customFormat="1" ht="12.6" customHeight="1" x14ac:dyDescent="0.2">
      <c r="A12"/>
      <c r="B12" s="109">
        <v>44260</v>
      </c>
      <c r="C12" s="820" t="s">
        <v>1939</v>
      </c>
      <c r="D12" s="132" t="s">
        <v>1977</v>
      </c>
      <c r="E12" s="169">
        <v>5150</v>
      </c>
      <c r="F12" s="308" t="s">
        <v>405</v>
      </c>
      <c r="G12" s="29" t="s">
        <v>249</v>
      </c>
      <c r="H12" s="29"/>
      <c r="J12" s="109">
        <v>44266</v>
      </c>
      <c r="K12" s="132" t="s">
        <v>2618</v>
      </c>
      <c r="L12" s="136">
        <v>16834.95</v>
      </c>
      <c r="M12" s="308" t="s">
        <v>89</v>
      </c>
      <c r="N12" s="307" t="s">
        <v>249</v>
      </c>
      <c r="O12" s="306"/>
    </row>
    <row r="13" spans="1:16" s="56" customFormat="1" ht="12.6" customHeight="1" x14ac:dyDescent="0.2">
      <c r="A13"/>
      <c r="B13" s="109">
        <v>44260</v>
      </c>
      <c r="C13" s="820" t="s">
        <v>301</v>
      </c>
      <c r="D13" s="132" t="s">
        <v>1656</v>
      </c>
      <c r="E13" s="169">
        <v>324.3</v>
      </c>
      <c r="F13" s="308" t="s">
        <v>89</v>
      </c>
      <c r="G13" s="29" t="s">
        <v>249</v>
      </c>
      <c r="H13" s="29"/>
      <c r="J13" s="109">
        <v>44266</v>
      </c>
      <c r="K13" s="132" t="s">
        <v>2637</v>
      </c>
      <c r="L13" s="136">
        <v>11344.27</v>
      </c>
      <c r="M13" s="308" t="s">
        <v>89</v>
      </c>
      <c r="N13" s="307" t="s">
        <v>249</v>
      </c>
      <c r="O13" s="306"/>
    </row>
    <row r="14" spans="1:16" s="56" customFormat="1" ht="12.6" customHeight="1" thickBot="1" x14ac:dyDescent="0.25">
      <c r="A14"/>
      <c r="B14" s="109">
        <v>44260</v>
      </c>
      <c r="C14" s="822" t="s">
        <v>301</v>
      </c>
      <c r="D14" s="132" t="s">
        <v>2114</v>
      </c>
      <c r="E14" s="169">
        <v>22203.4</v>
      </c>
      <c r="F14" s="308" t="s">
        <v>89</v>
      </c>
      <c r="G14" s="29" t="s">
        <v>249</v>
      </c>
      <c r="H14" s="29"/>
      <c r="J14" s="161">
        <v>44267</v>
      </c>
      <c r="K14" s="133" t="s">
        <v>50</v>
      </c>
      <c r="L14" s="137">
        <v>922.3</v>
      </c>
      <c r="M14" s="308" t="s">
        <v>89</v>
      </c>
      <c r="N14" s="307" t="s">
        <v>249</v>
      </c>
      <c r="O14" s="306"/>
    </row>
    <row r="15" spans="1:16" s="56" customFormat="1" ht="12.6" customHeight="1" thickBot="1" x14ac:dyDescent="0.25">
      <c r="A15"/>
      <c r="B15" s="109">
        <v>44260</v>
      </c>
      <c r="C15" s="826" t="s">
        <v>301</v>
      </c>
      <c r="D15" s="132" t="s">
        <v>931</v>
      </c>
      <c r="E15" s="169">
        <v>355</v>
      </c>
      <c r="F15" s="308" t="s">
        <v>89</v>
      </c>
      <c r="G15" s="29" t="s">
        <v>249</v>
      </c>
      <c r="H15" s="29"/>
      <c r="J15" s="154"/>
      <c r="K15" s="155"/>
      <c r="L15" s="665">
        <f>SUM(L5:L14)</f>
        <v>69811.11</v>
      </c>
      <c r="M15" s="309"/>
      <c r="N15" s="307"/>
      <c r="O15" s="307"/>
    </row>
    <row r="16" spans="1:16" s="56" customFormat="1" ht="12.6" customHeight="1" thickBot="1" x14ac:dyDescent="0.25">
      <c r="A16"/>
      <c r="B16" s="109">
        <v>44263</v>
      </c>
      <c r="C16" s="829" t="s">
        <v>469</v>
      </c>
      <c r="D16" s="132" t="s">
        <v>901</v>
      </c>
      <c r="E16" s="169">
        <v>263.69</v>
      </c>
      <c r="F16" s="308" t="s">
        <v>89</v>
      </c>
      <c r="G16" s="29" t="s">
        <v>249</v>
      </c>
      <c r="H16" s="29"/>
      <c r="J16" s="154"/>
      <c r="K16" s="155"/>
      <c r="L16" s="156"/>
      <c r="M16" s="309"/>
      <c r="N16" s="307"/>
      <c r="O16" s="308"/>
    </row>
    <row r="17" spans="1:16" s="56" customFormat="1" ht="12.6" customHeight="1" x14ac:dyDescent="0.2">
      <c r="A17"/>
      <c r="B17" s="109">
        <v>44263</v>
      </c>
      <c r="C17" s="826" t="s">
        <v>301</v>
      </c>
      <c r="D17" s="132" t="s">
        <v>380</v>
      </c>
      <c r="E17" s="169">
        <v>667</v>
      </c>
      <c r="F17" s="308" t="s">
        <v>89</v>
      </c>
      <c r="G17" s="29" t="s">
        <v>249</v>
      </c>
      <c r="H17" s="29"/>
      <c r="I17"/>
      <c r="J17" s="158"/>
      <c r="K17" s="885" t="s">
        <v>1087</v>
      </c>
      <c r="L17" s="881">
        <f>E49+L15+L42</f>
        <v>178297.98</v>
      </c>
      <c r="M17" s="307"/>
      <c r="N17" s="308"/>
      <c r="O17" s="308"/>
    </row>
    <row r="18" spans="1:16" s="56" customFormat="1" ht="12.6" customHeight="1" x14ac:dyDescent="0.2">
      <c r="A18"/>
      <c r="B18" s="109">
        <v>44266</v>
      </c>
      <c r="C18" s="829" t="s">
        <v>469</v>
      </c>
      <c r="D18" s="132" t="s">
        <v>1023</v>
      </c>
      <c r="E18" s="169">
        <v>93.03</v>
      </c>
      <c r="F18" s="308" t="s">
        <v>89</v>
      </c>
      <c r="G18" s="29" t="s">
        <v>249</v>
      </c>
      <c r="H18" s="29"/>
      <c r="I18"/>
      <c r="J18" s="158"/>
      <c r="K18" s="885"/>
      <c r="L18" s="884"/>
      <c r="M18" s="307"/>
      <c r="N18" s="308"/>
      <c r="O18" s="308"/>
    </row>
    <row r="19" spans="1:16" s="56" customFormat="1" ht="12.6" customHeight="1" thickBot="1" x14ac:dyDescent="0.25">
      <c r="A19" s="247" t="s">
        <v>2556</v>
      </c>
      <c r="B19" s="109">
        <v>44266</v>
      </c>
      <c r="C19" s="820" t="s">
        <v>469</v>
      </c>
      <c r="D19" s="132" t="s">
        <v>424</v>
      </c>
      <c r="E19" s="169">
        <v>136.6</v>
      </c>
      <c r="F19" s="308" t="s">
        <v>89</v>
      </c>
      <c r="G19" s="29" t="s">
        <v>249</v>
      </c>
      <c r="H19" s="29"/>
      <c r="I19" s="294"/>
      <c r="J19" s="393"/>
      <c r="K19" s="885"/>
      <c r="L19" s="882"/>
      <c r="M19" s="307"/>
      <c r="N19" s="308"/>
      <c r="O19" s="308"/>
    </row>
    <row r="20" spans="1:16" s="56" customFormat="1" ht="12.6" customHeight="1" x14ac:dyDescent="0.2">
      <c r="A20"/>
      <c r="B20" s="109">
        <v>44266</v>
      </c>
      <c r="C20" s="820" t="s">
        <v>469</v>
      </c>
      <c r="D20" s="132" t="s">
        <v>1445</v>
      </c>
      <c r="E20" s="169">
        <v>190</v>
      </c>
      <c r="F20" s="308" t="s">
        <v>89</v>
      </c>
      <c r="G20" s="29" t="s">
        <v>249</v>
      </c>
      <c r="H20" s="29"/>
      <c r="I20" s="3"/>
      <c r="J20" s="393"/>
      <c r="K20" s="821"/>
      <c r="L20" s="336"/>
      <c r="M20" s="307"/>
      <c r="N20" s="308"/>
      <c r="O20" s="308"/>
    </row>
    <row r="21" spans="1:16" s="56" customFormat="1" ht="12.6" customHeight="1" thickBot="1" x14ac:dyDescent="0.25">
      <c r="A21"/>
      <c r="B21" s="109">
        <v>44266</v>
      </c>
      <c r="C21" s="820" t="s">
        <v>674</v>
      </c>
      <c r="D21" s="132" t="s">
        <v>2117</v>
      </c>
      <c r="E21" s="169">
        <v>720.75</v>
      </c>
      <c r="F21" s="308" t="s">
        <v>89</v>
      </c>
      <c r="G21" s="29" t="s">
        <v>249</v>
      </c>
      <c r="H21" s="29"/>
      <c r="I21" s="294" t="s">
        <v>1570</v>
      </c>
      <c r="J21" s="294"/>
      <c r="K21" s="294"/>
      <c r="L21" s="288"/>
      <c r="M21" s="492" t="s">
        <v>2269</v>
      </c>
      <c r="N21" s="308"/>
      <c r="O21" s="308"/>
      <c r="P21" s="702"/>
    </row>
    <row r="22" spans="1:16" s="56" customFormat="1" ht="12.6" customHeight="1" thickBot="1" x14ac:dyDescent="0.25">
      <c r="A22"/>
      <c r="B22" s="109">
        <v>44266</v>
      </c>
      <c r="C22" s="835" t="s">
        <v>647</v>
      </c>
      <c r="D22" s="132" t="s">
        <v>597</v>
      </c>
      <c r="E22" s="169">
        <v>576.75</v>
      </c>
      <c r="F22" s="308" t="s">
        <v>89</v>
      </c>
      <c r="G22" s="29" t="s">
        <v>249</v>
      </c>
      <c r="H22" s="29"/>
      <c r="I22"/>
      <c r="J22" s="10" t="s">
        <v>297</v>
      </c>
      <c r="K22" s="11" t="s">
        <v>298</v>
      </c>
      <c r="L22" s="176" t="s">
        <v>299</v>
      </c>
      <c r="M22" s="308"/>
      <c r="N22" s="308"/>
      <c r="O22" s="308"/>
      <c r="P22" s="702"/>
    </row>
    <row r="23" spans="1:16" s="56" customFormat="1" ht="12.6" customHeight="1" x14ac:dyDescent="0.2">
      <c r="A23"/>
      <c r="B23" s="109">
        <v>44267</v>
      </c>
      <c r="C23" s="820" t="s">
        <v>301</v>
      </c>
      <c r="D23" s="132" t="s">
        <v>1350</v>
      </c>
      <c r="E23" s="169">
        <v>10982.5</v>
      </c>
      <c r="F23" s="308" t="s">
        <v>89</v>
      </c>
      <c r="G23" s="29" t="s">
        <v>249</v>
      </c>
      <c r="H23" s="29"/>
      <c r="I23"/>
      <c r="J23" s="101">
        <v>44253</v>
      </c>
      <c r="K23" s="205" t="s">
        <v>1051</v>
      </c>
      <c r="L23" s="206">
        <v>300</v>
      </c>
      <c r="M23" s="308" t="s">
        <v>89</v>
      </c>
      <c r="N23" s="308" t="s">
        <v>249</v>
      </c>
      <c r="O23" s="308"/>
      <c r="P23" s="316"/>
    </row>
    <row r="24" spans="1:16" s="56" customFormat="1" ht="12.6" customHeight="1" x14ac:dyDescent="0.2">
      <c r="A24"/>
      <c r="B24" s="109">
        <v>44267</v>
      </c>
      <c r="C24" s="820" t="s">
        <v>301</v>
      </c>
      <c r="D24" s="132" t="s">
        <v>1160</v>
      </c>
      <c r="E24" s="169">
        <v>1993.95</v>
      </c>
      <c r="F24" s="308"/>
      <c r="G24" s="29" t="s">
        <v>249</v>
      </c>
      <c r="H24" s="29"/>
      <c r="I24"/>
      <c r="J24" s="110">
        <v>44253</v>
      </c>
      <c r="K24" s="119" t="s">
        <v>2658</v>
      </c>
      <c r="L24" s="172">
        <v>6</v>
      </c>
      <c r="M24" s="308"/>
      <c r="N24" s="308" t="s">
        <v>89</v>
      </c>
      <c r="O24" s="308"/>
      <c r="P24" s="29"/>
    </row>
    <row r="25" spans="1:16" s="56" customFormat="1" ht="12.6" customHeight="1" x14ac:dyDescent="0.2">
      <c r="A25"/>
      <c r="B25" s="109">
        <v>44268</v>
      </c>
      <c r="C25" s="820" t="s">
        <v>469</v>
      </c>
      <c r="D25" s="132" t="s">
        <v>901</v>
      </c>
      <c r="E25" s="169">
        <v>67.73</v>
      </c>
      <c r="F25" s="308" t="s">
        <v>89</v>
      </c>
      <c r="G25" s="29" t="s">
        <v>249</v>
      </c>
      <c r="H25" s="29"/>
      <c r="I25"/>
      <c r="J25" s="110">
        <v>44253</v>
      </c>
      <c r="K25" s="119" t="s">
        <v>1350</v>
      </c>
      <c r="L25" s="172">
        <v>7638.3</v>
      </c>
      <c r="M25" s="308"/>
      <c r="N25" s="308" t="s">
        <v>249</v>
      </c>
      <c r="O25" s="308"/>
      <c r="P25" s="29"/>
    </row>
    <row r="26" spans="1:16" s="56" customFormat="1" ht="12.6" customHeight="1" x14ac:dyDescent="0.2">
      <c r="A26"/>
      <c r="B26" s="109">
        <v>44270</v>
      </c>
      <c r="C26" s="829" t="s">
        <v>469</v>
      </c>
      <c r="D26" s="132" t="s">
        <v>424</v>
      </c>
      <c r="E26" s="169">
        <v>687.79</v>
      </c>
      <c r="F26" s="308" t="s">
        <v>89</v>
      </c>
      <c r="G26" s="29" t="s">
        <v>249</v>
      </c>
      <c r="H26" s="29"/>
      <c r="I26"/>
      <c r="J26" s="109">
        <v>44257</v>
      </c>
      <c r="K26" s="119" t="s">
        <v>1051</v>
      </c>
      <c r="L26" s="169">
        <v>895.56</v>
      </c>
      <c r="M26" s="308" t="s">
        <v>89</v>
      </c>
      <c r="N26" s="308" t="s">
        <v>249</v>
      </c>
      <c r="O26" s="308"/>
      <c r="P26" s="29"/>
    </row>
    <row r="27" spans="1:16" s="56" customFormat="1" ht="12.6" customHeight="1" x14ac:dyDescent="0.2">
      <c r="A27"/>
      <c r="B27" s="109">
        <v>44270</v>
      </c>
      <c r="C27" s="820" t="s">
        <v>647</v>
      </c>
      <c r="D27" s="132" t="s">
        <v>597</v>
      </c>
      <c r="E27" s="169">
        <v>322.95</v>
      </c>
      <c r="F27" s="308" t="s">
        <v>89</v>
      </c>
      <c r="G27" s="29" t="s">
        <v>249</v>
      </c>
      <c r="H27" s="29"/>
      <c r="I27"/>
      <c r="J27" s="109">
        <v>44257</v>
      </c>
      <c r="K27" s="119" t="s">
        <v>1051</v>
      </c>
      <c r="L27" s="169">
        <v>896.77</v>
      </c>
      <c r="M27" s="308" t="s">
        <v>89</v>
      </c>
      <c r="N27" s="308" t="s">
        <v>249</v>
      </c>
      <c r="O27" s="308"/>
      <c r="P27" s="29"/>
    </row>
    <row r="28" spans="1:16" s="56" customFormat="1" ht="12.6" customHeight="1" x14ac:dyDescent="0.2">
      <c r="A28"/>
      <c r="B28" s="109">
        <v>44271</v>
      </c>
      <c r="C28" s="820" t="s">
        <v>301</v>
      </c>
      <c r="D28" s="132" t="s">
        <v>459</v>
      </c>
      <c r="E28" s="169">
        <v>118</v>
      </c>
      <c r="F28" s="308" t="s">
        <v>89</v>
      </c>
      <c r="G28" s="29" t="s">
        <v>249</v>
      </c>
      <c r="H28" s="29"/>
      <c r="I28"/>
      <c r="J28" s="109">
        <v>44265</v>
      </c>
      <c r="K28" s="119" t="s">
        <v>1772</v>
      </c>
      <c r="L28" s="134">
        <v>813.3</v>
      </c>
      <c r="M28" s="308" t="s">
        <v>89</v>
      </c>
      <c r="N28" s="308" t="s">
        <v>249</v>
      </c>
      <c r="O28" s="308"/>
      <c r="P28" s="327"/>
    </row>
    <row r="29" spans="1:16" s="56" customFormat="1" ht="12.6" customHeight="1" x14ac:dyDescent="0.2">
      <c r="B29" s="109">
        <v>44272</v>
      </c>
      <c r="C29" s="820" t="s">
        <v>301</v>
      </c>
      <c r="D29" s="132" t="s">
        <v>66</v>
      </c>
      <c r="E29" s="169">
        <v>4643.47</v>
      </c>
      <c r="F29" s="308" t="s">
        <v>89</v>
      </c>
      <c r="G29" s="29" t="s">
        <v>249</v>
      </c>
      <c r="H29" s="29"/>
      <c r="I29"/>
      <c r="J29" s="109">
        <v>44265</v>
      </c>
      <c r="K29" s="119" t="s">
        <v>2657</v>
      </c>
      <c r="L29" s="169">
        <v>675</v>
      </c>
      <c r="M29" s="308" t="s">
        <v>89</v>
      </c>
      <c r="N29" s="308" t="s">
        <v>249</v>
      </c>
      <c r="O29" s="308"/>
      <c r="P29" s="327"/>
    </row>
    <row r="30" spans="1:16" s="56" customFormat="1" ht="12.6" customHeight="1" x14ac:dyDescent="0.2">
      <c r="B30" s="109">
        <v>44272</v>
      </c>
      <c r="C30" s="829" t="s">
        <v>469</v>
      </c>
      <c r="D30" s="132" t="s">
        <v>901</v>
      </c>
      <c r="E30" s="169">
        <v>395.94</v>
      </c>
      <c r="F30" s="308" t="s">
        <v>89</v>
      </c>
      <c r="G30" s="29" t="s">
        <v>249</v>
      </c>
      <c r="H30" s="29"/>
      <c r="I30"/>
      <c r="J30" s="109">
        <v>44265</v>
      </c>
      <c r="K30" s="119" t="s">
        <v>1772</v>
      </c>
      <c r="L30" s="169">
        <v>378.2</v>
      </c>
      <c r="M30" s="308" t="s">
        <v>89</v>
      </c>
      <c r="N30" s="308" t="s">
        <v>249</v>
      </c>
      <c r="O30" s="308"/>
      <c r="P30" s="327"/>
    </row>
    <row r="31" spans="1:16" s="56" customFormat="1" ht="12.6" customHeight="1" x14ac:dyDescent="0.2">
      <c r="B31" s="109">
        <v>44272</v>
      </c>
      <c r="C31" s="828" t="s">
        <v>301</v>
      </c>
      <c r="D31" s="132" t="s">
        <v>1350</v>
      </c>
      <c r="E31" s="169">
        <v>7638.3</v>
      </c>
      <c r="F31" s="308" t="s">
        <v>89</v>
      </c>
      <c r="G31" s="29" t="s">
        <v>249</v>
      </c>
      <c r="H31" s="29"/>
      <c r="I31"/>
      <c r="J31" s="110">
        <v>44273</v>
      </c>
      <c r="K31" s="119" t="s">
        <v>931</v>
      </c>
      <c r="L31" s="169">
        <v>1194.3</v>
      </c>
      <c r="M31" s="308" t="s">
        <v>89</v>
      </c>
      <c r="N31" s="308" t="s">
        <v>249</v>
      </c>
      <c r="O31" s="308"/>
      <c r="P31" s="29"/>
    </row>
    <row r="32" spans="1:16" s="56" customFormat="1" ht="12.6" customHeight="1" x14ac:dyDescent="0.2">
      <c r="B32" s="109">
        <v>44274</v>
      </c>
      <c r="C32" s="829" t="s">
        <v>301</v>
      </c>
      <c r="D32" s="132" t="s">
        <v>459</v>
      </c>
      <c r="E32" s="169">
        <v>335</v>
      </c>
      <c r="F32" s="308" t="s">
        <v>89</v>
      </c>
      <c r="G32" s="29" t="s">
        <v>249</v>
      </c>
      <c r="H32" s="29"/>
      <c r="I32"/>
      <c r="J32" s="110">
        <v>44273</v>
      </c>
      <c r="K32" s="119" t="s">
        <v>2649</v>
      </c>
      <c r="L32" s="433">
        <v>179.89</v>
      </c>
      <c r="M32" s="308" t="s">
        <v>89</v>
      </c>
      <c r="N32" s="308" t="s">
        <v>249</v>
      </c>
      <c r="O32" s="308"/>
      <c r="P32" s="29"/>
    </row>
    <row r="33" spans="1:16" s="56" customFormat="1" ht="12.6" customHeight="1" x14ac:dyDescent="0.2">
      <c r="B33" s="109">
        <v>44275</v>
      </c>
      <c r="C33" s="820" t="s">
        <v>469</v>
      </c>
      <c r="D33" s="132" t="s">
        <v>901</v>
      </c>
      <c r="E33" s="169">
        <v>71.819999999999993</v>
      </c>
      <c r="F33" s="308" t="s">
        <v>89</v>
      </c>
      <c r="G33" s="29" t="s">
        <v>249</v>
      </c>
      <c r="H33" s="29"/>
      <c r="I33"/>
      <c r="J33" s="110">
        <v>44273</v>
      </c>
      <c r="K33" s="132" t="s">
        <v>597</v>
      </c>
      <c r="L33" s="433">
        <v>156.85</v>
      </c>
      <c r="M33" s="308" t="s">
        <v>89</v>
      </c>
      <c r="N33" s="308" t="s">
        <v>249</v>
      </c>
      <c r="O33" s="308"/>
      <c r="P33" s="29"/>
    </row>
    <row r="34" spans="1:16" s="56" customFormat="1" ht="12.6" customHeight="1" x14ac:dyDescent="0.2">
      <c r="B34" s="109">
        <v>44278</v>
      </c>
      <c r="C34" s="820" t="s">
        <v>469</v>
      </c>
      <c r="D34" s="132" t="s">
        <v>1447</v>
      </c>
      <c r="E34" s="169">
        <v>55.9</v>
      </c>
      <c r="F34" s="308" t="s">
        <v>89</v>
      </c>
      <c r="G34" s="29" t="s">
        <v>249</v>
      </c>
      <c r="H34" s="29"/>
      <c r="I34"/>
      <c r="J34" s="110">
        <v>44273</v>
      </c>
      <c r="K34" s="132" t="s">
        <v>1051</v>
      </c>
      <c r="L34" s="433">
        <v>722.55</v>
      </c>
      <c r="M34" s="308"/>
      <c r="N34" s="308" t="s">
        <v>249</v>
      </c>
      <c r="O34" s="308"/>
      <c r="P34" s="29"/>
    </row>
    <row r="35" spans="1:16" s="308" customFormat="1" ht="12.6" customHeight="1" x14ac:dyDescent="0.2">
      <c r="A35" s="56"/>
      <c r="B35" s="109">
        <v>44279</v>
      </c>
      <c r="C35" s="820" t="s">
        <v>469</v>
      </c>
      <c r="D35" s="132" t="s">
        <v>901</v>
      </c>
      <c r="E35" s="169">
        <v>181.78</v>
      </c>
      <c r="F35" s="308" t="s">
        <v>89</v>
      </c>
      <c r="G35" s="29" t="s">
        <v>249</v>
      </c>
      <c r="H35" s="29"/>
      <c r="I35"/>
      <c r="J35" s="129">
        <v>44277</v>
      </c>
      <c r="K35" s="132" t="s">
        <v>1051</v>
      </c>
      <c r="L35" s="433">
        <v>909.49</v>
      </c>
      <c r="M35" s="308" t="s">
        <v>89</v>
      </c>
      <c r="N35" s="308" t="s">
        <v>249</v>
      </c>
    </row>
    <row r="36" spans="1:16" s="308" customFormat="1" ht="12.6" customHeight="1" x14ac:dyDescent="0.2">
      <c r="A36" s="56"/>
      <c r="B36" s="109">
        <v>44279</v>
      </c>
      <c r="C36" s="820" t="s">
        <v>469</v>
      </c>
      <c r="D36" s="132" t="s">
        <v>2650</v>
      </c>
      <c r="E36" s="169">
        <v>4080</v>
      </c>
      <c r="F36" s="308" t="s">
        <v>89</v>
      </c>
      <c r="G36" s="29" t="s">
        <v>249</v>
      </c>
      <c r="H36" s="29"/>
      <c r="I36"/>
      <c r="J36" s="129">
        <v>44278</v>
      </c>
      <c r="K36" s="132" t="s">
        <v>2651</v>
      </c>
      <c r="L36" s="433">
        <v>1015.25</v>
      </c>
      <c r="M36" s="308" t="s">
        <v>89</v>
      </c>
      <c r="N36" s="308" t="s">
        <v>249</v>
      </c>
    </row>
    <row r="37" spans="1:16" s="308" customFormat="1" ht="12.6" customHeight="1" x14ac:dyDescent="0.2">
      <c r="A37" s="56"/>
      <c r="B37" s="109">
        <v>44280</v>
      </c>
      <c r="C37" s="820" t="s">
        <v>301</v>
      </c>
      <c r="D37" s="132" t="s">
        <v>2659</v>
      </c>
      <c r="E37" s="124">
        <v>1984.41</v>
      </c>
      <c r="F37" s="819" t="s">
        <v>89</v>
      </c>
      <c r="G37" s="29" t="s">
        <v>249</v>
      </c>
      <c r="I37"/>
      <c r="J37" s="129">
        <v>44278</v>
      </c>
      <c r="K37" s="132" t="s">
        <v>2652</v>
      </c>
      <c r="L37" s="433">
        <v>36.9</v>
      </c>
      <c r="M37" s="308" t="s">
        <v>89</v>
      </c>
      <c r="N37" s="308" t="s">
        <v>249</v>
      </c>
    </row>
    <row r="38" spans="1:16" s="308" customFormat="1" ht="12.6" customHeight="1" x14ac:dyDescent="0.2">
      <c r="A38"/>
      <c r="B38" s="109">
        <v>44280</v>
      </c>
      <c r="C38" s="190" t="s">
        <v>469</v>
      </c>
      <c r="D38" s="132" t="s">
        <v>1925</v>
      </c>
      <c r="E38" s="136">
        <v>544.42999999999995</v>
      </c>
      <c r="F38" s="819" t="s">
        <v>89</v>
      </c>
      <c r="G38" s="29" t="s">
        <v>249</v>
      </c>
      <c r="I38"/>
      <c r="J38" s="129">
        <v>44278</v>
      </c>
      <c r="K38" s="132" t="s">
        <v>2652</v>
      </c>
      <c r="L38" s="433">
        <v>76.8</v>
      </c>
      <c r="M38" s="308" t="s">
        <v>89</v>
      </c>
      <c r="N38" s="308" t="s">
        <v>249</v>
      </c>
    </row>
    <row r="39" spans="1:16" s="308" customFormat="1" ht="12.6" customHeight="1" x14ac:dyDescent="0.2">
      <c r="A39"/>
      <c r="B39" s="129">
        <v>44279</v>
      </c>
      <c r="C39" s="190" t="s">
        <v>301</v>
      </c>
      <c r="D39" s="132" t="s">
        <v>380</v>
      </c>
      <c r="E39" s="136">
        <v>483</v>
      </c>
      <c r="F39" s="819" t="s">
        <v>89</v>
      </c>
      <c r="G39" s="29" t="s">
        <v>249</v>
      </c>
      <c r="I39"/>
      <c r="J39" s="129">
        <v>44278</v>
      </c>
      <c r="K39" s="132" t="s">
        <v>2652</v>
      </c>
      <c r="L39" s="433">
        <v>78.3</v>
      </c>
      <c r="M39" s="308" t="s">
        <v>89</v>
      </c>
      <c r="N39" s="308" t="s">
        <v>249</v>
      </c>
    </row>
    <row r="40" spans="1:16" s="308" customFormat="1" ht="12.6" customHeight="1" x14ac:dyDescent="0.2">
      <c r="A40"/>
      <c r="B40" s="129">
        <v>44286</v>
      </c>
      <c r="C40" s="190" t="s">
        <v>301</v>
      </c>
      <c r="D40" s="132" t="s">
        <v>380</v>
      </c>
      <c r="E40" s="136">
        <v>483</v>
      </c>
      <c r="F40" s="819" t="s">
        <v>89</v>
      </c>
      <c r="G40" s="29" t="s">
        <v>249</v>
      </c>
      <c r="I40"/>
      <c r="J40" s="129">
        <v>44278</v>
      </c>
      <c r="K40" s="132" t="s">
        <v>2370</v>
      </c>
      <c r="L40" s="433">
        <v>53</v>
      </c>
      <c r="M40" s="308" t="s">
        <v>89</v>
      </c>
      <c r="N40" s="308" t="s">
        <v>249</v>
      </c>
    </row>
    <row r="41" spans="1:16" s="308" customFormat="1" ht="12.6" customHeight="1" thickBot="1" x14ac:dyDescent="0.25">
      <c r="A41"/>
      <c r="B41" s="129">
        <v>44279</v>
      </c>
      <c r="C41" s="190" t="s">
        <v>719</v>
      </c>
      <c r="D41" s="132" t="s">
        <v>2321</v>
      </c>
      <c r="E41" s="136">
        <v>749.7</v>
      </c>
      <c r="F41" s="819"/>
      <c r="G41" s="29" t="s">
        <v>249</v>
      </c>
      <c r="I41"/>
      <c r="J41" s="161">
        <v>44280</v>
      </c>
      <c r="K41" s="133" t="s">
        <v>1051</v>
      </c>
      <c r="L41" s="200">
        <v>941.45</v>
      </c>
      <c r="M41" s="308" t="s">
        <v>89</v>
      </c>
      <c r="N41" s="308" t="s">
        <v>249</v>
      </c>
    </row>
    <row r="42" spans="1:16" s="308" customFormat="1" ht="12.6" customHeight="1" thickBot="1" x14ac:dyDescent="0.25">
      <c r="A42"/>
      <c r="B42" s="129">
        <v>44279</v>
      </c>
      <c r="C42" s="190" t="s">
        <v>719</v>
      </c>
      <c r="D42" s="132" t="s">
        <v>1051</v>
      </c>
      <c r="E42" s="136">
        <v>945.84</v>
      </c>
      <c r="F42" s="819"/>
      <c r="G42" s="29" t="s">
        <v>249</v>
      </c>
      <c r="H42" s="29"/>
      <c r="I42" s="294"/>
      <c r="J42" s="56"/>
      <c r="K42" s="194"/>
      <c r="L42" s="87">
        <f>SUM(L23:L41)</f>
        <v>16967.909999999996</v>
      </c>
    </row>
    <row r="43" spans="1:16" s="308" customFormat="1" ht="12.6" customHeight="1" x14ac:dyDescent="0.2">
      <c r="A43"/>
      <c r="B43" s="129">
        <v>44280</v>
      </c>
      <c r="C43" s="190" t="s">
        <v>469</v>
      </c>
      <c r="D43" s="132" t="s">
        <v>1447</v>
      </c>
      <c r="E43" s="136">
        <v>54.9</v>
      </c>
      <c r="F43" s="834"/>
      <c r="G43" s="29" t="s">
        <v>249</v>
      </c>
      <c r="H43" s="29"/>
      <c r="I43" s="3"/>
      <c r="J43" s="56"/>
      <c r="K43" s="194"/>
      <c r="L43" s="208"/>
    </row>
    <row r="44" spans="1:16" s="308" customFormat="1" ht="12.6" customHeight="1" x14ac:dyDescent="0.2">
      <c r="A44"/>
      <c r="B44" s="129">
        <v>44280</v>
      </c>
      <c r="C44" s="190" t="s">
        <v>469</v>
      </c>
      <c r="D44" s="132" t="s">
        <v>2660</v>
      </c>
      <c r="E44" s="136">
        <v>71.5</v>
      </c>
      <c r="F44" s="834"/>
      <c r="G44" s="29" t="s">
        <v>249</v>
      </c>
      <c r="H44" s="29"/>
    </row>
    <row r="45" spans="1:16" s="308" customFormat="1" ht="12.6" customHeight="1" x14ac:dyDescent="0.2">
      <c r="A45"/>
      <c r="B45" s="129">
        <v>44280</v>
      </c>
      <c r="C45" s="190" t="s">
        <v>647</v>
      </c>
      <c r="D45" s="132" t="s">
        <v>597</v>
      </c>
      <c r="E45" s="136">
        <v>153.9</v>
      </c>
      <c r="F45" s="834" t="s">
        <v>89</v>
      </c>
      <c r="G45" s="29" t="s">
        <v>249</v>
      </c>
      <c r="H45" s="29"/>
    </row>
    <row r="46" spans="1:16" s="308" customFormat="1" ht="12.6" customHeight="1" x14ac:dyDescent="0.2">
      <c r="A46"/>
      <c r="B46" s="129">
        <v>44280</v>
      </c>
      <c r="C46" s="190" t="s">
        <v>469</v>
      </c>
      <c r="D46" s="132" t="s">
        <v>424</v>
      </c>
      <c r="E46" s="136">
        <v>728.77</v>
      </c>
      <c r="F46" s="834" t="s">
        <v>89</v>
      </c>
      <c r="G46" s="29" t="s">
        <v>249</v>
      </c>
      <c r="H46" s="29"/>
    </row>
    <row r="47" spans="1:16" s="308" customFormat="1" ht="12.6" customHeight="1" x14ac:dyDescent="0.2">
      <c r="A47"/>
      <c r="B47" s="129">
        <v>44286</v>
      </c>
      <c r="C47" s="190" t="s">
        <v>469</v>
      </c>
      <c r="D47" s="132" t="s">
        <v>901</v>
      </c>
      <c r="E47" s="136">
        <v>271.97000000000003</v>
      </c>
      <c r="F47" s="834"/>
      <c r="G47" s="29" t="s">
        <v>249</v>
      </c>
      <c r="H47" s="29"/>
    </row>
    <row r="48" spans="1:16" s="308" customFormat="1" ht="12.6" customHeight="1" thickBot="1" x14ac:dyDescent="0.25">
      <c r="A48"/>
      <c r="B48" s="161">
        <v>44286</v>
      </c>
      <c r="C48" s="187" t="s">
        <v>1136</v>
      </c>
      <c r="D48" s="133" t="s">
        <v>861</v>
      </c>
      <c r="E48" s="137">
        <v>18486</v>
      </c>
      <c r="F48" s="819"/>
      <c r="G48" s="29" t="s">
        <v>249</v>
      </c>
      <c r="H48" s="29"/>
    </row>
    <row r="49" spans="1:12" s="308" customFormat="1" ht="12.6" customHeight="1" thickBot="1" x14ac:dyDescent="0.25">
      <c r="A49"/>
      <c r="B49" s="56"/>
      <c r="C49" s="56"/>
      <c r="D49" s="194"/>
      <c r="E49" s="87">
        <f>SUM(E5:E48)</f>
        <v>91518.959999999992</v>
      </c>
      <c r="F49" s="819"/>
      <c r="G49" s="29"/>
      <c r="H49" s="29"/>
    </row>
    <row r="50" spans="1:12" s="308" customFormat="1" ht="12.6" customHeight="1" x14ac:dyDescent="0.2">
      <c r="A50"/>
      <c r="B50"/>
      <c r="C50"/>
      <c r="D50" s="195"/>
      <c r="E50" s="197"/>
      <c r="F50" s="819"/>
      <c r="G50" s="29"/>
      <c r="H50" s="29"/>
    </row>
    <row r="51" spans="1:12" s="308" customFormat="1" ht="12.6" customHeight="1" x14ac:dyDescent="0.2">
      <c r="A51"/>
      <c r="B51"/>
      <c r="C51"/>
      <c r="D51" s="195"/>
      <c r="E51" s="197"/>
      <c r="F51" s="819"/>
      <c r="G51" s="29"/>
      <c r="H51" s="29"/>
    </row>
    <row r="52" spans="1:12" s="308" customFormat="1" ht="12.6" customHeight="1" x14ac:dyDescent="0.2">
      <c r="A52"/>
      <c r="B52"/>
      <c r="C52"/>
      <c r="D52" s="195"/>
      <c r="E52" s="197"/>
      <c r="F52" s="819"/>
      <c r="G52" s="29"/>
      <c r="H52" s="29"/>
    </row>
    <row r="53" spans="1:12" s="308" customFormat="1" ht="12.6" customHeight="1" x14ac:dyDescent="0.2">
      <c r="A53"/>
      <c r="B53"/>
      <c r="C53"/>
      <c r="D53" s="195"/>
      <c r="E53" s="197"/>
      <c r="F53" s="819"/>
      <c r="G53" s="29"/>
      <c r="H53" s="29"/>
    </row>
    <row r="54" spans="1:12" s="308" customFormat="1" ht="12.6" customHeight="1" x14ac:dyDescent="0.2">
      <c r="A54"/>
      <c r="B54"/>
      <c r="C54"/>
      <c r="D54" s="195"/>
      <c r="E54" s="197"/>
      <c r="F54" s="819"/>
      <c r="G54" s="29"/>
      <c r="H54" s="29"/>
    </row>
    <row r="55" spans="1:12" s="308" customFormat="1" ht="12.6" customHeight="1" x14ac:dyDescent="0.2">
      <c r="A55"/>
      <c r="B55"/>
      <c r="C55"/>
      <c r="D55" s="195"/>
      <c r="E55" s="197"/>
      <c r="F55" s="819"/>
      <c r="G55" s="29"/>
      <c r="H55" s="29"/>
    </row>
    <row r="56" spans="1:12" s="308" customFormat="1" ht="12.6" customHeight="1" x14ac:dyDescent="0.2">
      <c r="A56"/>
      <c r="B56"/>
      <c r="C56"/>
      <c r="D56" s="195"/>
      <c r="E56" s="197"/>
      <c r="F56" s="819"/>
      <c r="G56" s="29"/>
      <c r="H56" s="29"/>
    </row>
    <row r="57" spans="1:12" s="308" customFormat="1" ht="12.6" customHeight="1" x14ac:dyDescent="0.2">
      <c r="A57"/>
      <c r="B57"/>
      <c r="C57"/>
      <c r="D57" s="195"/>
      <c r="E57" s="197"/>
      <c r="F57" s="819"/>
      <c r="G57" s="29"/>
      <c r="H57" s="29"/>
      <c r="I57"/>
      <c r="J57" s="56"/>
      <c r="K57" s="194"/>
      <c r="L57" s="208"/>
    </row>
    <row r="58" spans="1:12" s="308" customFormat="1" ht="12.6" customHeight="1" x14ac:dyDescent="0.2">
      <c r="A58"/>
      <c r="B58"/>
      <c r="C58"/>
      <c r="D58" s="195"/>
      <c r="E58" s="197"/>
      <c r="F58" s="819"/>
      <c r="G58" s="29"/>
      <c r="H58" s="29"/>
      <c r="I58"/>
      <c r="J58" s="56"/>
      <c r="K58" s="194"/>
      <c r="L58" s="208"/>
    </row>
    <row r="59" spans="1:12" s="308" customFormat="1" ht="12.6" customHeight="1" x14ac:dyDescent="0.2">
      <c r="A59"/>
      <c r="B59"/>
      <c r="C59"/>
      <c r="D59" s="195"/>
      <c r="E59" s="197"/>
      <c r="F59" s="819"/>
      <c r="G59" s="29"/>
      <c r="H59" s="29"/>
      <c r="I59"/>
      <c r="J59" s="56"/>
      <c r="K59" s="194"/>
      <c r="L59" s="208"/>
    </row>
    <row r="60" spans="1:12" s="308" customFormat="1" ht="12.6" customHeight="1" x14ac:dyDescent="0.2">
      <c r="A60"/>
      <c r="B60"/>
      <c r="C60"/>
      <c r="D60" s="195"/>
      <c r="E60" s="197"/>
      <c r="F60" s="819"/>
      <c r="G60" s="29"/>
      <c r="H60" s="29"/>
      <c r="I60"/>
      <c r="J60" s="56"/>
      <c r="K60" s="194"/>
      <c r="L60" s="208"/>
    </row>
    <row r="61" spans="1:12" s="308" customFormat="1" ht="12.6" customHeight="1" x14ac:dyDescent="0.2">
      <c r="A61"/>
      <c r="B61" s="812">
        <v>45627</v>
      </c>
      <c r="C61"/>
      <c r="D61" s="195"/>
      <c r="E61" s="197"/>
      <c r="F61" s="819"/>
      <c r="G61" s="29"/>
      <c r="H61" s="29"/>
      <c r="I61"/>
      <c r="J61" s="56"/>
      <c r="K61" s="194"/>
      <c r="L61" s="208"/>
    </row>
    <row r="62" spans="1:12" s="308" customFormat="1" ht="12.6" customHeight="1" x14ac:dyDescent="0.2">
      <c r="A62"/>
      <c r="B62"/>
      <c r="C62"/>
      <c r="D62" s="195"/>
      <c r="E62" s="197"/>
      <c r="F62" s="819"/>
      <c r="G62" s="29"/>
      <c r="H62" s="29"/>
      <c r="I62"/>
      <c r="J62" s="56"/>
      <c r="K62" s="194"/>
      <c r="L62" s="208"/>
    </row>
    <row r="63" spans="1:12" s="308" customFormat="1" ht="12.6" customHeight="1" x14ac:dyDescent="0.2">
      <c r="A63"/>
      <c r="B63"/>
      <c r="C63"/>
      <c r="D63" s="195"/>
      <c r="E63" s="197"/>
      <c r="F63" s="819"/>
      <c r="G63" s="29"/>
      <c r="H63" s="29"/>
      <c r="I63"/>
      <c r="J63" s="56"/>
      <c r="K63" s="194"/>
      <c r="L63" s="208"/>
    </row>
    <row r="64" spans="1:12" s="308" customFormat="1" ht="12.6" customHeight="1" x14ac:dyDescent="0.2">
      <c r="A64"/>
      <c r="B64"/>
      <c r="C64"/>
      <c r="D64" s="195"/>
      <c r="E64" s="197"/>
      <c r="F64" s="819"/>
      <c r="G64" s="29"/>
      <c r="H64" s="29"/>
      <c r="I64"/>
      <c r="J64" s="56"/>
      <c r="K64" s="194"/>
      <c r="L64" s="208"/>
    </row>
    <row r="65" spans="1:16" s="308" customFormat="1" ht="12.6" customHeight="1" x14ac:dyDescent="0.2">
      <c r="A65"/>
      <c r="B65"/>
      <c r="C65"/>
      <c r="D65" s="195"/>
      <c r="E65" s="197"/>
      <c r="F65" s="819"/>
      <c r="G65" s="29"/>
      <c r="H65" s="29"/>
      <c r="J65"/>
    </row>
    <row r="66" spans="1:16" s="308" customFormat="1" ht="12.6" customHeight="1" x14ac:dyDescent="0.2">
      <c r="A66"/>
      <c r="B66"/>
      <c r="C66"/>
      <c r="D66" s="195"/>
      <c r="E66" s="197"/>
      <c r="F66" s="819"/>
      <c r="G66" s="29"/>
      <c r="H66" s="29"/>
      <c r="J66"/>
    </row>
    <row r="67" spans="1:16" s="308" customFormat="1" ht="12.6" customHeight="1" x14ac:dyDescent="0.2">
      <c r="A67"/>
      <c r="B67"/>
      <c r="C67"/>
      <c r="D67" s="195"/>
      <c r="E67" s="197"/>
      <c r="F67" s="819"/>
      <c r="G67" s="29"/>
      <c r="H67" s="29"/>
      <c r="J67"/>
    </row>
    <row r="68" spans="1:16" s="308" customFormat="1" ht="12.6" customHeight="1" x14ac:dyDescent="0.2">
      <c r="A68"/>
      <c r="B68"/>
      <c r="C68"/>
      <c r="D68" s="195"/>
      <c r="E68" s="197"/>
      <c r="F68" s="819"/>
      <c r="G68" s="29"/>
      <c r="H68" s="29"/>
      <c r="J68"/>
    </row>
    <row r="69" spans="1:16" s="308" customFormat="1" ht="12.6" customHeight="1" x14ac:dyDescent="0.2">
      <c r="A69"/>
      <c r="B69"/>
      <c r="C69"/>
      <c r="D69" s="195"/>
      <c r="E69" s="197"/>
      <c r="F69" s="819"/>
      <c r="G69" s="29"/>
      <c r="H69" s="29"/>
      <c r="J69"/>
    </row>
    <row r="70" spans="1:16" s="308" customFormat="1" x14ac:dyDescent="0.2">
      <c r="A70"/>
      <c r="B70"/>
      <c r="C70"/>
      <c r="D70" s="195"/>
      <c r="E70" s="197"/>
      <c r="F70" s="819"/>
      <c r="G70" s="29"/>
      <c r="H70" s="29"/>
      <c r="J70"/>
    </row>
    <row r="71" spans="1:16" s="308" customFormat="1" x14ac:dyDescent="0.2">
      <c r="A71"/>
      <c r="B71"/>
      <c r="C71"/>
      <c r="D71" s="195"/>
      <c r="E71" s="197"/>
      <c r="F71" s="819"/>
      <c r="G71" s="29"/>
      <c r="H71" s="29"/>
      <c r="J71"/>
      <c r="P71"/>
    </row>
    <row r="72" spans="1:16" s="308" customFormat="1" x14ac:dyDescent="0.2">
      <c r="A72"/>
      <c r="B72"/>
      <c r="C72"/>
      <c r="D72" s="195"/>
      <c r="E72" s="197"/>
      <c r="F72" s="819"/>
      <c r="G72" s="29"/>
      <c r="H72" s="29"/>
      <c r="J72"/>
      <c r="P72"/>
    </row>
    <row r="73" spans="1:16" s="308" customFormat="1" x14ac:dyDescent="0.2">
      <c r="A73"/>
      <c r="B73"/>
      <c r="C73"/>
      <c r="D73" s="195"/>
      <c r="E73" s="197"/>
      <c r="F73" s="819"/>
      <c r="G73" s="29"/>
      <c r="H73" s="29"/>
      <c r="J73"/>
      <c r="P73"/>
    </row>
    <row r="74" spans="1:16" s="308" customFormat="1" x14ac:dyDescent="0.2">
      <c r="A74"/>
      <c r="B74"/>
      <c r="C74"/>
      <c r="D74" s="195"/>
      <c r="E74" s="197"/>
      <c r="F74" s="819"/>
      <c r="G74" s="29"/>
      <c r="H74" s="29"/>
      <c r="J74"/>
      <c r="P74"/>
    </row>
    <row r="75" spans="1:16" s="308" customFormat="1" x14ac:dyDescent="0.2">
      <c r="A75"/>
      <c r="B75"/>
      <c r="C75"/>
      <c r="D75" s="195"/>
      <c r="E75" s="197"/>
      <c r="F75" s="819"/>
      <c r="G75" s="29"/>
      <c r="H75" s="29"/>
      <c r="J75"/>
      <c r="P75"/>
    </row>
    <row r="76" spans="1:16" s="308" customFormat="1" x14ac:dyDescent="0.2">
      <c r="A76"/>
      <c r="B76"/>
      <c r="C76"/>
      <c r="D76" s="195"/>
      <c r="E76" s="197"/>
      <c r="F76" s="819"/>
      <c r="G76" s="29"/>
      <c r="H76" s="29"/>
      <c r="J76"/>
      <c r="P76"/>
    </row>
    <row r="77" spans="1:16" s="308" customFormat="1" x14ac:dyDescent="0.2">
      <c r="A77"/>
      <c r="B77"/>
      <c r="C77"/>
      <c r="D77" s="195"/>
      <c r="E77" s="197"/>
      <c r="F77" s="819"/>
      <c r="G77" s="29"/>
      <c r="H77" s="29"/>
      <c r="J77"/>
      <c r="P77"/>
    </row>
    <row r="78" spans="1:16" s="308" customFormat="1" x14ac:dyDescent="0.2">
      <c r="A78"/>
      <c r="B78"/>
      <c r="C78"/>
      <c r="D78" s="195"/>
      <c r="E78" s="197"/>
      <c r="F78" s="819"/>
      <c r="G78" s="29"/>
      <c r="H78" s="29"/>
      <c r="J78"/>
      <c r="P78"/>
    </row>
    <row r="79" spans="1:16" s="308" customFormat="1" x14ac:dyDescent="0.2">
      <c r="A79"/>
      <c r="B79"/>
      <c r="C79"/>
      <c r="D79" s="195"/>
      <c r="E79" s="197"/>
      <c r="F79" s="819"/>
      <c r="G79" s="29"/>
      <c r="H79" s="29"/>
      <c r="J79"/>
      <c r="P79"/>
    </row>
    <row r="80" spans="1:16" x14ac:dyDescent="0.2">
      <c r="I80" s="308"/>
      <c r="K80" s="308"/>
      <c r="L80" s="308"/>
    </row>
    <row r="81" spans="1:16" x14ac:dyDescent="0.2">
      <c r="I81" s="308"/>
      <c r="K81" s="308"/>
      <c r="L81" s="308"/>
    </row>
    <row r="82" spans="1:16" x14ac:dyDescent="0.2">
      <c r="I82" s="308"/>
      <c r="K82" s="308"/>
      <c r="L82" s="308"/>
    </row>
    <row r="83" spans="1:16" x14ac:dyDescent="0.2">
      <c r="I83" s="308"/>
      <c r="K83" s="308"/>
      <c r="L83" s="308"/>
    </row>
    <row r="90" spans="1:16" s="308" customFormat="1" x14ac:dyDescent="0.2">
      <c r="A90"/>
      <c r="B90"/>
      <c r="C90"/>
      <c r="D90" s="195"/>
      <c r="E90" s="197"/>
      <c r="F90" s="819"/>
      <c r="G90" s="29"/>
      <c r="H90" s="29"/>
      <c r="I90"/>
      <c r="J90"/>
      <c r="K90"/>
      <c r="L90"/>
      <c r="P90"/>
    </row>
    <row r="91" spans="1:16" s="308" customFormat="1" x14ac:dyDescent="0.2">
      <c r="A91"/>
      <c r="B91"/>
      <c r="C91"/>
      <c r="D91" s="195"/>
      <c r="E91" s="197"/>
      <c r="F91" s="819"/>
      <c r="G91" s="29"/>
      <c r="H91" s="29"/>
      <c r="I91"/>
      <c r="J91"/>
      <c r="K91"/>
      <c r="L91"/>
      <c r="P91"/>
    </row>
    <row r="92" spans="1:16" s="308" customFormat="1" x14ac:dyDescent="0.2">
      <c r="A92"/>
      <c r="B92"/>
      <c r="C92"/>
      <c r="D92" s="195"/>
      <c r="E92" s="197"/>
      <c r="F92" s="819"/>
      <c r="G92" s="29"/>
      <c r="H92" s="29"/>
      <c r="I92"/>
      <c r="J92"/>
      <c r="K92"/>
      <c r="L92"/>
      <c r="P92"/>
    </row>
    <row r="93" spans="1:16" s="308" customFormat="1" x14ac:dyDescent="0.2">
      <c r="A93"/>
      <c r="B93"/>
      <c r="C93"/>
      <c r="D93" s="195"/>
      <c r="E93" s="197"/>
      <c r="F93" s="819"/>
      <c r="G93" s="29"/>
      <c r="H93" s="29"/>
      <c r="I93"/>
      <c r="J93"/>
      <c r="K93"/>
      <c r="L93"/>
      <c r="P93"/>
    </row>
    <row r="94" spans="1:16" s="308" customFormat="1" x14ac:dyDescent="0.2">
      <c r="A94"/>
      <c r="B94"/>
      <c r="C94"/>
      <c r="D94" s="195"/>
      <c r="E94" s="197"/>
      <c r="F94" s="819"/>
      <c r="G94" s="29"/>
      <c r="H94" s="29"/>
      <c r="I94"/>
      <c r="J94"/>
      <c r="K94"/>
      <c r="L94"/>
      <c r="P94"/>
    </row>
    <row r="95" spans="1:16" s="308" customFormat="1" x14ac:dyDescent="0.2">
      <c r="A95"/>
      <c r="B95"/>
      <c r="C95"/>
      <c r="D95" s="195"/>
      <c r="E95" s="197"/>
      <c r="F95" s="819"/>
      <c r="G95" s="29"/>
      <c r="H95" s="29"/>
      <c r="I95"/>
      <c r="J95"/>
      <c r="K95"/>
      <c r="L95"/>
      <c r="P95"/>
    </row>
  </sheetData>
  <mergeCells count="3">
    <mergeCell ref="A1:L1"/>
    <mergeCell ref="K17:K19"/>
    <mergeCell ref="L17:L1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10" zoomScaleNormal="100" workbookViewId="0">
      <selection activeCell="C55" sqref="C55:D5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30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2654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30"/>
      <c r="G2" s="830"/>
      <c r="H2" s="830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44315</v>
      </c>
      <c r="C5" s="281" t="s">
        <v>691</v>
      </c>
      <c r="D5" s="423" t="s">
        <v>2503</v>
      </c>
      <c r="E5" s="445">
        <v>5809.48</v>
      </c>
      <c r="F5" s="27" t="s">
        <v>89</v>
      </c>
      <c r="G5" s="29" t="s">
        <v>249</v>
      </c>
      <c r="H5" s="27"/>
      <c r="I5" s="56"/>
      <c r="J5" s="109">
        <v>44294</v>
      </c>
      <c r="K5" s="132" t="s">
        <v>2653</v>
      </c>
      <c r="L5" s="136">
        <v>11373.72</v>
      </c>
      <c r="M5" s="308" t="s">
        <v>89</v>
      </c>
      <c r="N5" s="307" t="s">
        <v>249</v>
      </c>
      <c r="O5" s="307"/>
    </row>
    <row r="6" spans="1:16" s="56" customFormat="1" ht="12.6" customHeight="1" thickBot="1" x14ac:dyDescent="0.25">
      <c r="A6"/>
      <c r="D6" s="194"/>
      <c r="E6" s="87">
        <f>SUM(E5:E5)</f>
        <v>5809.48</v>
      </c>
      <c r="F6" s="830"/>
      <c r="G6" s="29"/>
      <c r="H6" s="29"/>
      <c r="J6" s="109">
        <v>44298</v>
      </c>
      <c r="K6" s="132" t="s">
        <v>927</v>
      </c>
      <c r="L6" s="136">
        <v>1583.55</v>
      </c>
      <c r="M6" s="308" t="s">
        <v>89</v>
      </c>
      <c r="N6" s="307" t="s">
        <v>249</v>
      </c>
      <c r="O6" s="307"/>
    </row>
    <row r="7" spans="1:16" s="56" customFormat="1" ht="12.6" customHeight="1" x14ac:dyDescent="0.2">
      <c r="A7"/>
      <c r="D7" s="194"/>
      <c r="E7" s="208"/>
      <c r="F7" s="830"/>
      <c r="G7" s="29"/>
      <c r="H7" s="29"/>
      <c r="J7" s="109">
        <v>44301</v>
      </c>
      <c r="K7" s="132" t="s">
        <v>932</v>
      </c>
      <c r="L7" s="136">
        <v>9231.74</v>
      </c>
      <c r="M7" s="308" t="s">
        <v>89</v>
      </c>
      <c r="N7" s="307" t="s">
        <v>249</v>
      </c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09">
        <v>44301</v>
      </c>
      <c r="K8" s="132" t="s">
        <v>168</v>
      </c>
      <c r="L8" s="136">
        <v>2750.46</v>
      </c>
      <c r="M8" s="308" t="s">
        <v>89</v>
      </c>
      <c r="N8" s="307" t="s">
        <v>249</v>
      </c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09">
        <v>44301</v>
      </c>
      <c r="K9" s="132" t="s">
        <v>1258</v>
      </c>
      <c r="L9" s="136">
        <v>20000</v>
      </c>
      <c r="M9" s="308" t="s">
        <v>89</v>
      </c>
      <c r="N9" s="307" t="s">
        <v>249</v>
      </c>
      <c r="O9" s="306"/>
    </row>
    <row r="10" spans="1:16" s="3" customFormat="1" ht="12.6" customHeight="1" thickBot="1" x14ac:dyDescent="0.25">
      <c r="A10"/>
      <c r="B10" s="129">
        <v>44293</v>
      </c>
      <c r="C10" s="190" t="s">
        <v>647</v>
      </c>
      <c r="D10" s="132" t="s">
        <v>597</v>
      </c>
      <c r="E10" s="136">
        <v>240.94</v>
      </c>
      <c r="F10" s="830"/>
      <c r="G10" s="29" t="s">
        <v>249</v>
      </c>
      <c r="H10" s="29"/>
      <c r="I10" s="56"/>
      <c r="J10" s="161">
        <v>44302</v>
      </c>
      <c r="K10" s="133" t="s">
        <v>1258</v>
      </c>
      <c r="L10" s="137">
        <v>9477.9500000000007</v>
      </c>
      <c r="M10" s="308" t="s">
        <v>89</v>
      </c>
      <c r="N10" s="307" t="s">
        <v>249</v>
      </c>
      <c r="O10" s="306"/>
      <c r="P10" s="474"/>
    </row>
    <row r="11" spans="1:16" s="3" customFormat="1" ht="12.6" customHeight="1" thickBot="1" x14ac:dyDescent="0.25">
      <c r="A11"/>
      <c r="B11" s="129">
        <v>44293</v>
      </c>
      <c r="C11" s="190" t="s">
        <v>647</v>
      </c>
      <c r="D11" s="132" t="s">
        <v>597</v>
      </c>
      <c r="E11" s="136">
        <v>579.38</v>
      </c>
      <c r="F11" s="833"/>
      <c r="G11" s="29" t="s">
        <v>249</v>
      </c>
      <c r="H11" s="29"/>
      <c r="I11" s="56"/>
      <c r="J11" s="154"/>
      <c r="K11" s="155"/>
      <c r="L11" s="665">
        <f>SUM(L5:L10)</f>
        <v>54417.42</v>
      </c>
      <c r="M11" s="309"/>
      <c r="N11" s="307"/>
      <c r="O11" s="306"/>
      <c r="P11" s="474"/>
    </row>
    <row r="12" spans="1:16" s="3" customFormat="1" ht="12.6" customHeight="1" thickBot="1" x14ac:dyDescent="0.25">
      <c r="A12"/>
      <c r="B12" s="129">
        <v>44293</v>
      </c>
      <c r="C12" s="190" t="s">
        <v>719</v>
      </c>
      <c r="D12" s="132" t="s">
        <v>1051</v>
      </c>
      <c r="E12" s="136">
        <v>975.28</v>
      </c>
      <c r="F12" s="833"/>
      <c r="G12" s="29" t="s">
        <v>249</v>
      </c>
      <c r="H12" s="29"/>
      <c r="I12" s="56"/>
      <c r="J12" s="154"/>
      <c r="K12" s="155"/>
      <c r="L12" s="156"/>
      <c r="M12" s="309"/>
      <c r="N12" s="307"/>
      <c r="O12" s="306"/>
      <c r="P12" s="474"/>
    </row>
    <row r="13" spans="1:16" s="3" customFormat="1" ht="12.6" customHeight="1" x14ac:dyDescent="0.2">
      <c r="A13"/>
      <c r="B13" s="129">
        <v>44294</v>
      </c>
      <c r="C13" s="190" t="s">
        <v>469</v>
      </c>
      <c r="D13" s="132" t="s">
        <v>424</v>
      </c>
      <c r="E13" s="136">
        <v>861.59</v>
      </c>
      <c r="F13" s="833"/>
      <c r="G13" s="29" t="s">
        <v>249</v>
      </c>
      <c r="H13" s="29"/>
      <c r="I13"/>
      <c r="J13" s="158"/>
      <c r="K13" s="885" t="s">
        <v>1087</v>
      </c>
      <c r="L13" s="881">
        <f>E6+E57+L11+L26+L31</f>
        <v>158753.94999999998</v>
      </c>
      <c r="M13" s="307"/>
      <c r="N13" s="308"/>
      <c r="O13" s="306"/>
      <c r="P13" s="474"/>
    </row>
    <row r="14" spans="1:16" s="3" customFormat="1" ht="12.6" customHeight="1" x14ac:dyDescent="0.2">
      <c r="A14"/>
      <c r="B14" s="129">
        <v>44294</v>
      </c>
      <c r="C14" s="190" t="s">
        <v>469</v>
      </c>
      <c r="D14" s="132" t="s">
        <v>901</v>
      </c>
      <c r="E14" s="136">
        <v>116.72</v>
      </c>
      <c r="F14" s="833"/>
      <c r="G14" s="29" t="s">
        <v>249</v>
      </c>
      <c r="H14" s="29"/>
      <c r="I14"/>
      <c r="J14" s="158"/>
      <c r="K14" s="885"/>
      <c r="L14" s="884"/>
      <c r="M14" s="307"/>
      <c r="N14" s="308"/>
      <c r="O14" s="306"/>
      <c r="P14" s="474"/>
    </row>
    <row r="15" spans="1:16" s="3" customFormat="1" ht="12.6" customHeight="1" thickBot="1" x14ac:dyDescent="0.25">
      <c r="A15"/>
      <c r="B15" s="129">
        <v>44294</v>
      </c>
      <c r="C15" s="190" t="s">
        <v>301</v>
      </c>
      <c r="D15" s="132" t="s">
        <v>1818</v>
      </c>
      <c r="E15" s="136">
        <v>2132.1</v>
      </c>
      <c r="F15" s="833" t="s">
        <v>89</v>
      </c>
      <c r="G15" s="29" t="s">
        <v>249</v>
      </c>
      <c r="H15" s="29"/>
      <c r="I15" s="294"/>
      <c r="J15" s="393"/>
      <c r="K15" s="885"/>
      <c r="L15" s="882"/>
      <c r="M15" s="307"/>
      <c r="N15" s="308"/>
      <c r="O15" s="306"/>
      <c r="P15" s="474"/>
    </row>
    <row r="16" spans="1:16" s="3" customFormat="1" ht="12.6" customHeight="1" x14ac:dyDescent="0.2">
      <c r="A16"/>
      <c r="B16" s="129">
        <v>44294</v>
      </c>
      <c r="C16" s="190" t="s">
        <v>301</v>
      </c>
      <c r="D16" s="132" t="s">
        <v>2656</v>
      </c>
      <c r="E16" s="136">
        <v>639.20000000000005</v>
      </c>
      <c r="F16" s="833" t="s">
        <v>89</v>
      </c>
      <c r="G16" s="29" t="s">
        <v>249</v>
      </c>
      <c r="H16" s="29"/>
      <c r="J16" s="393"/>
      <c r="K16" s="832"/>
      <c r="L16" s="336"/>
      <c r="M16" s="307"/>
      <c r="N16" s="308"/>
      <c r="O16" s="306"/>
      <c r="P16" s="474"/>
    </row>
    <row r="17" spans="1:16" s="3" customFormat="1" ht="12.6" customHeight="1" thickBot="1" x14ac:dyDescent="0.25">
      <c r="A17"/>
      <c r="B17" s="109">
        <v>44295</v>
      </c>
      <c r="C17" s="190" t="s">
        <v>469</v>
      </c>
      <c r="D17" s="132" t="s">
        <v>2667</v>
      </c>
      <c r="E17" s="136">
        <v>331.05</v>
      </c>
      <c r="F17" s="833" t="s">
        <v>89</v>
      </c>
      <c r="G17" s="29" t="s">
        <v>249</v>
      </c>
      <c r="H17" s="29"/>
      <c r="I17" s="294" t="s">
        <v>1570</v>
      </c>
      <c r="J17" s="294"/>
      <c r="K17" s="294"/>
      <c r="L17" s="288"/>
      <c r="M17" s="492" t="s">
        <v>2269</v>
      </c>
      <c r="N17" s="308"/>
      <c r="O17" s="306"/>
      <c r="P17" s="474"/>
    </row>
    <row r="18" spans="1:16" s="56" customFormat="1" ht="12.6" customHeight="1" thickBot="1" x14ac:dyDescent="0.25">
      <c r="A18"/>
      <c r="B18" s="109">
        <v>44295</v>
      </c>
      <c r="C18" s="190" t="s">
        <v>301</v>
      </c>
      <c r="D18" s="132" t="s">
        <v>1818</v>
      </c>
      <c r="E18" s="136">
        <v>715.07</v>
      </c>
      <c r="F18" s="830" t="s">
        <v>89</v>
      </c>
      <c r="G18" s="29" t="s">
        <v>249</v>
      </c>
      <c r="H18" s="29"/>
      <c r="I18"/>
      <c r="J18" s="10" t="s">
        <v>297</v>
      </c>
      <c r="K18" s="11" t="s">
        <v>298</v>
      </c>
      <c r="L18" s="176" t="s">
        <v>299</v>
      </c>
      <c r="M18" s="308"/>
      <c r="N18" s="308"/>
      <c r="O18" s="306"/>
    </row>
    <row r="19" spans="1:16" s="56" customFormat="1" ht="12.6" customHeight="1" x14ac:dyDescent="0.2">
      <c r="A19"/>
      <c r="B19" s="109">
        <v>44295</v>
      </c>
      <c r="C19" s="831" t="s">
        <v>301</v>
      </c>
      <c r="D19" s="132" t="s">
        <v>2566</v>
      </c>
      <c r="E19" s="169">
        <v>644</v>
      </c>
      <c r="F19" s="308" t="s">
        <v>89</v>
      </c>
      <c r="G19" s="29" t="s">
        <v>249</v>
      </c>
      <c r="H19" s="29"/>
      <c r="I19"/>
      <c r="J19" s="109">
        <v>44278</v>
      </c>
      <c r="K19" s="119" t="s">
        <v>2399</v>
      </c>
      <c r="L19" s="169">
        <v>53</v>
      </c>
      <c r="M19" s="308"/>
      <c r="N19" s="308" t="s">
        <v>249</v>
      </c>
      <c r="O19" s="307"/>
    </row>
    <row r="20" spans="1:16" s="56" customFormat="1" ht="12.6" customHeight="1" x14ac:dyDescent="0.2">
      <c r="A20"/>
      <c r="B20" s="109">
        <v>44298</v>
      </c>
      <c r="C20" s="831" t="s">
        <v>301</v>
      </c>
      <c r="D20" s="132" t="s">
        <v>6</v>
      </c>
      <c r="E20" s="169">
        <v>16514</v>
      </c>
      <c r="F20" s="308" t="s">
        <v>89</v>
      </c>
      <c r="G20" s="29" t="s">
        <v>249</v>
      </c>
      <c r="H20" s="29"/>
      <c r="I20"/>
      <c r="J20" s="109">
        <v>44293</v>
      </c>
      <c r="K20" s="119" t="s">
        <v>2639</v>
      </c>
      <c r="L20" s="169">
        <v>164.19</v>
      </c>
      <c r="M20" s="308"/>
      <c r="N20" s="308" t="s">
        <v>249</v>
      </c>
      <c r="O20" s="307"/>
    </row>
    <row r="21" spans="1:16" s="56" customFormat="1" ht="12.6" customHeight="1" x14ac:dyDescent="0.2">
      <c r="A21"/>
      <c r="B21" s="109">
        <v>44298</v>
      </c>
      <c r="C21" s="831" t="s">
        <v>469</v>
      </c>
      <c r="D21" s="132" t="s">
        <v>2668</v>
      </c>
      <c r="E21" s="169">
        <v>110</v>
      </c>
      <c r="F21" s="308"/>
      <c r="G21" s="29" t="s">
        <v>249</v>
      </c>
      <c r="H21" s="29"/>
      <c r="I21"/>
      <c r="J21" s="109">
        <v>44299</v>
      </c>
      <c r="K21" s="119" t="s">
        <v>1772</v>
      </c>
      <c r="L21" s="169">
        <v>541.29999999999995</v>
      </c>
      <c r="M21" s="308" t="s">
        <v>89</v>
      </c>
      <c r="N21" s="308" t="s">
        <v>249</v>
      </c>
      <c r="O21" s="307"/>
    </row>
    <row r="22" spans="1:16" s="56" customFormat="1" ht="12.6" customHeight="1" x14ac:dyDescent="0.2">
      <c r="A22"/>
      <c r="B22" s="109">
        <v>44298</v>
      </c>
      <c r="C22" s="843" t="s">
        <v>469</v>
      </c>
      <c r="D22" s="132" t="s">
        <v>2373</v>
      </c>
      <c r="E22" s="169">
        <v>231.57</v>
      </c>
      <c r="F22" s="308"/>
      <c r="G22" s="29" t="s">
        <v>249</v>
      </c>
      <c r="H22" s="29"/>
      <c r="I22"/>
      <c r="J22" s="109">
        <v>44299</v>
      </c>
      <c r="K22" s="119" t="s">
        <v>2674</v>
      </c>
      <c r="L22" s="169">
        <v>100</v>
      </c>
      <c r="M22" s="308" t="s">
        <v>89</v>
      </c>
      <c r="N22" s="308" t="s">
        <v>249</v>
      </c>
      <c r="O22" s="307"/>
    </row>
    <row r="23" spans="1:16" s="56" customFormat="1" ht="12.6" customHeight="1" x14ac:dyDescent="0.2">
      <c r="A23"/>
      <c r="B23" s="109">
        <v>44298</v>
      </c>
      <c r="C23" s="843" t="s">
        <v>2581</v>
      </c>
      <c r="D23" s="132" t="s">
        <v>1977</v>
      </c>
      <c r="E23" s="169">
        <v>3050</v>
      </c>
      <c r="F23" s="308" t="s">
        <v>405</v>
      </c>
      <c r="G23" s="29" t="s">
        <v>249</v>
      </c>
      <c r="H23" s="29"/>
      <c r="I23"/>
      <c r="J23" s="109">
        <v>44299</v>
      </c>
      <c r="K23" s="132" t="s">
        <v>1051</v>
      </c>
      <c r="L23" s="433">
        <v>901</v>
      </c>
      <c r="M23" s="308" t="s">
        <v>89</v>
      </c>
      <c r="N23" s="308" t="s">
        <v>249</v>
      </c>
      <c r="O23" s="308"/>
      <c r="P23" s="29"/>
    </row>
    <row r="24" spans="1:16" s="56" customFormat="1" ht="12.6" customHeight="1" x14ac:dyDescent="0.2">
      <c r="A24"/>
      <c r="B24" s="109">
        <v>44300</v>
      </c>
      <c r="C24" s="843" t="s">
        <v>469</v>
      </c>
      <c r="D24" s="132" t="s">
        <v>901</v>
      </c>
      <c r="E24" s="169">
        <v>216.97</v>
      </c>
      <c r="F24" s="308"/>
      <c r="G24" s="29" t="s">
        <v>249</v>
      </c>
      <c r="H24" s="29"/>
      <c r="I24"/>
      <c r="J24" s="129">
        <v>44300</v>
      </c>
      <c r="K24" s="132" t="s">
        <v>1772</v>
      </c>
      <c r="L24" s="433">
        <v>385.2</v>
      </c>
      <c r="M24" s="308" t="s">
        <v>89</v>
      </c>
      <c r="N24" s="308" t="s">
        <v>249</v>
      </c>
      <c r="O24" s="308"/>
      <c r="P24" s="29"/>
    </row>
    <row r="25" spans="1:16" s="56" customFormat="1" ht="12.6" customHeight="1" thickBot="1" x14ac:dyDescent="0.25">
      <c r="A25"/>
      <c r="B25" s="109">
        <v>44300</v>
      </c>
      <c r="C25" s="843" t="s">
        <v>2460</v>
      </c>
      <c r="D25" s="132" t="s">
        <v>2462</v>
      </c>
      <c r="E25" s="169">
        <v>21.5</v>
      </c>
      <c r="F25" s="308"/>
      <c r="G25" s="29" t="s">
        <v>249</v>
      </c>
      <c r="H25" s="29"/>
      <c r="I25"/>
      <c r="J25" s="161">
        <v>44302</v>
      </c>
      <c r="K25" s="133" t="s">
        <v>2400</v>
      </c>
      <c r="L25" s="200">
        <v>66</v>
      </c>
      <c r="M25" s="308"/>
      <c r="N25" s="308" t="s">
        <v>249</v>
      </c>
      <c r="O25" s="308"/>
      <c r="P25" s="29"/>
    </row>
    <row r="26" spans="1:16" s="56" customFormat="1" ht="12.6" customHeight="1" thickBot="1" x14ac:dyDescent="0.25">
      <c r="A26"/>
      <c r="B26" s="109">
        <v>44301</v>
      </c>
      <c r="C26" s="831" t="s">
        <v>647</v>
      </c>
      <c r="D26" s="132" t="s">
        <v>2655</v>
      </c>
      <c r="E26" s="169">
        <v>3544.16</v>
      </c>
      <c r="F26" s="308" t="s">
        <v>89</v>
      </c>
      <c r="G26" s="29" t="s">
        <v>249</v>
      </c>
      <c r="H26" s="29"/>
      <c r="I26" s="294"/>
      <c r="K26" s="194"/>
      <c r="L26" s="87">
        <f>SUM(L19:L25)</f>
        <v>2210.69</v>
      </c>
      <c r="M26" s="308"/>
      <c r="N26" s="308"/>
      <c r="O26" s="308"/>
      <c r="P26" s="29"/>
    </row>
    <row r="27" spans="1:16" s="56" customFormat="1" ht="12.6" customHeight="1" x14ac:dyDescent="0.2">
      <c r="A27"/>
      <c r="B27" s="109">
        <v>44301</v>
      </c>
      <c r="C27" s="831" t="s">
        <v>301</v>
      </c>
      <c r="D27" s="132" t="s">
        <v>227</v>
      </c>
      <c r="E27" s="169">
        <v>161</v>
      </c>
      <c r="F27" s="308" t="s">
        <v>89</v>
      </c>
      <c r="G27" s="29" t="s">
        <v>249</v>
      </c>
      <c r="H27" s="29"/>
      <c r="I27" s="3"/>
      <c r="K27" s="194"/>
      <c r="L27" s="208"/>
      <c r="M27" s="308"/>
      <c r="N27" s="308"/>
      <c r="O27" s="308"/>
      <c r="P27" s="29"/>
    </row>
    <row r="28" spans="1:16" s="56" customFormat="1" ht="12.6" customHeight="1" thickBot="1" x14ac:dyDescent="0.25">
      <c r="A28"/>
      <c r="B28" s="109">
        <v>44301</v>
      </c>
      <c r="C28" s="831" t="s">
        <v>301</v>
      </c>
      <c r="D28" s="132" t="s">
        <v>293</v>
      </c>
      <c r="E28" s="169">
        <v>4600</v>
      </c>
      <c r="F28" s="308" t="s">
        <v>89</v>
      </c>
      <c r="G28" s="29" t="s">
        <v>249</v>
      </c>
      <c r="H28" s="29"/>
      <c r="I28" s="294" t="s">
        <v>2039</v>
      </c>
      <c r="J28" s="294"/>
      <c r="K28" s="294"/>
      <c r="L28" s="288"/>
      <c r="M28" s="492"/>
      <c r="N28" s="308"/>
      <c r="O28" s="308"/>
      <c r="P28" s="327"/>
    </row>
    <row r="29" spans="1:16" s="56" customFormat="1" ht="12.6" customHeight="1" thickBot="1" x14ac:dyDescent="0.25">
      <c r="A29"/>
      <c r="B29" s="109">
        <v>44302</v>
      </c>
      <c r="C29" s="843" t="s">
        <v>655</v>
      </c>
      <c r="D29" s="132" t="s">
        <v>324</v>
      </c>
      <c r="E29" s="169">
        <v>1280</v>
      </c>
      <c r="F29" s="308"/>
      <c r="G29" s="29" t="s">
        <v>249</v>
      </c>
      <c r="H29" s="29"/>
      <c r="I29"/>
      <c r="J29" s="10" t="s">
        <v>297</v>
      </c>
      <c r="K29" s="11" t="s">
        <v>298</v>
      </c>
      <c r="L29" s="176" t="s">
        <v>299</v>
      </c>
      <c r="M29" s="308"/>
      <c r="N29" s="308"/>
      <c r="O29" s="308"/>
      <c r="P29" s="327"/>
    </row>
    <row r="30" spans="1:16" s="56" customFormat="1" ht="12.6" customHeight="1" thickBot="1" x14ac:dyDescent="0.25">
      <c r="A30"/>
      <c r="B30" s="109">
        <v>44302</v>
      </c>
      <c r="C30" s="831" t="s">
        <v>655</v>
      </c>
      <c r="D30" s="132" t="s">
        <v>324</v>
      </c>
      <c r="E30" s="169">
        <v>81.88</v>
      </c>
      <c r="F30" s="308" t="s">
        <v>89</v>
      </c>
      <c r="G30" s="29" t="s">
        <v>249</v>
      </c>
      <c r="H30" s="29"/>
      <c r="I30" s="294"/>
      <c r="J30" s="280">
        <v>44313</v>
      </c>
      <c r="K30" s="423" t="s">
        <v>2673</v>
      </c>
      <c r="L30" s="200">
        <v>2132.58</v>
      </c>
      <c r="M30" s="308"/>
      <c r="N30" s="308" t="s">
        <v>249</v>
      </c>
      <c r="O30" s="308"/>
      <c r="P30" s="327"/>
    </row>
    <row r="31" spans="1:16" s="56" customFormat="1" ht="12.6" customHeight="1" thickBot="1" x14ac:dyDescent="0.25">
      <c r="A31"/>
      <c r="B31" s="109">
        <v>44302</v>
      </c>
      <c r="C31" s="831" t="s">
        <v>469</v>
      </c>
      <c r="D31" s="132" t="s">
        <v>424</v>
      </c>
      <c r="E31" s="169">
        <v>550.53</v>
      </c>
      <c r="F31" s="308"/>
      <c r="G31" s="29" t="s">
        <v>249</v>
      </c>
      <c r="H31" s="29"/>
      <c r="I31"/>
      <c r="K31" s="194"/>
      <c r="L31" s="87">
        <f>SUM(L30:L30)</f>
        <v>2132.58</v>
      </c>
      <c r="M31" s="308"/>
      <c r="N31" s="308"/>
      <c r="O31" s="308"/>
      <c r="P31" s="29"/>
    </row>
    <row r="32" spans="1:16" s="56" customFormat="1" ht="12.6" customHeight="1" x14ac:dyDescent="0.2">
      <c r="A32"/>
      <c r="B32" s="109">
        <v>44302</v>
      </c>
      <c r="C32" s="843" t="s">
        <v>469</v>
      </c>
      <c r="D32" s="132" t="s">
        <v>1023</v>
      </c>
      <c r="E32" s="169">
        <v>171.5</v>
      </c>
      <c r="F32" s="308"/>
      <c r="G32" s="29" t="s">
        <v>249</v>
      </c>
      <c r="H32" s="29"/>
      <c r="I32"/>
      <c r="K32" s="194"/>
      <c r="L32" s="208"/>
      <c r="M32" s="308"/>
      <c r="N32" s="308"/>
      <c r="O32" s="308"/>
      <c r="P32" s="29"/>
    </row>
    <row r="33" spans="1:16" s="56" customFormat="1" ht="12.6" customHeight="1" x14ac:dyDescent="0.2">
      <c r="A33"/>
      <c r="B33" s="109">
        <v>44302</v>
      </c>
      <c r="C33" s="843" t="s">
        <v>719</v>
      </c>
      <c r="D33" s="132" t="s">
        <v>1051</v>
      </c>
      <c r="E33" s="169">
        <v>1114.72</v>
      </c>
      <c r="F33" s="308"/>
      <c r="G33" s="29" t="s">
        <v>249</v>
      </c>
      <c r="H33" s="29"/>
      <c r="I33" s="308"/>
      <c r="J33"/>
      <c r="K33" s="308"/>
      <c r="L33" s="308"/>
      <c r="M33" s="308"/>
      <c r="N33" s="308"/>
      <c r="O33" s="308"/>
      <c r="P33" s="29"/>
    </row>
    <row r="34" spans="1:16" s="56" customFormat="1" ht="12.6" customHeight="1" x14ac:dyDescent="0.2">
      <c r="A34"/>
      <c r="B34" s="109">
        <v>44305</v>
      </c>
      <c r="C34" s="831" t="s">
        <v>301</v>
      </c>
      <c r="D34" s="132" t="s">
        <v>2639</v>
      </c>
      <c r="E34" s="169">
        <v>209.94</v>
      </c>
      <c r="F34" s="308" t="s">
        <v>89</v>
      </c>
      <c r="G34" s="29" t="s">
        <v>249</v>
      </c>
      <c r="H34" s="29"/>
      <c r="I34" s="308"/>
      <c r="J34"/>
      <c r="K34" s="308"/>
      <c r="L34" s="308"/>
      <c r="M34" s="308"/>
      <c r="N34" s="308"/>
      <c r="O34" s="308"/>
      <c r="P34" s="29"/>
    </row>
    <row r="35" spans="1:16" s="56" customFormat="1" ht="12.6" customHeight="1" x14ac:dyDescent="0.2">
      <c r="A35"/>
      <c r="B35" s="109">
        <v>44305</v>
      </c>
      <c r="C35" s="838" t="s">
        <v>301</v>
      </c>
      <c r="D35" s="132" t="s">
        <v>931</v>
      </c>
      <c r="E35" s="169">
        <v>348.6</v>
      </c>
      <c r="F35" s="308" t="s">
        <v>89</v>
      </c>
      <c r="G35" s="29" t="s">
        <v>249</v>
      </c>
      <c r="H35" s="29"/>
      <c r="I35" s="308"/>
      <c r="J35"/>
      <c r="K35" s="308"/>
      <c r="L35" s="308"/>
      <c r="M35" s="308"/>
      <c r="N35" s="308"/>
      <c r="O35" s="308"/>
      <c r="P35" s="308"/>
    </row>
    <row r="36" spans="1:16" s="56" customFormat="1" ht="12.6" customHeight="1" x14ac:dyDescent="0.2">
      <c r="A36" s="247" t="s">
        <v>2556</v>
      </c>
      <c r="B36" s="109">
        <v>44305</v>
      </c>
      <c r="C36" s="831" t="s">
        <v>719</v>
      </c>
      <c r="D36" s="132" t="s">
        <v>1051</v>
      </c>
      <c r="E36" s="169">
        <v>342</v>
      </c>
      <c r="F36" s="308"/>
      <c r="G36" s="29" t="s">
        <v>249</v>
      </c>
      <c r="H36" s="29"/>
      <c r="I36" s="308"/>
      <c r="J36"/>
      <c r="K36" s="308"/>
      <c r="L36" s="308"/>
      <c r="M36" s="308"/>
      <c r="N36" s="308"/>
      <c r="O36" s="308"/>
      <c r="P36" s="308"/>
    </row>
    <row r="37" spans="1:16" s="56" customFormat="1" ht="12.6" customHeight="1" x14ac:dyDescent="0.2">
      <c r="A37"/>
      <c r="B37" s="109">
        <v>44306</v>
      </c>
      <c r="C37" s="831" t="s">
        <v>301</v>
      </c>
      <c r="D37" s="132" t="s">
        <v>1350</v>
      </c>
      <c r="E37" s="169">
        <v>7638.3</v>
      </c>
      <c r="F37" s="308" t="s">
        <v>89</v>
      </c>
      <c r="G37" s="29" t="s">
        <v>249</v>
      </c>
      <c r="H37" s="29"/>
      <c r="I37" s="308"/>
      <c r="J37"/>
      <c r="K37" s="308"/>
      <c r="L37" s="308"/>
      <c r="M37" s="308"/>
      <c r="N37" s="308"/>
      <c r="O37" s="308"/>
      <c r="P37" s="308"/>
    </row>
    <row r="38" spans="1:16" s="56" customFormat="1" ht="12.6" customHeight="1" x14ac:dyDescent="0.2">
      <c r="A38"/>
      <c r="B38" s="109">
        <v>44306</v>
      </c>
      <c r="C38" s="839" t="s">
        <v>301</v>
      </c>
      <c r="D38" s="132" t="s">
        <v>6</v>
      </c>
      <c r="E38" s="169">
        <v>16514</v>
      </c>
      <c r="F38" s="308" t="s">
        <v>89</v>
      </c>
      <c r="G38" s="29"/>
      <c r="H38" s="29"/>
      <c r="I38" s="308"/>
      <c r="J38"/>
      <c r="K38" s="308"/>
      <c r="L38" s="308"/>
      <c r="M38" s="308"/>
      <c r="N38" s="308"/>
      <c r="O38" s="308"/>
      <c r="P38" s="308"/>
    </row>
    <row r="39" spans="1:16" s="56" customFormat="1" ht="12.6" customHeight="1" x14ac:dyDescent="0.2">
      <c r="A39"/>
      <c r="B39" s="109">
        <v>44307</v>
      </c>
      <c r="C39" s="843" t="s">
        <v>719</v>
      </c>
      <c r="D39" s="132" t="s">
        <v>1577</v>
      </c>
      <c r="E39" s="169">
        <v>1063.9000000000001</v>
      </c>
      <c r="F39" s="308"/>
      <c r="G39" s="29" t="s">
        <v>249</v>
      </c>
      <c r="H39" s="29"/>
      <c r="I39" s="308"/>
      <c r="J39"/>
      <c r="K39" s="308"/>
      <c r="L39" s="308"/>
      <c r="M39" s="308"/>
      <c r="N39" s="308"/>
      <c r="O39" s="308"/>
      <c r="P39" s="308"/>
    </row>
    <row r="40" spans="1:16" s="56" customFormat="1" ht="12.6" customHeight="1" x14ac:dyDescent="0.2">
      <c r="A40"/>
      <c r="B40" s="109">
        <v>44308</v>
      </c>
      <c r="C40" s="831" t="s">
        <v>566</v>
      </c>
      <c r="D40" s="132" t="s">
        <v>2662</v>
      </c>
      <c r="E40" s="169">
        <v>1114.42</v>
      </c>
      <c r="F40" s="308" t="s">
        <v>89</v>
      </c>
      <c r="G40" s="29" t="s">
        <v>249</v>
      </c>
      <c r="H40" s="29"/>
      <c r="I40" s="308"/>
      <c r="J40"/>
      <c r="K40" s="308"/>
      <c r="L40" s="308"/>
      <c r="M40" s="308"/>
      <c r="N40" s="308"/>
      <c r="O40" s="308"/>
      <c r="P40" s="308"/>
    </row>
    <row r="41" spans="1:16" s="56" customFormat="1" ht="12.6" customHeight="1" x14ac:dyDescent="0.2">
      <c r="A41"/>
      <c r="B41" s="109">
        <v>44308</v>
      </c>
      <c r="C41" s="831" t="s">
        <v>301</v>
      </c>
      <c r="D41" s="132" t="s">
        <v>227</v>
      </c>
      <c r="E41" s="169">
        <v>78.2</v>
      </c>
      <c r="F41" s="308" t="s">
        <v>89</v>
      </c>
      <c r="G41" s="29" t="s">
        <v>249</v>
      </c>
      <c r="H41" s="29"/>
      <c r="I41" s="308"/>
      <c r="J41"/>
      <c r="K41" s="308"/>
      <c r="L41" s="308"/>
      <c r="M41" s="308"/>
      <c r="N41" s="308"/>
      <c r="O41" s="308"/>
      <c r="P41" s="308"/>
    </row>
    <row r="42" spans="1:16" s="56" customFormat="1" ht="12.6" customHeight="1" x14ac:dyDescent="0.2">
      <c r="A42"/>
      <c r="B42" s="109">
        <v>44308</v>
      </c>
      <c r="C42" s="838" t="s">
        <v>301</v>
      </c>
      <c r="D42" s="132" t="s">
        <v>227</v>
      </c>
      <c r="E42" s="169">
        <v>2871.55</v>
      </c>
      <c r="F42" s="308" t="s">
        <v>89</v>
      </c>
      <c r="G42" s="29" t="s">
        <v>249</v>
      </c>
      <c r="H42" s="29"/>
      <c r="I42" s="308"/>
      <c r="J42"/>
      <c r="K42" s="308"/>
      <c r="L42" s="308"/>
      <c r="M42" s="308"/>
      <c r="N42" s="308"/>
      <c r="O42" s="308"/>
      <c r="P42" s="308"/>
    </row>
    <row r="43" spans="1:16" s="56" customFormat="1" ht="12.6" customHeight="1" x14ac:dyDescent="0.2">
      <c r="A43"/>
      <c r="B43" s="109">
        <v>44308</v>
      </c>
      <c r="C43" s="838" t="s">
        <v>301</v>
      </c>
      <c r="D43" s="132" t="s">
        <v>931</v>
      </c>
      <c r="E43" s="169">
        <v>254.2</v>
      </c>
      <c r="F43" s="308" t="s">
        <v>89</v>
      </c>
      <c r="G43" s="29" t="s">
        <v>249</v>
      </c>
      <c r="H43" s="29"/>
      <c r="I43"/>
      <c r="J43"/>
      <c r="K43"/>
      <c r="L43"/>
      <c r="M43" s="308"/>
      <c r="N43" s="308"/>
      <c r="O43" s="308"/>
      <c r="P43" s="308"/>
    </row>
    <row r="44" spans="1:16" s="56" customFormat="1" ht="12.6" customHeight="1" x14ac:dyDescent="0.2">
      <c r="A44"/>
      <c r="B44" s="109">
        <v>44308</v>
      </c>
      <c r="C44" s="843" t="s">
        <v>301</v>
      </c>
      <c r="D44" s="132" t="s">
        <v>459</v>
      </c>
      <c r="E44" s="169">
        <v>132</v>
      </c>
      <c r="F44" s="308"/>
      <c r="G44" s="29" t="s">
        <v>249</v>
      </c>
      <c r="H44" s="308"/>
      <c r="I44"/>
      <c r="J44"/>
      <c r="K44"/>
      <c r="L44"/>
      <c r="M44" s="308"/>
      <c r="N44" s="308"/>
      <c r="O44" s="308"/>
      <c r="P44" s="308"/>
    </row>
    <row r="45" spans="1:16" s="56" customFormat="1" ht="12.6" customHeight="1" x14ac:dyDescent="0.2">
      <c r="A45"/>
      <c r="B45" s="109">
        <v>44308</v>
      </c>
      <c r="C45" s="831" t="s">
        <v>469</v>
      </c>
      <c r="D45" s="132" t="s">
        <v>424</v>
      </c>
      <c r="E45" s="169">
        <v>361.64</v>
      </c>
      <c r="F45" s="308"/>
      <c r="G45" s="29" t="s">
        <v>249</v>
      </c>
      <c r="H45" s="308"/>
      <c r="I45"/>
      <c r="J45"/>
      <c r="K45"/>
      <c r="L45"/>
      <c r="M45" s="308"/>
      <c r="N45" s="308"/>
      <c r="O45" s="308"/>
      <c r="P45" s="308"/>
    </row>
    <row r="46" spans="1:16" s="56" customFormat="1" ht="12.6" customHeight="1" x14ac:dyDescent="0.2">
      <c r="B46" s="109">
        <v>44308</v>
      </c>
      <c r="C46" s="831" t="s">
        <v>2460</v>
      </c>
      <c r="D46" s="132" t="s">
        <v>2400</v>
      </c>
      <c r="E46" s="169">
        <v>66</v>
      </c>
      <c r="F46" s="308"/>
      <c r="G46" s="29" t="s">
        <v>249</v>
      </c>
      <c r="H46" s="308"/>
      <c r="I46"/>
      <c r="J46"/>
      <c r="K46"/>
      <c r="L46"/>
      <c r="M46" s="308"/>
      <c r="N46" s="308"/>
      <c r="O46" s="308"/>
      <c r="P46" s="308"/>
    </row>
    <row r="47" spans="1:16" s="56" customFormat="1" ht="12.6" customHeight="1" x14ac:dyDescent="0.2">
      <c r="B47" s="109">
        <v>44309</v>
      </c>
      <c r="C47" s="831" t="s">
        <v>2581</v>
      </c>
      <c r="D47" s="132" t="s">
        <v>1977</v>
      </c>
      <c r="E47" s="169">
        <v>3090</v>
      </c>
      <c r="F47" s="308" t="s">
        <v>405</v>
      </c>
      <c r="G47" s="29" t="s">
        <v>249</v>
      </c>
      <c r="H47" s="308"/>
      <c r="I47"/>
      <c r="J47"/>
      <c r="K47"/>
      <c r="L47"/>
      <c r="M47" s="308"/>
      <c r="N47" s="308"/>
      <c r="O47" s="308"/>
      <c r="P47" s="308"/>
    </row>
    <row r="48" spans="1:16" s="56" customFormat="1" ht="12.6" customHeight="1" x14ac:dyDescent="0.2">
      <c r="B48" s="109">
        <v>44309</v>
      </c>
      <c r="C48" s="843" t="s">
        <v>1201</v>
      </c>
      <c r="D48" s="132" t="s">
        <v>2669</v>
      </c>
      <c r="E48" s="169">
        <v>164</v>
      </c>
      <c r="F48" s="308"/>
      <c r="G48" s="29" t="s">
        <v>249</v>
      </c>
      <c r="H48" s="308"/>
      <c r="I48"/>
      <c r="J48"/>
      <c r="K48"/>
      <c r="L48"/>
      <c r="M48" s="308"/>
      <c r="N48" s="308"/>
      <c r="O48" s="308"/>
      <c r="P48" s="308"/>
    </row>
    <row r="49" spans="1:16" s="308" customFormat="1" ht="12.6" customHeight="1" x14ac:dyDescent="0.2">
      <c r="A49" s="56"/>
      <c r="B49" s="109">
        <v>44312</v>
      </c>
      <c r="C49" s="831" t="s">
        <v>566</v>
      </c>
      <c r="D49" s="132" t="s">
        <v>2670</v>
      </c>
      <c r="E49" s="169">
        <v>525</v>
      </c>
      <c r="G49" s="29" t="s">
        <v>249</v>
      </c>
      <c r="H49" s="29"/>
      <c r="I49"/>
      <c r="J49"/>
      <c r="K49"/>
      <c r="L49"/>
    </row>
    <row r="50" spans="1:16" s="308" customFormat="1" ht="12.6" customHeight="1" x14ac:dyDescent="0.2">
      <c r="A50" s="56"/>
      <c r="B50" s="109">
        <v>44312</v>
      </c>
      <c r="C50" s="831" t="s">
        <v>1201</v>
      </c>
      <c r="D50" s="132" t="s">
        <v>288</v>
      </c>
      <c r="E50" s="124">
        <v>166</v>
      </c>
      <c r="F50" s="830" t="s">
        <v>89</v>
      </c>
      <c r="G50" s="29" t="s">
        <v>249</v>
      </c>
      <c r="H50" s="29"/>
      <c r="I50"/>
      <c r="J50"/>
      <c r="K50"/>
      <c r="L50"/>
    </row>
    <row r="51" spans="1:16" s="308" customFormat="1" ht="12.6" customHeight="1" x14ac:dyDescent="0.2">
      <c r="A51" s="56"/>
      <c r="B51" s="109">
        <v>44314</v>
      </c>
      <c r="C51" s="831" t="s">
        <v>301</v>
      </c>
      <c r="D51" s="132" t="s">
        <v>2311</v>
      </c>
      <c r="E51" s="124">
        <v>240</v>
      </c>
      <c r="F51" s="830"/>
      <c r="G51" s="29" t="s">
        <v>249</v>
      </c>
      <c r="H51" s="29"/>
      <c r="I51"/>
      <c r="J51"/>
      <c r="K51"/>
      <c r="L51"/>
      <c r="P51"/>
    </row>
    <row r="52" spans="1:16" s="308" customFormat="1" ht="12.6" customHeight="1" x14ac:dyDescent="0.2">
      <c r="A52" s="56"/>
      <c r="B52" s="109">
        <v>44314</v>
      </c>
      <c r="C52" s="831" t="s">
        <v>469</v>
      </c>
      <c r="D52" s="132" t="s">
        <v>424</v>
      </c>
      <c r="E52" s="124">
        <v>79.33</v>
      </c>
      <c r="F52" s="830"/>
      <c r="G52" s="29" t="s">
        <v>249</v>
      </c>
      <c r="H52" s="29"/>
      <c r="I52"/>
      <c r="J52"/>
      <c r="K52"/>
      <c r="L52"/>
      <c r="P52"/>
    </row>
    <row r="53" spans="1:16" s="308" customFormat="1" ht="12.6" customHeight="1" x14ac:dyDescent="0.2">
      <c r="A53" s="56"/>
      <c r="B53" s="109">
        <v>44315</v>
      </c>
      <c r="C53" s="843" t="s">
        <v>469</v>
      </c>
      <c r="D53" s="132" t="s">
        <v>424</v>
      </c>
      <c r="E53" s="124">
        <v>693.46</v>
      </c>
      <c r="F53" s="830"/>
      <c r="G53" s="29" t="s">
        <v>249</v>
      </c>
      <c r="H53" s="29"/>
      <c r="I53"/>
      <c r="J53"/>
      <c r="K53"/>
      <c r="L53"/>
      <c r="P53"/>
    </row>
    <row r="54" spans="1:16" s="308" customFormat="1" ht="12.6" customHeight="1" x14ac:dyDescent="0.2">
      <c r="A54" s="56"/>
      <c r="B54" s="109">
        <v>44315</v>
      </c>
      <c r="C54" s="188" t="s">
        <v>469</v>
      </c>
      <c r="D54" s="132" t="s">
        <v>2663</v>
      </c>
      <c r="E54" s="124">
        <v>742</v>
      </c>
      <c r="F54" s="830" t="s">
        <v>89</v>
      </c>
      <c r="G54" s="29" t="s">
        <v>249</v>
      </c>
      <c r="H54" s="29"/>
      <c r="I54"/>
      <c r="J54"/>
      <c r="K54"/>
      <c r="L54"/>
      <c r="P54"/>
    </row>
    <row r="55" spans="1:16" s="308" customFormat="1" ht="12.6" customHeight="1" x14ac:dyDescent="0.2">
      <c r="A55" s="56"/>
      <c r="B55" s="109">
        <v>44315</v>
      </c>
      <c r="C55" s="188" t="s">
        <v>1213</v>
      </c>
      <c r="D55" s="132" t="s">
        <v>861</v>
      </c>
      <c r="E55" s="124">
        <v>18486.080000000002</v>
      </c>
      <c r="F55" s="830" t="s">
        <v>89</v>
      </c>
      <c r="G55" s="29" t="s">
        <v>249</v>
      </c>
      <c r="H55" s="29"/>
      <c r="I55"/>
      <c r="J55"/>
      <c r="K55"/>
      <c r="L55"/>
      <c r="P55"/>
    </row>
    <row r="56" spans="1:16" s="308" customFormat="1" ht="12.6" customHeight="1" thickBot="1" x14ac:dyDescent="0.25">
      <c r="A56"/>
      <c r="B56" s="161">
        <v>44316</v>
      </c>
      <c r="C56" s="187" t="s">
        <v>469</v>
      </c>
      <c r="D56" s="133" t="s">
        <v>2671</v>
      </c>
      <c r="E56" s="137">
        <v>120</v>
      </c>
      <c r="F56" s="830"/>
      <c r="G56" s="29" t="s">
        <v>249</v>
      </c>
      <c r="H56" s="29"/>
      <c r="I56"/>
      <c r="J56"/>
      <c r="K56"/>
      <c r="L56"/>
      <c r="P56"/>
    </row>
    <row r="57" spans="1:16" s="308" customFormat="1" ht="12.6" customHeight="1" thickBot="1" x14ac:dyDescent="0.25">
      <c r="A57"/>
      <c r="B57" s="56"/>
      <c r="C57" s="56"/>
      <c r="D57" s="194"/>
      <c r="E57" s="87">
        <f>SUM(E10:E56)</f>
        <v>94183.780000000013</v>
      </c>
      <c r="F57" s="830"/>
      <c r="G57" s="29"/>
      <c r="H57" s="29"/>
      <c r="I57"/>
      <c r="J57"/>
      <c r="K57"/>
      <c r="L57"/>
      <c r="P57"/>
    </row>
    <row r="58" spans="1:16" s="308" customFormat="1" ht="12" customHeight="1" x14ac:dyDescent="0.2">
      <c r="A58"/>
      <c r="B58"/>
      <c r="C58"/>
      <c r="D58" s="195"/>
      <c r="E58" s="197"/>
      <c r="F58" s="830"/>
      <c r="G58" s="29"/>
      <c r="H58" s="29"/>
      <c r="I58"/>
      <c r="J58"/>
      <c r="K58"/>
      <c r="L58"/>
      <c r="P58"/>
    </row>
    <row r="59" spans="1:16" s="308" customFormat="1" ht="12.6" customHeight="1" x14ac:dyDescent="0.2">
      <c r="A59"/>
      <c r="B59"/>
      <c r="C59"/>
      <c r="D59" s="195"/>
      <c r="E59" s="197"/>
      <c r="F59" s="830"/>
      <c r="G59" s="29"/>
      <c r="H59" s="29"/>
      <c r="I59"/>
      <c r="J59"/>
      <c r="K59"/>
      <c r="L59"/>
      <c r="P59"/>
    </row>
    <row r="60" spans="1:16" s="308" customFormat="1" ht="12.6" customHeight="1" x14ac:dyDescent="0.2">
      <c r="A60"/>
      <c r="B60"/>
      <c r="C60"/>
      <c r="D60" s="195"/>
      <c r="E60" s="197"/>
      <c r="F60" s="830"/>
      <c r="G60" s="29"/>
      <c r="H60" s="29"/>
      <c r="I60"/>
      <c r="J60"/>
      <c r="K60"/>
      <c r="L60"/>
      <c r="P60"/>
    </row>
    <row r="61" spans="1:16" s="308" customFormat="1" ht="12.6" customHeight="1" x14ac:dyDescent="0.2">
      <c r="A61"/>
      <c r="B61"/>
      <c r="C61"/>
      <c r="D61" s="195"/>
      <c r="E61" s="197"/>
      <c r="F61" s="830"/>
      <c r="G61" s="29"/>
      <c r="H61" s="29"/>
      <c r="I61"/>
      <c r="J61"/>
      <c r="K61"/>
      <c r="L61"/>
      <c r="P61"/>
    </row>
    <row r="62" spans="1:16" s="308" customFormat="1" ht="12.6" customHeight="1" x14ac:dyDescent="0.2">
      <c r="A62"/>
      <c r="B62"/>
      <c r="C62"/>
      <c r="D62" s="195"/>
      <c r="E62" s="197"/>
      <c r="F62" s="830"/>
      <c r="G62" s="29"/>
      <c r="H62" s="29"/>
      <c r="I62"/>
      <c r="J62"/>
      <c r="K62"/>
      <c r="L62"/>
      <c r="P62"/>
    </row>
    <row r="63" spans="1:16" s="308" customFormat="1" ht="12.6" customHeight="1" x14ac:dyDescent="0.2">
      <c r="A63"/>
      <c r="B63"/>
      <c r="C63"/>
      <c r="D63" s="195"/>
      <c r="E63" s="197"/>
      <c r="F63" s="830"/>
      <c r="G63" s="29"/>
      <c r="H63" s="29"/>
      <c r="I63"/>
      <c r="J63"/>
      <c r="K63"/>
      <c r="L63"/>
      <c r="P63"/>
    </row>
    <row r="64" spans="1:16" s="308" customFormat="1" x14ac:dyDescent="0.2">
      <c r="A64"/>
      <c r="B64"/>
      <c r="C64"/>
      <c r="D64" s="195"/>
      <c r="E64" s="197"/>
      <c r="F64" s="830"/>
      <c r="G64" s="29"/>
      <c r="H64" s="29"/>
      <c r="I64"/>
      <c r="J64"/>
      <c r="K64"/>
      <c r="L64"/>
      <c r="P64"/>
    </row>
    <row r="65" spans="1:16" s="308" customFormat="1" x14ac:dyDescent="0.2">
      <c r="A65"/>
      <c r="B65"/>
      <c r="C65"/>
      <c r="D65" s="195"/>
      <c r="E65" s="197"/>
      <c r="F65" s="830"/>
      <c r="G65" s="29"/>
      <c r="H65" s="29"/>
      <c r="I65"/>
      <c r="J65"/>
      <c r="K65"/>
      <c r="L65"/>
      <c r="P65"/>
    </row>
    <row r="66" spans="1:16" s="308" customFormat="1" x14ac:dyDescent="0.2">
      <c r="A66"/>
      <c r="B66"/>
      <c r="C66"/>
      <c r="D66" s="195"/>
      <c r="E66" s="197"/>
      <c r="F66" s="830"/>
      <c r="G66" s="29"/>
      <c r="H66" s="29"/>
      <c r="I66"/>
      <c r="J66"/>
      <c r="K66"/>
      <c r="L66"/>
      <c r="P66"/>
    </row>
    <row r="67" spans="1:16" s="308" customFormat="1" x14ac:dyDescent="0.2">
      <c r="A67"/>
      <c r="B67"/>
      <c r="C67"/>
      <c r="D67" s="195"/>
      <c r="E67" s="197"/>
      <c r="F67" s="830"/>
      <c r="G67" s="29"/>
      <c r="H67" s="29"/>
      <c r="I67"/>
      <c r="J67"/>
      <c r="K67"/>
      <c r="L67"/>
      <c r="P67"/>
    </row>
    <row r="68" spans="1:16" s="308" customFormat="1" x14ac:dyDescent="0.2">
      <c r="A68"/>
      <c r="B68"/>
      <c r="C68"/>
      <c r="D68" s="195"/>
      <c r="E68" s="197"/>
      <c r="F68" s="830"/>
      <c r="G68" s="29"/>
      <c r="H68" s="29"/>
      <c r="I68"/>
      <c r="J68"/>
      <c r="K68"/>
      <c r="L68"/>
      <c r="P68"/>
    </row>
    <row r="69" spans="1:16" s="308" customFormat="1" x14ac:dyDescent="0.2">
      <c r="A69"/>
      <c r="B69" s="812">
        <v>45627</v>
      </c>
      <c r="C69"/>
      <c r="D69" s="195"/>
      <c r="E69" s="197"/>
      <c r="F69" s="830"/>
      <c r="G69" s="29"/>
      <c r="H69" s="29"/>
      <c r="I69"/>
      <c r="J69"/>
      <c r="K69"/>
      <c r="L69"/>
      <c r="P69"/>
    </row>
    <row r="70" spans="1:16" s="308" customFormat="1" x14ac:dyDescent="0.2">
      <c r="A70"/>
      <c r="B70"/>
      <c r="C70"/>
      <c r="D70" s="195"/>
      <c r="E70" s="197"/>
      <c r="F70" s="830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830"/>
      <c r="G71" s="29"/>
      <c r="H71" s="29"/>
      <c r="I71"/>
      <c r="J71"/>
      <c r="K71"/>
      <c r="L71"/>
      <c r="P71"/>
    </row>
    <row r="72" spans="1:16" s="308" customFormat="1" x14ac:dyDescent="0.2">
      <c r="A72"/>
      <c r="B72"/>
      <c r="C72"/>
      <c r="D72" s="195"/>
      <c r="E72" s="197"/>
      <c r="F72" s="830"/>
      <c r="G72" s="29"/>
      <c r="H72" s="29"/>
      <c r="I72"/>
      <c r="J72"/>
      <c r="K72"/>
      <c r="L72"/>
      <c r="P72"/>
    </row>
    <row r="73" spans="1:16" s="308" customFormat="1" x14ac:dyDescent="0.2">
      <c r="A73"/>
      <c r="B73"/>
      <c r="C73"/>
      <c r="D73" s="195"/>
      <c r="E73" s="197"/>
      <c r="F73" s="830"/>
      <c r="G73" s="29"/>
      <c r="H73" s="29"/>
      <c r="I73"/>
      <c r="J73"/>
      <c r="K73"/>
      <c r="L73"/>
      <c r="P73"/>
    </row>
    <row r="84" spans="1:16" s="308" customFormat="1" x14ac:dyDescent="0.2">
      <c r="A84"/>
      <c r="B84"/>
      <c r="C84"/>
      <c r="D84" s="195"/>
      <c r="E84" s="197"/>
      <c r="F84" s="830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830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 s="830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 s="830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 s="830"/>
      <c r="G88" s="29"/>
      <c r="H88" s="29"/>
      <c r="I88"/>
      <c r="J88"/>
      <c r="K88"/>
      <c r="L88"/>
      <c r="P88"/>
    </row>
    <row r="89" spans="1:16" s="308" customFormat="1" x14ac:dyDescent="0.2">
      <c r="A89"/>
      <c r="B89"/>
      <c r="C89"/>
      <c r="D89" s="195"/>
      <c r="E89" s="197"/>
      <c r="F89" s="830"/>
      <c r="G89" s="29"/>
      <c r="H89" s="29"/>
      <c r="I89"/>
      <c r="J89"/>
      <c r="K89"/>
      <c r="L89"/>
      <c r="P89"/>
    </row>
  </sheetData>
  <mergeCells count="4">
    <mergeCell ref="A1:L1"/>
    <mergeCell ref="A3:D3"/>
    <mergeCell ref="K13:K15"/>
    <mergeCell ref="L13:L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4" zoomScaleNormal="100" workbookViewId="0">
      <selection activeCell="D34" sqref="D3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40" customWidth="1"/>
    <col min="7" max="8" width="2.5703125" style="29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2664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40"/>
      <c r="G2" s="840"/>
      <c r="H2" s="840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11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>
        <v>44329</v>
      </c>
      <c r="C5" s="281" t="s">
        <v>691</v>
      </c>
      <c r="D5" s="423" t="s">
        <v>2503</v>
      </c>
      <c r="E5" s="445">
        <f>3509.34-1800</f>
        <v>1709.3400000000001</v>
      </c>
      <c r="F5" s="27" t="s">
        <v>89</v>
      </c>
      <c r="G5" s="29"/>
      <c r="H5" s="27"/>
      <c r="I5" s="56"/>
      <c r="J5" s="109">
        <v>44322</v>
      </c>
      <c r="K5" s="132" t="s">
        <v>168</v>
      </c>
      <c r="L5" s="136">
        <v>1564.71</v>
      </c>
      <c r="M5" s="308" t="s">
        <v>89</v>
      </c>
      <c r="N5" s="307"/>
      <c r="O5" s="307"/>
    </row>
    <row r="6" spans="1:16" s="56" customFormat="1" ht="12.6" customHeight="1" thickBot="1" x14ac:dyDescent="0.25">
      <c r="A6"/>
      <c r="D6" s="194"/>
      <c r="E6" s="87">
        <f>SUM(E5:E5)</f>
        <v>1709.3400000000001</v>
      </c>
      <c r="F6" s="840"/>
      <c r="G6" s="29"/>
      <c r="H6" s="29"/>
      <c r="J6" s="109"/>
      <c r="K6" s="132" t="s">
        <v>1487</v>
      </c>
      <c r="L6" s="136"/>
      <c r="M6" s="308"/>
      <c r="N6" s="307"/>
      <c r="O6" s="307"/>
    </row>
    <row r="7" spans="1:16" s="56" customFormat="1" ht="12.6" customHeight="1" x14ac:dyDescent="0.2">
      <c r="A7"/>
      <c r="D7" s="194"/>
      <c r="E7" s="208"/>
      <c r="F7" s="840"/>
      <c r="G7" s="29"/>
      <c r="H7" s="29"/>
      <c r="J7" s="109">
        <v>44329</v>
      </c>
      <c r="K7" s="132" t="s">
        <v>2666</v>
      </c>
      <c r="L7" s="136">
        <v>8182.02</v>
      </c>
      <c r="M7" s="308" t="s">
        <v>89</v>
      </c>
      <c r="N7" s="307"/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29"/>
      <c r="H8" s="29"/>
      <c r="I8" s="56"/>
      <c r="J8" s="109">
        <v>44329</v>
      </c>
      <c r="K8" s="132" t="s">
        <v>816</v>
      </c>
      <c r="L8" s="136">
        <v>8711.39</v>
      </c>
      <c r="M8" s="308" t="s">
        <v>89</v>
      </c>
      <c r="N8" s="307"/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29"/>
      <c r="H9" s="29"/>
      <c r="I9" s="56"/>
      <c r="J9" s="109"/>
      <c r="K9" s="836"/>
      <c r="L9" s="136"/>
      <c r="M9" s="308"/>
      <c r="N9" s="307"/>
      <c r="O9" s="306"/>
    </row>
    <row r="10" spans="1:16" s="3" customFormat="1" ht="12.6" customHeight="1" x14ac:dyDescent="0.2">
      <c r="A10"/>
      <c r="B10" s="129"/>
      <c r="C10" s="190"/>
      <c r="D10" s="132"/>
      <c r="E10" s="136"/>
      <c r="F10" s="840"/>
      <c r="G10" s="29"/>
      <c r="H10" s="29"/>
      <c r="I10" s="56"/>
      <c r="J10" s="109"/>
      <c r="K10" s="836" t="s">
        <v>2672</v>
      </c>
      <c r="L10" s="136"/>
      <c r="M10" s="308"/>
      <c r="N10" s="307"/>
      <c r="O10" s="306"/>
      <c r="P10" s="474"/>
    </row>
    <row r="11" spans="1:16" s="3" customFormat="1" ht="12.6" customHeight="1" x14ac:dyDescent="0.2">
      <c r="A11"/>
      <c r="B11" s="129"/>
      <c r="C11" s="190"/>
      <c r="D11" s="132"/>
      <c r="E11" s="136"/>
      <c r="F11" s="840"/>
      <c r="G11" s="29"/>
      <c r="H11" s="29"/>
      <c r="I11" s="56"/>
      <c r="J11" s="109"/>
      <c r="K11" s="836" t="s">
        <v>2661</v>
      </c>
      <c r="L11" s="837">
        <v>15071.37</v>
      </c>
      <c r="M11" s="308"/>
      <c r="N11" s="307"/>
      <c r="O11" s="306"/>
      <c r="P11" s="474"/>
    </row>
    <row r="12" spans="1:16" s="3" customFormat="1" ht="12.6" customHeight="1" x14ac:dyDescent="0.2">
      <c r="A12"/>
      <c r="B12" s="129"/>
      <c r="C12" s="190"/>
      <c r="D12" s="132"/>
      <c r="E12" s="136"/>
      <c r="F12" s="840"/>
      <c r="G12" s="29"/>
      <c r="H12" s="29"/>
      <c r="I12" s="56"/>
      <c r="J12" s="109"/>
      <c r="K12" s="132"/>
      <c r="L12" s="136"/>
      <c r="M12" s="308"/>
      <c r="N12" s="307"/>
      <c r="O12" s="306"/>
      <c r="P12" s="474"/>
    </row>
    <row r="13" spans="1:16" s="3" customFormat="1" ht="12.6" customHeight="1" x14ac:dyDescent="0.2">
      <c r="A13"/>
      <c r="B13" s="129"/>
      <c r="C13" s="190"/>
      <c r="D13" s="132"/>
      <c r="E13" s="136"/>
      <c r="F13" s="840"/>
      <c r="G13" s="29"/>
      <c r="H13" s="29"/>
      <c r="I13" s="56"/>
      <c r="J13" s="109"/>
      <c r="K13" s="132"/>
      <c r="L13" s="136"/>
      <c r="M13" s="308"/>
      <c r="N13" s="307"/>
      <c r="O13" s="306"/>
      <c r="P13" s="474"/>
    </row>
    <row r="14" spans="1:16" s="3" customFormat="1" ht="12.6" customHeight="1" thickBot="1" x14ac:dyDescent="0.25">
      <c r="A14"/>
      <c r="B14" s="129">
        <v>44322</v>
      </c>
      <c r="C14" s="190" t="s">
        <v>301</v>
      </c>
      <c r="D14" s="132" t="s">
        <v>2639</v>
      </c>
      <c r="E14" s="136">
        <v>2078.91</v>
      </c>
      <c r="F14" s="840" t="s">
        <v>89</v>
      </c>
      <c r="G14" s="29"/>
      <c r="H14" s="29"/>
      <c r="I14" s="56"/>
      <c r="J14" s="280"/>
      <c r="K14" s="133"/>
      <c r="L14" s="137"/>
      <c r="M14" s="308"/>
      <c r="N14" s="307"/>
      <c r="O14" s="306"/>
      <c r="P14" s="474"/>
    </row>
    <row r="15" spans="1:16" s="3" customFormat="1" ht="12.6" customHeight="1" thickBot="1" x14ac:dyDescent="0.25">
      <c r="A15"/>
      <c r="B15" s="129">
        <v>44322</v>
      </c>
      <c r="C15" s="190" t="s">
        <v>2665</v>
      </c>
      <c r="D15" s="132" t="s">
        <v>2310</v>
      </c>
      <c r="E15" s="136">
        <v>15000</v>
      </c>
      <c r="F15" s="840" t="s">
        <v>89</v>
      </c>
      <c r="G15" s="29"/>
      <c r="H15" s="29"/>
      <c r="I15" s="56"/>
      <c r="J15" s="154"/>
      <c r="K15" s="155"/>
      <c r="L15" s="665">
        <f>SUM(L5:L14)</f>
        <v>33529.49</v>
      </c>
      <c r="M15" s="309"/>
      <c r="N15" s="307"/>
      <c r="O15" s="306"/>
      <c r="P15" s="474"/>
    </row>
    <row r="16" spans="1:16" s="3" customFormat="1" ht="12.6" customHeight="1" thickBot="1" x14ac:dyDescent="0.25">
      <c r="A16"/>
      <c r="B16" s="129"/>
      <c r="C16" s="190"/>
      <c r="D16" s="132"/>
      <c r="E16" s="136"/>
      <c r="F16" s="840"/>
      <c r="G16" s="29"/>
      <c r="H16" s="29"/>
      <c r="I16" s="56"/>
      <c r="J16" s="154"/>
      <c r="K16" s="155"/>
      <c r="L16" s="156"/>
      <c r="M16" s="309"/>
      <c r="N16" s="307"/>
      <c r="O16" s="306"/>
      <c r="P16" s="474"/>
    </row>
    <row r="17" spans="1:16" s="3" customFormat="1" ht="12.6" customHeight="1" x14ac:dyDescent="0.2">
      <c r="A17"/>
      <c r="B17" s="129"/>
      <c r="C17" s="190"/>
      <c r="D17" s="132"/>
      <c r="E17" s="136"/>
      <c r="F17" s="840"/>
      <c r="G17" s="29"/>
      <c r="H17" s="29"/>
      <c r="I17"/>
      <c r="J17" s="158"/>
      <c r="K17" s="885" t="s">
        <v>1087</v>
      </c>
      <c r="L17" s="881">
        <f>E6+E60+L15+L42+L52</f>
        <v>62810.67</v>
      </c>
      <c r="M17" s="307"/>
      <c r="N17" s="308"/>
      <c r="O17" s="306"/>
      <c r="P17" s="474"/>
    </row>
    <row r="18" spans="1:16" s="56" customFormat="1" ht="12.6" customHeight="1" x14ac:dyDescent="0.2">
      <c r="A18"/>
      <c r="B18" s="109"/>
      <c r="C18" s="190"/>
      <c r="D18" s="132"/>
      <c r="E18" s="136"/>
      <c r="F18" s="840"/>
      <c r="G18" s="29"/>
      <c r="H18" s="29"/>
      <c r="I18"/>
      <c r="J18" s="158"/>
      <c r="K18" s="885"/>
      <c r="L18" s="884"/>
      <c r="M18" s="307"/>
      <c r="N18" s="308"/>
      <c r="O18" s="306"/>
    </row>
    <row r="19" spans="1:16" s="56" customFormat="1" ht="12.6" customHeight="1" thickBot="1" x14ac:dyDescent="0.25">
      <c r="A19"/>
      <c r="B19" s="109"/>
      <c r="C19" s="841"/>
      <c r="D19" s="132"/>
      <c r="E19" s="169"/>
      <c r="F19" s="308"/>
      <c r="G19" s="29"/>
      <c r="H19" s="29"/>
      <c r="I19" s="294"/>
      <c r="J19" s="393"/>
      <c r="K19" s="885"/>
      <c r="L19" s="882"/>
      <c r="M19" s="307"/>
      <c r="N19" s="308"/>
      <c r="O19" s="306"/>
    </row>
    <row r="20" spans="1:16" s="56" customFormat="1" ht="12.6" customHeight="1" x14ac:dyDescent="0.2">
      <c r="A20"/>
      <c r="B20" s="109">
        <v>44329</v>
      </c>
      <c r="C20" s="841" t="s">
        <v>719</v>
      </c>
      <c r="D20" s="132" t="s">
        <v>1149</v>
      </c>
      <c r="E20" s="169">
        <v>710.33</v>
      </c>
      <c r="F20" s="308" t="s">
        <v>89</v>
      </c>
      <c r="G20" s="29"/>
      <c r="H20" s="29"/>
      <c r="I20" s="3"/>
      <c r="J20" s="393"/>
      <c r="K20" s="842"/>
      <c r="L20" s="336"/>
      <c r="M20" s="307"/>
      <c r="N20" s="308"/>
      <c r="O20" s="306"/>
    </row>
    <row r="21" spans="1:16" s="56" customFormat="1" ht="12.6" customHeight="1" thickBot="1" x14ac:dyDescent="0.25">
      <c r="A21"/>
      <c r="B21" s="109"/>
      <c r="C21" s="841"/>
      <c r="D21" s="132"/>
      <c r="E21" s="169"/>
      <c r="F21" s="308"/>
      <c r="G21" s="29"/>
      <c r="H21" s="29"/>
      <c r="I21" s="294" t="s">
        <v>1570</v>
      </c>
      <c r="J21" s="294"/>
      <c r="K21" s="294"/>
      <c r="L21" s="288"/>
      <c r="M21" s="492" t="s">
        <v>2269</v>
      </c>
      <c r="N21" s="308"/>
      <c r="O21" s="306"/>
    </row>
    <row r="22" spans="1:16" s="56" customFormat="1" ht="12.6" customHeight="1" thickBot="1" x14ac:dyDescent="0.25">
      <c r="A22"/>
      <c r="B22" s="109"/>
      <c r="C22" s="841"/>
      <c r="D22" s="132"/>
      <c r="E22" s="169"/>
      <c r="F22" s="308"/>
      <c r="G22" s="29"/>
      <c r="H22" s="29"/>
      <c r="I22"/>
      <c r="J22" s="10" t="s">
        <v>297</v>
      </c>
      <c r="K22" s="11" t="s">
        <v>298</v>
      </c>
      <c r="L22" s="176" t="s">
        <v>299</v>
      </c>
      <c r="M22" s="308"/>
      <c r="N22" s="308"/>
      <c r="O22" s="306"/>
    </row>
    <row r="23" spans="1:16" s="56" customFormat="1" ht="12.6" customHeight="1" x14ac:dyDescent="0.2">
      <c r="A23"/>
      <c r="B23" s="109"/>
      <c r="C23" s="841"/>
      <c r="D23" s="132"/>
      <c r="E23" s="169"/>
      <c r="F23" s="308"/>
      <c r="G23" s="29"/>
      <c r="H23" s="29"/>
      <c r="I23"/>
      <c r="J23" s="101"/>
      <c r="K23" s="205"/>
      <c r="L23" s="206"/>
      <c r="M23" s="308"/>
      <c r="N23" s="308"/>
      <c r="O23" s="306"/>
    </row>
    <row r="24" spans="1:16" s="56" customFormat="1" ht="12.6" customHeight="1" x14ac:dyDescent="0.2">
      <c r="A24"/>
      <c r="B24" s="109">
        <v>44334</v>
      </c>
      <c r="C24" s="841" t="s">
        <v>301</v>
      </c>
      <c r="D24" s="132" t="s">
        <v>2675</v>
      </c>
      <c r="E24" s="169">
        <v>225</v>
      </c>
      <c r="F24" s="308" t="s">
        <v>89</v>
      </c>
      <c r="G24" s="29"/>
      <c r="H24" s="29"/>
      <c r="I24"/>
      <c r="J24" s="110"/>
      <c r="K24" s="119"/>
      <c r="L24" s="172"/>
      <c r="M24" s="308"/>
      <c r="N24" s="308"/>
      <c r="O24" s="306"/>
    </row>
    <row r="25" spans="1:16" s="56" customFormat="1" ht="12.6" customHeight="1" x14ac:dyDescent="0.2">
      <c r="A25"/>
      <c r="B25" s="109"/>
      <c r="C25" s="841"/>
      <c r="D25" s="132"/>
      <c r="E25" s="169"/>
      <c r="F25" s="308"/>
      <c r="G25" s="29"/>
      <c r="H25" s="29"/>
      <c r="I25"/>
      <c r="J25" s="109">
        <v>44335</v>
      </c>
      <c r="K25" s="119" t="s">
        <v>1772</v>
      </c>
      <c r="L25" s="172">
        <v>640.1</v>
      </c>
      <c r="M25" s="308" t="s">
        <v>89</v>
      </c>
      <c r="N25" s="308"/>
      <c r="O25" s="306"/>
    </row>
    <row r="26" spans="1:16" s="56" customFormat="1" ht="12.6" customHeight="1" x14ac:dyDescent="0.2">
      <c r="A26"/>
      <c r="B26" s="109">
        <v>44336</v>
      </c>
      <c r="C26" s="841" t="s">
        <v>301</v>
      </c>
      <c r="D26" s="132" t="s">
        <v>1421</v>
      </c>
      <c r="E26" s="169">
        <v>3174</v>
      </c>
      <c r="F26" s="308" t="s">
        <v>89</v>
      </c>
      <c r="G26" s="29"/>
      <c r="H26" s="29"/>
      <c r="I26"/>
      <c r="J26" s="109">
        <v>44336</v>
      </c>
      <c r="K26" s="119" t="s">
        <v>1772</v>
      </c>
      <c r="L26" s="169">
        <v>275.60000000000002</v>
      </c>
      <c r="M26" s="308" t="s">
        <v>89</v>
      </c>
      <c r="N26" s="308"/>
      <c r="O26" s="306"/>
    </row>
    <row r="27" spans="1:16" s="56" customFormat="1" ht="12.6" customHeight="1" x14ac:dyDescent="0.2">
      <c r="A27"/>
      <c r="B27" s="109"/>
      <c r="C27" s="841"/>
      <c r="D27" s="132"/>
      <c r="E27" s="169"/>
      <c r="F27" s="308"/>
      <c r="G27" s="29"/>
      <c r="H27" s="29"/>
      <c r="I27"/>
      <c r="J27" s="109"/>
      <c r="K27" s="119"/>
      <c r="L27" s="169"/>
      <c r="M27" s="308"/>
      <c r="N27" s="308"/>
      <c r="O27" s="306"/>
    </row>
    <row r="28" spans="1:16" s="56" customFormat="1" ht="12.6" customHeight="1" x14ac:dyDescent="0.2">
      <c r="A28"/>
      <c r="B28" s="109"/>
      <c r="C28" s="841"/>
      <c r="D28" s="132"/>
      <c r="E28" s="169"/>
      <c r="F28" s="308"/>
      <c r="G28" s="29"/>
      <c r="H28" s="29"/>
      <c r="I28"/>
      <c r="J28" s="109"/>
      <c r="K28" s="119"/>
      <c r="L28" s="134"/>
      <c r="M28" s="308"/>
      <c r="N28" s="308"/>
      <c r="O28" s="307"/>
      <c r="P28" s="702"/>
    </row>
    <row r="29" spans="1:16" s="56" customFormat="1" ht="12.6" customHeight="1" x14ac:dyDescent="0.2">
      <c r="A29"/>
      <c r="B29" s="109"/>
      <c r="C29" s="841"/>
      <c r="D29" s="132"/>
      <c r="E29" s="169"/>
      <c r="F29" s="308"/>
      <c r="G29" s="29"/>
      <c r="H29" s="29"/>
      <c r="I29"/>
      <c r="J29" s="109"/>
      <c r="K29" s="119"/>
      <c r="L29" s="169"/>
      <c r="M29" s="308"/>
      <c r="N29" s="308"/>
      <c r="O29" s="307"/>
      <c r="P29" s="702"/>
    </row>
    <row r="30" spans="1:16" s="56" customFormat="1" ht="12.6" customHeight="1" x14ac:dyDescent="0.2">
      <c r="A30" s="247" t="s">
        <v>2556</v>
      </c>
      <c r="B30" s="109">
        <v>44342</v>
      </c>
      <c r="C30" s="841" t="s">
        <v>301</v>
      </c>
      <c r="D30" s="132" t="s">
        <v>1159</v>
      </c>
      <c r="E30" s="169">
        <v>1738.8</v>
      </c>
      <c r="F30" s="308" t="s">
        <v>89</v>
      </c>
      <c r="G30" s="29"/>
      <c r="H30" s="29"/>
      <c r="I30"/>
      <c r="J30" s="110"/>
      <c r="K30" s="119"/>
      <c r="L30" s="169"/>
      <c r="M30" s="308"/>
      <c r="N30" s="308"/>
      <c r="O30" s="307"/>
      <c r="P30" s="316"/>
    </row>
    <row r="31" spans="1:16" s="56" customFormat="1" ht="12.6" customHeight="1" x14ac:dyDescent="0.2">
      <c r="A31"/>
      <c r="B31" s="109">
        <v>44343</v>
      </c>
      <c r="C31" s="844" t="s">
        <v>301</v>
      </c>
      <c r="D31" s="132" t="s">
        <v>227</v>
      </c>
      <c r="E31" s="169">
        <v>1748</v>
      </c>
      <c r="F31" s="308" t="s">
        <v>89</v>
      </c>
      <c r="G31" s="29"/>
      <c r="H31" s="29"/>
      <c r="I31"/>
      <c r="J31" s="110"/>
      <c r="K31" s="119"/>
      <c r="L31" s="433"/>
      <c r="M31" s="308"/>
      <c r="N31" s="308"/>
      <c r="O31" s="307"/>
      <c r="P31" s="29"/>
    </row>
    <row r="32" spans="1:16" s="56" customFormat="1" ht="12.6" customHeight="1" x14ac:dyDescent="0.2">
      <c r="A32"/>
      <c r="B32" s="109">
        <v>44343</v>
      </c>
      <c r="C32" s="844" t="s">
        <v>301</v>
      </c>
      <c r="D32" s="132" t="s">
        <v>293</v>
      </c>
      <c r="E32" s="169">
        <v>667</v>
      </c>
      <c r="F32" s="308" t="s">
        <v>89</v>
      </c>
      <c r="G32" s="29"/>
      <c r="H32" s="29"/>
      <c r="I32"/>
      <c r="J32" s="110"/>
      <c r="K32" s="132"/>
      <c r="L32" s="433"/>
      <c r="M32" s="308"/>
      <c r="N32" s="308"/>
      <c r="O32" s="308"/>
      <c r="P32" s="29"/>
    </row>
    <row r="33" spans="1:16" s="56" customFormat="1" ht="12.6" customHeight="1" x14ac:dyDescent="0.2">
      <c r="A33"/>
      <c r="B33" s="109">
        <v>44343</v>
      </c>
      <c r="C33" s="841" t="s">
        <v>2163</v>
      </c>
      <c r="D33" s="132" t="s">
        <v>2117</v>
      </c>
      <c r="E33" s="169">
        <v>332.7</v>
      </c>
      <c r="F33" s="308" t="s">
        <v>89</v>
      </c>
      <c r="G33" s="29"/>
      <c r="H33" s="29"/>
      <c r="I33"/>
      <c r="J33" s="129"/>
      <c r="K33" s="132"/>
      <c r="L33" s="433"/>
      <c r="M33" s="308"/>
      <c r="N33" s="308"/>
      <c r="O33" s="308"/>
      <c r="P33" s="29"/>
    </row>
    <row r="34" spans="1:16" s="56" customFormat="1" ht="12.6" customHeight="1" x14ac:dyDescent="0.2">
      <c r="A34"/>
      <c r="B34" s="109"/>
      <c r="C34" s="841"/>
      <c r="D34" s="132"/>
      <c r="E34" s="169"/>
      <c r="F34" s="308"/>
      <c r="G34" s="29"/>
      <c r="H34" s="29"/>
      <c r="I34"/>
      <c r="J34" s="129"/>
      <c r="K34" s="132"/>
      <c r="L34" s="433"/>
      <c r="M34" s="308"/>
      <c r="N34" s="308"/>
      <c r="O34" s="308"/>
      <c r="P34" s="29"/>
    </row>
    <row r="35" spans="1:16" s="56" customFormat="1" ht="12.6" customHeight="1" x14ac:dyDescent="0.2">
      <c r="A35"/>
      <c r="B35" s="109"/>
      <c r="C35" s="841"/>
      <c r="D35" s="132"/>
      <c r="E35" s="169"/>
      <c r="F35" s="308"/>
      <c r="G35" s="29"/>
      <c r="H35" s="29"/>
      <c r="I35"/>
      <c r="J35" s="129"/>
      <c r="K35" s="132"/>
      <c r="L35" s="433"/>
      <c r="M35" s="308"/>
      <c r="N35" s="308"/>
      <c r="O35" s="308"/>
      <c r="P35" s="327"/>
    </row>
    <row r="36" spans="1:16" s="56" customFormat="1" ht="12.6" customHeight="1" x14ac:dyDescent="0.2">
      <c r="A36"/>
      <c r="B36" s="109"/>
      <c r="C36" s="841"/>
      <c r="D36" s="132"/>
      <c r="E36" s="169"/>
      <c r="F36" s="308"/>
      <c r="G36" s="29"/>
      <c r="H36" s="29"/>
      <c r="I36"/>
      <c r="J36" s="129"/>
      <c r="K36" s="132"/>
      <c r="L36" s="433"/>
      <c r="M36" s="308"/>
      <c r="N36" s="308"/>
      <c r="O36" s="308"/>
      <c r="P36" s="327"/>
    </row>
    <row r="37" spans="1:16" s="56" customFormat="1" ht="12.6" customHeight="1" x14ac:dyDescent="0.2">
      <c r="A37"/>
      <c r="B37" s="109"/>
      <c r="C37" s="841"/>
      <c r="D37" s="132"/>
      <c r="E37" s="169"/>
      <c r="F37" s="308"/>
      <c r="G37" s="29"/>
      <c r="H37" s="29"/>
      <c r="I37"/>
      <c r="J37" s="129"/>
      <c r="K37" s="132"/>
      <c r="L37" s="433"/>
      <c r="M37" s="308"/>
      <c r="N37" s="308"/>
      <c r="O37" s="308"/>
      <c r="P37" s="327"/>
    </row>
    <row r="38" spans="1:16" s="56" customFormat="1" ht="12.6" customHeight="1" x14ac:dyDescent="0.2">
      <c r="A38"/>
      <c r="B38" s="109"/>
      <c r="C38" s="841"/>
      <c r="D38" s="132"/>
      <c r="E38" s="169"/>
      <c r="F38" s="308"/>
      <c r="G38" s="29"/>
      <c r="H38" s="29"/>
      <c r="I38"/>
      <c r="J38" s="129"/>
      <c r="K38" s="132"/>
      <c r="L38" s="433"/>
      <c r="M38" s="308"/>
      <c r="N38" s="308"/>
      <c r="O38" s="308"/>
      <c r="P38" s="29"/>
    </row>
    <row r="39" spans="1:16" s="56" customFormat="1" ht="12.6" customHeight="1" x14ac:dyDescent="0.2">
      <c r="B39" s="109"/>
      <c r="C39" s="841"/>
      <c r="D39" s="132"/>
      <c r="E39" s="169"/>
      <c r="F39" s="308"/>
      <c r="G39" s="29"/>
      <c r="H39" s="29"/>
      <c r="I39"/>
      <c r="J39" s="129"/>
      <c r="K39" s="132"/>
      <c r="L39" s="433"/>
      <c r="M39" s="308"/>
      <c r="N39" s="308"/>
      <c r="O39" s="308"/>
      <c r="P39" s="29"/>
    </row>
    <row r="40" spans="1:16" s="56" customFormat="1" ht="12.6" customHeight="1" x14ac:dyDescent="0.2">
      <c r="B40" s="109"/>
      <c r="C40" s="841"/>
      <c r="D40" s="132"/>
      <c r="E40" s="169"/>
      <c r="F40" s="308"/>
      <c r="G40" s="29"/>
      <c r="H40" s="29"/>
      <c r="I40"/>
      <c r="J40" s="129"/>
      <c r="K40" s="132"/>
      <c r="L40" s="433"/>
      <c r="M40" s="308"/>
      <c r="N40" s="308"/>
      <c r="O40" s="308"/>
      <c r="P40" s="29"/>
    </row>
    <row r="41" spans="1:16" s="56" customFormat="1" ht="12.6" customHeight="1" thickBot="1" x14ac:dyDescent="0.25">
      <c r="B41" s="109"/>
      <c r="C41" s="841"/>
      <c r="D41" s="132"/>
      <c r="E41" s="169"/>
      <c r="F41" s="308"/>
      <c r="G41" s="29"/>
      <c r="H41" s="29"/>
      <c r="I41"/>
      <c r="J41" s="161"/>
      <c r="K41" s="133"/>
      <c r="L41" s="200"/>
      <c r="M41" s="308"/>
      <c r="N41" s="308"/>
      <c r="O41" s="308"/>
      <c r="P41" s="29"/>
    </row>
    <row r="42" spans="1:16" s="308" customFormat="1" ht="12.6" customHeight="1" thickBot="1" x14ac:dyDescent="0.25">
      <c r="A42" s="56"/>
      <c r="B42" s="109"/>
      <c r="C42" s="841"/>
      <c r="D42" s="132"/>
      <c r="E42" s="169"/>
      <c r="G42" s="29"/>
      <c r="H42" s="29"/>
      <c r="I42" s="294"/>
      <c r="J42" s="56"/>
      <c r="K42" s="194"/>
      <c r="L42" s="87">
        <f>SUM(L23:L41)</f>
        <v>915.7</v>
      </c>
    </row>
    <row r="43" spans="1:16" s="308" customFormat="1" ht="12.6" customHeight="1" x14ac:dyDescent="0.2">
      <c r="A43" s="56"/>
      <c r="B43" s="109"/>
      <c r="C43" s="841"/>
      <c r="D43" s="132"/>
      <c r="E43" s="169"/>
      <c r="G43" s="29"/>
      <c r="H43" s="29"/>
      <c r="I43" s="3"/>
      <c r="J43" s="56"/>
      <c r="K43" s="194"/>
      <c r="L43" s="208"/>
    </row>
    <row r="44" spans="1:16" s="308" customFormat="1" ht="12.6" customHeight="1" thickBot="1" x14ac:dyDescent="0.25">
      <c r="A44" s="56"/>
      <c r="B44" s="109"/>
      <c r="C44" s="841"/>
      <c r="D44" s="132"/>
      <c r="E44" s="169"/>
      <c r="G44" s="29"/>
      <c r="I44" s="294" t="s">
        <v>2039</v>
      </c>
      <c r="J44" s="294"/>
      <c r="K44" s="294"/>
      <c r="L44" s="288"/>
      <c r="M44" s="492"/>
    </row>
    <row r="45" spans="1:16" s="308" customFormat="1" ht="12.6" customHeight="1" thickBot="1" x14ac:dyDescent="0.25">
      <c r="A45" s="56"/>
      <c r="B45" s="109"/>
      <c r="C45" s="841"/>
      <c r="D45" s="132"/>
      <c r="E45" s="169"/>
      <c r="G45" s="29"/>
      <c r="I45"/>
      <c r="J45" s="10" t="s">
        <v>297</v>
      </c>
      <c r="K45" s="11" t="s">
        <v>298</v>
      </c>
      <c r="L45" s="176" t="s">
        <v>299</v>
      </c>
    </row>
    <row r="46" spans="1:16" s="308" customFormat="1" ht="12.6" customHeight="1" x14ac:dyDescent="0.2">
      <c r="A46" s="56"/>
      <c r="B46" s="109"/>
      <c r="C46" s="841"/>
      <c r="D46" s="132"/>
      <c r="E46" s="169"/>
      <c r="G46" s="29"/>
      <c r="I46"/>
      <c r="J46" s="129"/>
      <c r="K46" s="132"/>
      <c r="L46" s="433"/>
      <c r="M46" s="308" t="s">
        <v>405</v>
      </c>
    </row>
    <row r="47" spans="1:16" s="308" customFormat="1" ht="12.6" customHeight="1" x14ac:dyDescent="0.2">
      <c r="A47" s="56"/>
      <c r="B47" s="109"/>
      <c r="C47" s="841"/>
      <c r="D47" s="132"/>
      <c r="E47" s="124"/>
      <c r="F47" s="840"/>
      <c r="G47" s="29"/>
      <c r="I47"/>
      <c r="J47" s="129">
        <v>44340</v>
      </c>
      <c r="K47" s="132" t="s">
        <v>2117</v>
      </c>
      <c r="L47" s="433">
        <v>741.45</v>
      </c>
      <c r="M47" s="308" t="s">
        <v>89</v>
      </c>
    </row>
    <row r="48" spans="1:16" s="308" customFormat="1" ht="12.6" customHeight="1" x14ac:dyDescent="0.2">
      <c r="A48" s="56"/>
      <c r="B48" s="109"/>
      <c r="C48" s="841"/>
      <c r="D48" s="132"/>
      <c r="E48" s="124"/>
      <c r="F48" s="840"/>
      <c r="G48" s="29"/>
      <c r="I48"/>
      <c r="J48" s="129">
        <v>44340</v>
      </c>
      <c r="K48" s="132" t="s">
        <v>2117</v>
      </c>
      <c r="L48" s="433">
        <v>239.95</v>
      </c>
      <c r="M48" s="308" t="s">
        <v>89</v>
      </c>
    </row>
    <row r="49" spans="1:16" s="308" customFormat="1" ht="12.6" customHeight="1" x14ac:dyDescent="0.2">
      <c r="A49" s="56"/>
      <c r="B49" s="109"/>
      <c r="C49" s="841"/>
      <c r="D49" s="132"/>
      <c r="E49" s="124"/>
      <c r="F49" s="840"/>
      <c r="G49" s="29"/>
      <c r="H49" s="29"/>
      <c r="I49"/>
      <c r="J49" s="129"/>
      <c r="K49" s="132"/>
      <c r="L49" s="433"/>
    </row>
    <row r="50" spans="1:16" s="308" customFormat="1" ht="12.6" customHeight="1" x14ac:dyDescent="0.2">
      <c r="A50" s="56"/>
      <c r="B50" s="109"/>
      <c r="C50" s="841"/>
      <c r="D50" s="132"/>
      <c r="E50" s="124"/>
      <c r="F50" s="840"/>
      <c r="G50" s="29"/>
      <c r="H50" s="29"/>
      <c r="I50" s="294"/>
      <c r="J50" s="109"/>
      <c r="K50" s="123"/>
      <c r="L50" s="169"/>
    </row>
    <row r="51" spans="1:16" s="308" customFormat="1" ht="12.6" customHeight="1" thickBot="1" x14ac:dyDescent="0.25">
      <c r="A51" s="56"/>
      <c r="B51" s="109"/>
      <c r="C51" s="841"/>
      <c r="D51" s="132"/>
      <c r="E51" s="124"/>
      <c r="F51" s="840"/>
      <c r="G51" s="29"/>
      <c r="H51" s="29"/>
      <c r="I51" s="294"/>
      <c r="J51" s="280"/>
      <c r="K51" s="423"/>
      <c r="L51" s="493"/>
    </row>
    <row r="52" spans="1:16" s="308" customFormat="1" ht="12.6" customHeight="1" thickBot="1" x14ac:dyDescent="0.25">
      <c r="A52" s="56"/>
      <c r="B52" s="109"/>
      <c r="C52" s="188"/>
      <c r="D52" s="132"/>
      <c r="E52" s="124"/>
      <c r="F52" s="840"/>
      <c r="G52" s="29"/>
      <c r="H52" s="29"/>
      <c r="I52"/>
      <c r="J52" s="56"/>
      <c r="K52" s="194"/>
      <c r="L52" s="87">
        <f>SUM(L46:L51)</f>
        <v>981.40000000000009</v>
      </c>
    </row>
    <row r="53" spans="1:16" s="308" customFormat="1" ht="12.6" customHeight="1" x14ac:dyDescent="0.2">
      <c r="A53" s="56"/>
      <c r="B53" s="109"/>
      <c r="C53" s="188"/>
      <c r="D53" s="132"/>
      <c r="E53" s="124"/>
      <c r="F53" s="840"/>
      <c r="G53" s="29"/>
      <c r="H53" s="29"/>
      <c r="I53"/>
      <c r="J53" s="56"/>
      <c r="K53" s="194"/>
      <c r="L53" s="208"/>
    </row>
    <row r="54" spans="1:16" s="308" customFormat="1" ht="12.6" customHeight="1" x14ac:dyDescent="0.2">
      <c r="A54" s="56"/>
      <c r="B54" s="109"/>
      <c r="C54" s="841"/>
      <c r="D54" s="132"/>
      <c r="E54" s="124"/>
      <c r="F54" s="840"/>
      <c r="G54" s="29"/>
      <c r="H54" s="29"/>
      <c r="I54"/>
      <c r="J54" s="56"/>
      <c r="K54" s="194"/>
      <c r="L54" s="208"/>
    </row>
    <row r="55" spans="1:16" s="308" customFormat="1" ht="12.6" customHeight="1" x14ac:dyDescent="0.2">
      <c r="A55" s="56"/>
      <c r="B55" s="109"/>
      <c r="C55" s="841"/>
      <c r="D55" s="132"/>
      <c r="E55" s="124"/>
      <c r="F55" s="840"/>
      <c r="G55" s="29"/>
      <c r="H55" s="29"/>
      <c r="I55"/>
      <c r="J55" s="56"/>
      <c r="K55" s="194"/>
      <c r="L55" s="208"/>
    </row>
    <row r="56" spans="1:16" s="308" customFormat="1" ht="12.6" customHeight="1" x14ac:dyDescent="0.2">
      <c r="A56" s="56"/>
      <c r="B56" s="109"/>
      <c r="C56" s="841"/>
      <c r="D56" s="132"/>
      <c r="E56" s="124"/>
      <c r="F56" s="840"/>
      <c r="G56" s="29"/>
      <c r="H56" s="29"/>
      <c r="J56"/>
    </row>
    <row r="57" spans="1:16" s="308" customFormat="1" ht="12" customHeight="1" x14ac:dyDescent="0.2">
      <c r="A57" s="56"/>
      <c r="B57" s="109"/>
      <c r="C57" s="188"/>
      <c r="D57" s="123"/>
      <c r="E57" s="124"/>
      <c r="F57" s="840"/>
      <c r="G57" s="29"/>
      <c r="H57" s="29"/>
      <c r="J57"/>
    </row>
    <row r="58" spans="1:16" s="308" customFormat="1" ht="12.6" customHeight="1" x14ac:dyDescent="0.2">
      <c r="A58" s="56"/>
      <c r="B58" s="109"/>
      <c r="C58" s="188"/>
      <c r="D58" s="132"/>
      <c r="E58" s="124"/>
      <c r="F58" s="840"/>
      <c r="G58" s="29"/>
      <c r="H58" s="29"/>
      <c r="J58"/>
    </row>
    <row r="59" spans="1:16" s="308" customFormat="1" ht="12.6" customHeight="1" thickBot="1" x14ac:dyDescent="0.25">
      <c r="A59"/>
      <c r="B59" s="161"/>
      <c r="C59" s="187"/>
      <c r="D59" s="133"/>
      <c r="E59" s="137"/>
      <c r="F59" s="840"/>
      <c r="G59" s="29"/>
      <c r="H59" s="29"/>
      <c r="J59"/>
    </row>
    <row r="60" spans="1:16" s="308" customFormat="1" ht="12.6" customHeight="1" thickBot="1" x14ac:dyDescent="0.25">
      <c r="A60"/>
      <c r="B60" s="56"/>
      <c r="C60" s="56"/>
      <c r="D60" s="194"/>
      <c r="E60" s="87">
        <f>SUM(E10:E59)</f>
        <v>25674.74</v>
      </c>
      <c r="F60" s="840"/>
      <c r="G60" s="29"/>
      <c r="H60" s="29"/>
      <c r="J60"/>
    </row>
    <row r="61" spans="1:16" s="308" customFormat="1" ht="12.6" customHeight="1" x14ac:dyDescent="0.2">
      <c r="A61"/>
      <c r="B61"/>
      <c r="C61"/>
      <c r="D61" s="195"/>
      <c r="E61" s="197"/>
      <c r="F61" s="840"/>
      <c r="G61" s="29"/>
      <c r="H61" s="29"/>
      <c r="J61"/>
    </row>
    <row r="62" spans="1:16" s="308" customFormat="1" ht="12.6" customHeight="1" x14ac:dyDescent="0.2">
      <c r="A62"/>
      <c r="B62"/>
      <c r="C62"/>
      <c r="D62" s="195"/>
      <c r="E62" s="197"/>
      <c r="F62" s="840"/>
      <c r="G62" s="29"/>
      <c r="H62" s="29"/>
      <c r="J62"/>
    </row>
    <row r="63" spans="1:16" s="308" customFormat="1" x14ac:dyDescent="0.2">
      <c r="A63"/>
      <c r="B63"/>
      <c r="C63"/>
      <c r="D63" s="195"/>
      <c r="E63" s="197"/>
      <c r="F63" s="840"/>
      <c r="G63" s="29"/>
      <c r="H63" s="29"/>
      <c r="J63"/>
    </row>
    <row r="64" spans="1:16" s="308" customFormat="1" x14ac:dyDescent="0.2">
      <c r="A64"/>
      <c r="B64"/>
      <c r="C64"/>
      <c r="D64" s="195"/>
      <c r="E64" s="197"/>
      <c r="F64" s="840"/>
      <c r="G64" s="29"/>
      <c r="H64" s="29"/>
      <c r="J64"/>
      <c r="P64"/>
    </row>
    <row r="65" spans="1:16" s="308" customFormat="1" x14ac:dyDescent="0.2">
      <c r="A65"/>
      <c r="B65"/>
      <c r="C65"/>
      <c r="D65" s="195"/>
      <c r="E65" s="197"/>
      <c r="F65" s="840"/>
      <c r="G65" s="29"/>
      <c r="H65" s="29"/>
      <c r="J65"/>
      <c r="P65"/>
    </row>
    <row r="66" spans="1:16" s="308" customFormat="1" x14ac:dyDescent="0.2">
      <c r="A66"/>
      <c r="B66"/>
      <c r="C66"/>
      <c r="D66" s="195"/>
      <c r="E66" s="197"/>
      <c r="F66" s="840"/>
      <c r="G66" s="29"/>
      <c r="H66" s="29"/>
      <c r="J66"/>
      <c r="P66"/>
    </row>
    <row r="67" spans="1:16" s="308" customFormat="1" x14ac:dyDescent="0.2">
      <c r="A67"/>
      <c r="B67"/>
      <c r="C67"/>
      <c r="D67" s="195"/>
      <c r="E67" s="197"/>
      <c r="F67" s="840"/>
      <c r="G67" s="29"/>
      <c r="H67" s="29"/>
      <c r="J67"/>
      <c r="P67"/>
    </row>
    <row r="68" spans="1:16" s="308" customFormat="1" x14ac:dyDescent="0.2">
      <c r="A68"/>
      <c r="B68"/>
      <c r="C68"/>
      <c r="D68" s="195"/>
      <c r="E68" s="197"/>
      <c r="F68" s="840"/>
      <c r="G68" s="29"/>
      <c r="H68" s="29"/>
      <c r="J68"/>
      <c r="P68"/>
    </row>
    <row r="69" spans="1:16" s="308" customFormat="1" x14ac:dyDescent="0.2">
      <c r="A69"/>
      <c r="B69"/>
      <c r="C69"/>
      <c r="D69" s="195"/>
      <c r="E69" s="197"/>
      <c r="F69" s="840"/>
      <c r="G69" s="29"/>
      <c r="H69" s="29"/>
      <c r="J69"/>
      <c r="P69"/>
    </row>
    <row r="70" spans="1:16" s="308" customFormat="1" x14ac:dyDescent="0.2">
      <c r="A70"/>
      <c r="B70"/>
      <c r="C70"/>
      <c r="D70" s="195"/>
      <c r="E70" s="197"/>
      <c r="F70" s="840"/>
      <c r="G70" s="29"/>
      <c r="H70" s="29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840"/>
      <c r="G71" s="29"/>
      <c r="H71" s="29"/>
      <c r="I71"/>
      <c r="J71"/>
      <c r="K71"/>
      <c r="L71"/>
      <c r="P71"/>
    </row>
    <row r="72" spans="1:16" s="308" customFormat="1" x14ac:dyDescent="0.2">
      <c r="A72"/>
      <c r="B72" s="812">
        <v>45627</v>
      </c>
      <c r="C72"/>
      <c r="D72" s="195"/>
      <c r="E72" s="197"/>
      <c r="F72" s="840"/>
      <c r="G72" s="29"/>
      <c r="H72" s="29"/>
      <c r="I72"/>
      <c r="J72"/>
      <c r="K72"/>
      <c r="L72"/>
      <c r="P72"/>
    </row>
    <row r="83" spans="1:16" s="308" customFormat="1" x14ac:dyDescent="0.2">
      <c r="A83"/>
      <c r="B83"/>
      <c r="C83"/>
      <c r="D83" s="195"/>
      <c r="E83" s="197"/>
      <c r="F83" s="840"/>
      <c r="G83" s="29"/>
      <c r="H83" s="29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840"/>
      <c r="G84" s="29"/>
      <c r="H84" s="29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840"/>
      <c r="G85" s="29"/>
      <c r="H85" s="29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 s="840"/>
      <c r="G86" s="29"/>
      <c r="H86" s="29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 s="840"/>
      <c r="G87" s="29"/>
      <c r="H87" s="29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 s="840"/>
      <c r="G88" s="29"/>
      <c r="H88" s="29"/>
      <c r="I88"/>
      <c r="J88"/>
      <c r="K88"/>
      <c r="L88"/>
      <c r="P88"/>
    </row>
  </sheetData>
  <mergeCells count="4">
    <mergeCell ref="A1:L1"/>
    <mergeCell ref="A3:D3"/>
    <mergeCell ref="K17:K19"/>
    <mergeCell ref="L17:L1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F29" sqref="F2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45" customWidth="1"/>
    <col min="7" max="7" width="5" style="860" bestFit="1" customWidth="1"/>
    <col min="8" max="8" width="3.5703125" style="860" bestFit="1" customWidth="1"/>
    <col min="9" max="9" width="2.85546875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2676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45"/>
      <c r="G2" s="859"/>
      <c r="H2" s="859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856"/>
      <c r="H3" s="856"/>
      <c r="I3" s="294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/>
      <c r="C5" s="281" t="s">
        <v>691</v>
      </c>
      <c r="D5" s="423" t="s">
        <v>2503</v>
      </c>
      <c r="E5" s="445"/>
      <c r="F5" s="27" t="s">
        <v>89</v>
      </c>
      <c r="G5" s="860"/>
      <c r="I5" s="56"/>
      <c r="J5" s="109"/>
      <c r="K5" s="132" t="s">
        <v>168</v>
      </c>
      <c r="L5" s="136"/>
      <c r="M5" s="308" t="s">
        <v>89</v>
      </c>
      <c r="N5" s="307"/>
      <c r="O5" s="307"/>
    </row>
    <row r="6" spans="1:16" s="56" customFormat="1" ht="12.6" customHeight="1" thickBot="1" x14ac:dyDescent="0.25">
      <c r="A6"/>
      <c r="D6" s="194"/>
      <c r="E6" s="87">
        <f>SUM(E5:E5)</f>
        <v>0</v>
      </c>
      <c r="F6" s="845"/>
      <c r="G6" s="860"/>
      <c r="H6" s="860"/>
      <c r="J6" s="109"/>
      <c r="K6" s="132" t="s">
        <v>1487</v>
      </c>
      <c r="L6" s="136"/>
      <c r="M6" s="308"/>
      <c r="N6" s="307"/>
      <c r="O6" s="307"/>
    </row>
    <row r="7" spans="1:16" s="56" customFormat="1" ht="12.6" customHeight="1" x14ac:dyDescent="0.2">
      <c r="A7"/>
      <c r="D7" s="194"/>
      <c r="E7" s="208"/>
      <c r="F7" s="845"/>
      <c r="G7" s="860"/>
      <c r="H7" s="860"/>
      <c r="J7" s="109"/>
      <c r="K7" s="132" t="s">
        <v>2666</v>
      </c>
      <c r="L7" s="136"/>
      <c r="M7" s="308" t="s">
        <v>89</v>
      </c>
      <c r="N7" s="307"/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860"/>
      <c r="H8" s="860"/>
      <c r="I8" s="56"/>
      <c r="J8" s="109"/>
      <c r="K8" s="132" t="s">
        <v>816</v>
      </c>
      <c r="L8" s="136"/>
      <c r="M8" s="308" t="s">
        <v>89</v>
      </c>
      <c r="N8" s="307"/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860"/>
      <c r="H9" s="860"/>
      <c r="I9" s="56"/>
      <c r="J9" s="109"/>
      <c r="K9" s="836"/>
      <c r="L9" s="136"/>
      <c r="M9" s="308"/>
      <c r="N9" s="307"/>
      <c r="O9" s="306"/>
    </row>
    <row r="10" spans="1:16" s="3" customFormat="1" ht="12.6" customHeight="1" x14ac:dyDescent="0.2">
      <c r="A10"/>
      <c r="B10" s="129"/>
      <c r="C10" s="190"/>
      <c r="D10" s="132"/>
      <c r="E10" s="136"/>
      <c r="F10" s="845"/>
      <c r="G10" s="860"/>
      <c r="H10" s="860"/>
      <c r="I10" s="56"/>
      <c r="J10" s="109"/>
      <c r="K10" s="836" t="s">
        <v>2672</v>
      </c>
      <c r="L10" s="136"/>
      <c r="M10" s="308"/>
      <c r="N10" s="307"/>
      <c r="O10" s="306"/>
      <c r="P10" s="474"/>
    </row>
    <row r="11" spans="1:16" s="3" customFormat="1" ht="12.6" customHeight="1" x14ac:dyDescent="0.2">
      <c r="A11"/>
      <c r="B11" s="129"/>
      <c r="C11" s="190"/>
      <c r="D11" s="132"/>
      <c r="E11" s="136"/>
      <c r="F11" s="845"/>
      <c r="G11" s="860"/>
      <c r="H11" s="860"/>
      <c r="I11" s="56"/>
      <c r="J11" s="109"/>
      <c r="K11" s="836" t="s">
        <v>2661</v>
      </c>
      <c r="L11" s="837"/>
      <c r="M11" s="308"/>
      <c r="N11" s="307"/>
      <c r="O11" s="306"/>
      <c r="P11" s="474"/>
    </row>
    <row r="12" spans="1:16" s="3" customFormat="1" ht="12.6" customHeight="1" x14ac:dyDescent="0.2">
      <c r="A12"/>
      <c r="B12" s="129"/>
      <c r="C12" s="190"/>
      <c r="D12" s="132"/>
      <c r="E12" s="136"/>
      <c r="F12" s="845"/>
      <c r="G12" s="860"/>
      <c r="H12" s="860"/>
      <c r="I12" s="56"/>
      <c r="J12" s="109"/>
      <c r="K12" s="132"/>
      <c r="L12" s="136"/>
      <c r="M12" s="308"/>
      <c r="N12" s="307"/>
      <c r="O12" s="306"/>
      <c r="P12" s="474"/>
    </row>
    <row r="13" spans="1:16" s="3" customFormat="1" ht="12.6" customHeight="1" x14ac:dyDescent="0.2">
      <c r="A13"/>
      <c r="B13" s="129"/>
      <c r="C13" s="190"/>
      <c r="D13" s="132"/>
      <c r="E13" s="136"/>
      <c r="F13" s="845"/>
      <c r="G13" s="860"/>
      <c r="H13" s="860"/>
      <c r="I13" s="56"/>
      <c r="J13" s="109"/>
      <c r="K13" s="132"/>
      <c r="L13" s="136"/>
      <c r="M13" s="308"/>
      <c r="N13" s="307"/>
      <c r="O13" s="306"/>
      <c r="P13" s="474"/>
    </row>
    <row r="14" spans="1:16" s="3" customFormat="1" ht="12.6" customHeight="1" thickBot="1" x14ac:dyDescent="0.25">
      <c r="A14"/>
      <c r="B14" s="129"/>
      <c r="C14" s="190" t="s">
        <v>301</v>
      </c>
      <c r="D14" s="132" t="s">
        <v>2639</v>
      </c>
      <c r="E14" s="136"/>
      <c r="F14" s="845" t="s">
        <v>89</v>
      </c>
      <c r="G14" s="860"/>
      <c r="H14" s="860"/>
      <c r="I14" s="56"/>
      <c r="J14" s="280"/>
      <c r="K14" s="133"/>
      <c r="L14" s="137"/>
      <c r="M14" s="308"/>
      <c r="N14" s="307"/>
      <c r="O14" s="306"/>
      <c r="P14" s="474"/>
    </row>
    <row r="15" spans="1:16" s="3" customFormat="1" ht="12.6" customHeight="1" thickBot="1" x14ac:dyDescent="0.25">
      <c r="A15"/>
      <c r="B15" s="129"/>
      <c r="C15" s="190" t="s">
        <v>2665</v>
      </c>
      <c r="D15" s="132" t="s">
        <v>2310</v>
      </c>
      <c r="E15" s="136"/>
      <c r="F15" s="845" t="s">
        <v>89</v>
      </c>
      <c r="G15" s="860"/>
      <c r="H15" s="860"/>
      <c r="I15" s="56"/>
      <c r="J15" s="154"/>
      <c r="K15" s="155"/>
      <c r="L15" s="665">
        <f>SUM(L5:L14)</f>
        <v>0</v>
      </c>
      <c r="M15" s="309"/>
      <c r="N15" s="307"/>
      <c r="O15" s="306"/>
      <c r="P15" s="474"/>
    </row>
    <row r="16" spans="1:16" s="3" customFormat="1" ht="12.6" customHeight="1" thickBot="1" x14ac:dyDescent="0.25">
      <c r="A16"/>
      <c r="B16" s="129"/>
      <c r="C16" s="190"/>
      <c r="D16" s="132"/>
      <c r="E16" s="136"/>
      <c r="F16" s="845"/>
      <c r="G16" s="860"/>
      <c r="H16" s="860"/>
      <c r="I16" s="56"/>
      <c r="J16" s="154"/>
      <c r="K16" s="155"/>
      <c r="L16" s="156"/>
      <c r="M16" s="309"/>
      <c r="N16" s="307"/>
      <c r="O16" s="306"/>
      <c r="P16" s="474"/>
    </row>
    <row r="17" spans="1:16" s="3" customFormat="1" ht="12.6" customHeight="1" x14ac:dyDescent="0.2">
      <c r="A17"/>
      <c r="B17" s="129"/>
      <c r="C17" s="190"/>
      <c r="D17" s="132"/>
      <c r="E17" s="136"/>
      <c r="F17" s="845"/>
      <c r="G17" s="860"/>
      <c r="H17" s="860"/>
      <c r="I17"/>
      <c r="J17" s="158"/>
      <c r="K17" s="885" t="s">
        <v>1087</v>
      </c>
      <c r="L17" s="881">
        <f>E6+E60+L15+L42+L52</f>
        <v>31426.51</v>
      </c>
      <c r="M17" s="307"/>
      <c r="N17" s="308"/>
      <c r="O17" s="306"/>
      <c r="P17" s="474"/>
    </row>
    <row r="18" spans="1:16" s="56" customFormat="1" ht="12.6" customHeight="1" x14ac:dyDescent="0.2">
      <c r="A18"/>
      <c r="B18" s="109"/>
      <c r="C18" s="190"/>
      <c r="D18" s="132"/>
      <c r="E18" s="136"/>
      <c r="F18" s="845"/>
      <c r="G18" s="860"/>
      <c r="H18" s="860"/>
      <c r="I18"/>
      <c r="J18" s="158"/>
      <c r="K18" s="885"/>
      <c r="L18" s="884"/>
      <c r="M18" s="307"/>
      <c r="N18" s="308"/>
      <c r="O18" s="306"/>
    </row>
    <row r="19" spans="1:16" s="56" customFormat="1" ht="12.6" customHeight="1" thickBot="1" x14ac:dyDescent="0.25">
      <c r="A19"/>
      <c r="B19" s="109"/>
      <c r="C19" s="846"/>
      <c r="D19" s="132"/>
      <c r="E19" s="169"/>
      <c r="F19" s="308"/>
      <c r="G19" s="860"/>
      <c r="H19" s="860"/>
      <c r="I19" s="294"/>
      <c r="J19" s="393"/>
      <c r="K19" s="885"/>
      <c r="L19" s="882"/>
      <c r="M19" s="307"/>
      <c r="N19" s="308"/>
      <c r="O19" s="306"/>
    </row>
    <row r="20" spans="1:16" s="56" customFormat="1" ht="12.6" customHeight="1" x14ac:dyDescent="0.2">
      <c r="A20"/>
      <c r="B20" s="109"/>
      <c r="C20" s="846" t="s">
        <v>719</v>
      </c>
      <c r="D20" s="132" t="s">
        <v>1149</v>
      </c>
      <c r="E20" s="169"/>
      <c r="F20" s="308" t="s">
        <v>89</v>
      </c>
      <c r="G20" s="860"/>
      <c r="H20" s="860"/>
      <c r="I20" s="3"/>
      <c r="J20" s="393"/>
      <c r="K20" s="847"/>
      <c r="L20" s="336"/>
      <c r="M20" s="307"/>
      <c r="N20" s="308"/>
      <c r="O20" s="306"/>
    </row>
    <row r="21" spans="1:16" s="56" customFormat="1" ht="12.6" customHeight="1" thickBot="1" x14ac:dyDescent="0.25">
      <c r="A21"/>
      <c r="B21" s="109"/>
      <c r="C21" s="846"/>
      <c r="D21" s="132"/>
      <c r="E21" s="169"/>
      <c r="F21" s="308"/>
      <c r="G21" s="860"/>
      <c r="H21" s="860"/>
      <c r="I21" s="294" t="s">
        <v>1570</v>
      </c>
      <c r="J21" s="294"/>
      <c r="K21" s="294"/>
      <c r="L21" s="288"/>
      <c r="M21" s="492" t="s">
        <v>2269</v>
      </c>
      <c r="N21" s="308"/>
      <c r="O21" s="306"/>
    </row>
    <row r="22" spans="1:16" s="56" customFormat="1" ht="12.6" customHeight="1" thickBot="1" x14ac:dyDescent="0.25">
      <c r="A22"/>
      <c r="B22" s="109">
        <v>44355</v>
      </c>
      <c r="C22" s="846" t="s">
        <v>2734</v>
      </c>
      <c r="D22" s="132" t="s">
        <v>2735</v>
      </c>
      <c r="E22" s="169">
        <v>53</v>
      </c>
      <c r="F22" s="849" t="s">
        <v>842</v>
      </c>
      <c r="G22" s="860">
        <v>7431</v>
      </c>
      <c r="H22" s="860" t="s">
        <v>2732</v>
      </c>
      <c r="I22"/>
      <c r="J22" s="10" t="s">
        <v>297</v>
      </c>
      <c r="K22" s="11" t="s">
        <v>298</v>
      </c>
      <c r="L22" s="176" t="s">
        <v>299</v>
      </c>
      <c r="M22" s="308"/>
      <c r="N22" s="308"/>
      <c r="O22" s="306"/>
    </row>
    <row r="23" spans="1:16" s="56" customFormat="1" ht="12.6" customHeight="1" x14ac:dyDescent="0.2">
      <c r="A23"/>
      <c r="B23" s="109">
        <v>44354</v>
      </c>
      <c r="C23" s="846" t="s">
        <v>2734</v>
      </c>
      <c r="D23" s="132" t="s">
        <v>2735</v>
      </c>
      <c r="E23" s="169">
        <v>53</v>
      </c>
      <c r="F23" s="849" t="s">
        <v>842</v>
      </c>
      <c r="G23" s="860">
        <v>7431</v>
      </c>
      <c r="H23" s="860" t="s">
        <v>2732</v>
      </c>
      <c r="I23"/>
      <c r="J23" s="101"/>
      <c r="K23" s="205"/>
      <c r="L23" s="206"/>
      <c r="M23" s="308"/>
      <c r="N23" s="308"/>
      <c r="O23" s="306"/>
    </row>
    <row r="24" spans="1:16" s="56" customFormat="1" ht="12.6" customHeight="1" x14ac:dyDescent="0.2">
      <c r="A24"/>
      <c r="B24" s="109">
        <v>44365</v>
      </c>
      <c r="C24" s="846" t="s">
        <v>2680</v>
      </c>
      <c r="D24" s="132" t="s">
        <v>2684</v>
      </c>
      <c r="E24" s="169">
        <v>360</v>
      </c>
      <c r="F24" s="849" t="s">
        <v>842</v>
      </c>
      <c r="G24" s="860"/>
      <c r="H24" s="860"/>
      <c r="I24"/>
      <c r="J24" s="110"/>
      <c r="K24" s="119"/>
      <c r="L24" s="172"/>
      <c r="M24" s="308"/>
      <c r="N24" s="308"/>
      <c r="O24" s="306"/>
    </row>
    <row r="25" spans="1:16" s="56" customFormat="1" ht="12.6" customHeight="1" x14ac:dyDescent="0.2">
      <c r="A25"/>
      <c r="B25" s="109">
        <v>44365</v>
      </c>
      <c r="C25" s="846" t="s">
        <v>2726</v>
      </c>
      <c r="D25" s="132" t="s">
        <v>2728</v>
      </c>
      <c r="E25" s="169">
        <v>208.69</v>
      </c>
      <c r="F25" s="849" t="s">
        <v>842</v>
      </c>
      <c r="G25" s="860">
        <v>9833</v>
      </c>
      <c r="H25" s="860"/>
      <c r="I25"/>
      <c r="J25" s="109"/>
      <c r="K25" s="119"/>
      <c r="L25" s="172"/>
      <c r="M25" s="308" t="s">
        <v>89</v>
      </c>
      <c r="N25" s="308"/>
      <c r="O25" s="306"/>
    </row>
    <row r="26" spans="1:16" s="56" customFormat="1" ht="12.6" customHeight="1" x14ac:dyDescent="0.2">
      <c r="A26"/>
      <c r="B26" s="109">
        <v>44361</v>
      </c>
      <c r="C26" s="846" t="s">
        <v>2726</v>
      </c>
      <c r="D26" s="132" t="s">
        <v>2728</v>
      </c>
      <c r="E26" s="169">
        <v>477.76</v>
      </c>
      <c r="F26" s="849" t="s">
        <v>842</v>
      </c>
      <c r="G26" s="860">
        <v>7431</v>
      </c>
      <c r="H26" s="860"/>
      <c r="I26"/>
      <c r="J26" s="109"/>
      <c r="K26" s="119"/>
      <c r="L26" s="169"/>
      <c r="M26" s="308" t="s">
        <v>89</v>
      </c>
      <c r="N26" s="308"/>
      <c r="O26" s="306"/>
    </row>
    <row r="27" spans="1:16" s="56" customFormat="1" ht="12.6" customHeight="1" x14ac:dyDescent="0.2">
      <c r="A27"/>
      <c r="B27" s="109">
        <v>44364</v>
      </c>
      <c r="C27" s="846" t="s">
        <v>2726</v>
      </c>
      <c r="D27" s="132" t="s">
        <v>2736</v>
      </c>
      <c r="E27" s="169">
        <v>93.98</v>
      </c>
      <c r="F27" s="849" t="s">
        <v>842</v>
      </c>
      <c r="G27" s="860">
        <v>7431</v>
      </c>
      <c r="H27" s="860"/>
      <c r="I27"/>
      <c r="J27" s="109"/>
      <c r="K27" s="119"/>
      <c r="L27" s="169"/>
      <c r="M27" s="308"/>
      <c r="N27" s="308"/>
      <c r="O27" s="306"/>
    </row>
    <row r="28" spans="1:16" s="56" customFormat="1" ht="12.6" customHeight="1" x14ac:dyDescent="0.2">
      <c r="A28"/>
      <c r="B28" s="109">
        <v>44358</v>
      </c>
      <c r="C28" s="846" t="s">
        <v>2700</v>
      </c>
      <c r="D28" s="132" t="s">
        <v>2736</v>
      </c>
      <c r="E28" s="169">
        <v>399.93</v>
      </c>
      <c r="F28" s="849" t="s">
        <v>842</v>
      </c>
      <c r="G28" s="860">
        <v>7431</v>
      </c>
      <c r="H28" s="860"/>
      <c r="I28"/>
      <c r="J28" s="109"/>
      <c r="K28" s="119"/>
      <c r="L28" s="134"/>
      <c r="M28" s="308"/>
      <c r="N28" s="308"/>
      <c r="O28" s="307"/>
      <c r="P28" s="702"/>
    </row>
    <row r="29" spans="1:16" s="56" customFormat="1" ht="12.6" customHeight="1" x14ac:dyDescent="0.2">
      <c r="A29"/>
      <c r="B29" s="109"/>
      <c r="C29" s="846"/>
      <c r="D29" s="132"/>
      <c r="E29" s="169"/>
      <c r="F29" s="308"/>
      <c r="G29" s="860"/>
      <c r="H29" s="860"/>
      <c r="I29"/>
      <c r="J29" s="109"/>
      <c r="K29" s="119"/>
      <c r="L29" s="169"/>
      <c r="M29" s="308"/>
      <c r="N29" s="308"/>
      <c r="O29" s="307"/>
      <c r="P29" s="702"/>
    </row>
    <row r="30" spans="1:16" s="56" customFormat="1" ht="12.6" customHeight="1" x14ac:dyDescent="0.2">
      <c r="A30" s="247" t="s">
        <v>2556</v>
      </c>
      <c r="B30" s="109"/>
      <c r="C30" s="846"/>
      <c r="D30" s="132"/>
      <c r="E30" s="169"/>
      <c r="F30" s="308"/>
      <c r="G30" s="860"/>
      <c r="H30" s="860"/>
      <c r="I30"/>
      <c r="J30" s="110"/>
      <c r="K30" s="119"/>
      <c r="L30" s="169"/>
      <c r="M30" s="308"/>
      <c r="N30" s="308"/>
      <c r="O30" s="307"/>
      <c r="P30" s="316"/>
    </row>
    <row r="31" spans="1:16" s="56" customFormat="1" ht="12.6" customHeight="1" x14ac:dyDescent="0.2">
      <c r="A31"/>
      <c r="B31" s="109"/>
      <c r="C31" s="846"/>
      <c r="D31" s="132"/>
      <c r="E31" s="169"/>
      <c r="F31" s="308"/>
      <c r="G31" s="860"/>
      <c r="H31" s="860"/>
      <c r="I31"/>
      <c r="J31" s="110"/>
      <c r="K31" s="119"/>
      <c r="L31" s="433"/>
      <c r="M31" s="308"/>
      <c r="N31" s="308"/>
      <c r="O31" s="307"/>
      <c r="P31" s="29"/>
    </row>
    <row r="32" spans="1:16" s="56" customFormat="1" ht="12.6" customHeight="1" x14ac:dyDescent="0.2">
      <c r="A32"/>
      <c r="B32" s="109"/>
      <c r="C32" s="846"/>
      <c r="D32" s="132"/>
      <c r="E32" s="169"/>
      <c r="F32" s="308"/>
      <c r="G32" s="860"/>
      <c r="H32" s="860"/>
      <c r="I32"/>
      <c r="J32" s="110"/>
      <c r="K32" s="132"/>
      <c r="L32" s="433"/>
      <c r="M32" s="308"/>
      <c r="N32" s="308"/>
      <c r="O32" s="308"/>
      <c r="P32" s="29"/>
    </row>
    <row r="33" spans="1:16" s="56" customFormat="1" ht="12.6" customHeight="1" x14ac:dyDescent="0.2">
      <c r="A33"/>
      <c r="B33" s="109"/>
      <c r="C33" s="846"/>
      <c r="D33" s="132"/>
      <c r="E33" s="169"/>
      <c r="F33" s="308"/>
      <c r="G33" s="860"/>
      <c r="H33" s="860"/>
      <c r="I33"/>
      <c r="J33" s="129"/>
      <c r="K33" s="132"/>
      <c r="L33" s="433"/>
      <c r="M33" s="308"/>
      <c r="N33" s="308"/>
      <c r="O33" s="308"/>
      <c r="P33" s="29"/>
    </row>
    <row r="34" spans="1:16" s="56" customFormat="1" ht="12.6" customHeight="1" x14ac:dyDescent="0.2">
      <c r="A34"/>
      <c r="B34" s="109"/>
      <c r="C34" s="846"/>
      <c r="D34" s="132"/>
      <c r="E34" s="169"/>
      <c r="F34" s="308"/>
      <c r="G34" s="860"/>
      <c r="H34" s="860"/>
      <c r="I34"/>
      <c r="J34" s="129"/>
      <c r="K34" s="132"/>
      <c r="L34" s="433"/>
      <c r="M34" s="308"/>
      <c r="N34" s="308"/>
      <c r="O34" s="308"/>
      <c r="P34" s="29"/>
    </row>
    <row r="35" spans="1:16" s="56" customFormat="1" ht="12.6" customHeight="1" x14ac:dyDescent="0.2">
      <c r="A35"/>
      <c r="B35" s="109">
        <v>44352</v>
      </c>
      <c r="C35" s="846" t="s">
        <v>2677</v>
      </c>
      <c r="D35" s="132" t="s">
        <v>2678</v>
      </c>
      <c r="E35" s="169">
        <v>119</v>
      </c>
      <c r="F35" s="308"/>
      <c r="G35" s="860"/>
      <c r="H35" s="860"/>
      <c r="I35"/>
      <c r="J35" s="129"/>
      <c r="K35" s="132"/>
      <c r="L35" s="433"/>
      <c r="M35" s="308"/>
      <c r="N35" s="308"/>
      <c r="O35" s="308"/>
      <c r="P35" s="327"/>
    </row>
    <row r="36" spans="1:16" s="56" customFormat="1" ht="12.6" customHeight="1" x14ac:dyDescent="0.2">
      <c r="A36"/>
      <c r="B36" s="109">
        <v>44355</v>
      </c>
      <c r="C36" s="846" t="s">
        <v>2680</v>
      </c>
      <c r="D36" s="132" t="s">
        <v>2679</v>
      </c>
      <c r="E36" s="169">
        <v>106.7</v>
      </c>
      <c r="F36" s="849" t="s">
        <v>842</v>
      </c>
      <c r="G36" s="860"/>
      <c r="H36" s="860"/>
      <c r="I36"/>
      <c r="J36" s="129"/>
      <c r="K36" s="132"/>
      <c r="L36" s="433"/>
      <c r="M36" s="308"/>
      <c r="N36" s="308"/>
      <c r="O36" s="308"/>
      <c r="P36" s="327"/>
    </row>
    <row r="37" spans="1:16" s="56" customFormat="1" ht="12.6" customHeight="1" x14ac:dyDescent="0.2">
      <c r="A37"/>
      <c r="B37" s="109">
        <v>44355</v>
      </c>
      <c r="C37" s="846" t="s">
        <v>2680</v>
      </c>
      <c r="D37" s="132" t="s">
        <v>2679</v>
      </c>
      <c r="E37" s="169">
        <v>276.39999999999998</v>
      </c>
      <c r="F37" s="849" t="s">
        <v>842</v>
      </c>
      <c r="G37" s="860"/>
      <c r="H37" s="860"/>
      <c r="I37"/>
      <c r="J37" s="129"/>
      <c r="K37" s="132"/>
      <c r="L37" s="433"/>
      <c r="M37" s="308"/>
      <c r="N37" s="308"/>
      <c r="O37" s="308"/>
      <c r="P37" s="327"/>
    </row>
    <row r="38" spans="1:16" s="56" customFormat="1" ht="12.6" customHeight="1" x14ac:dyDescent="0.2">
      <c r="A38"/>
      <c r="B38" s="109">
        <v>44357</v>
      </c>
      <c r="C38" s="846" t="s">
        <v>2680</v>
      </c>
      <c r="D38" s="132" t="s">
        <v>2681</v>
      </c>
      <c r="E38" s="169">
        <v>4025</v>
      </c>
      <c r="F38" s="849" t="s">
        <v>842</v>
      </c>
      <c r="G38" s="860"/>
      <c r="H38" s="860"/>
      <c r="I38"/>
      <c r="J38" s="129"/>
      <c r="K38" s="132"/>
      <c r="L38" s="433"/>
      <c r="M38" s="308"/>
      <c r="N38" s="308"/>
      <c r="O38" s="308"/>
      <c r="P38" s="29"/>
    </row>
    <row r="39" spans="1:16" s="56" customFormat="1" ht="12.6" customHeight="1" x14ac:dyDescent="0.2">
      <c r="B39" s="109">
        <v>44357</v>
      </c>
      <c r="C39" s="846" t="s">
        <v>2680</v>
      </c>
      <c r="D39" s="132" t="s">
        <v>2682</v>
      </c>
      <c r="E39" s="169">
        <v>1590.45</v>
      </c>
      <c r="F39" s="849" t="s">
        <v>842</v>
      </c>
      <c r="G39" s="860"/>
      <c r="H39" s="860"/>
      <c r="I39"/>
      <c r="J39" s="129"/>
      <c r="K39" s="132"/>
      <c r="L39" s="433"/>
      <c r="M39" s="308"/>
      <c r="N39" s="308"/>
      <c r="O39" s="308"/>
      <c r="P39" s="29"/>
    </row>
    <row r="40" spans="1:16" s="56" customFormat="1" ht="12.6" customHeight="1" x14ac:dyDescent="0.2">
      <c r="B40" s="109">
        <v>44358</v>
      </c>
      <c r="C40" s="846" t="s">
        <v>2680</v>
      </c>
      <c r="D40" s="132" t="s">
        <v>2683</v>
      </c>
      <c r="E40" s="169">
        <v>2374</v>
      </c>
      <c r="F40" s="849" t="s">
        <v>842</v>
      </c>
      <c r="G40" s="860"/>
      <c r="H40" s="860"/>
      <c r="I40"/>
      <c r="J40" s="129"/>
      <c r="K40" s="132"/>
      <c r="L40" s="433"/>
      <c r="M40" s="308"/>
      <c r="N40" s="308"/>
      <c r="O40" s="308"/>
      <c r="P40" s="29"/>
    </row>
    <row r="41" spans="1:16" s="56" customFormat="1" ht="12.6" customHeight="1" thickBot="1" x14ac:dyDescent="0.25">
      <c r="B41" s="109">
        <v>44358</v>
      </c>
      <c r="C41" s="846" t="s">
        <v>2680</v>
      </c>
      <c r="D41" s="132" t="s">
        <v>2679</v>
      </c>
      <c r="E41" s="169">
        <v>576.70000000000005</v>
      </c>
      <c r="F41" s="849" t="s">
        <v>842</v>
      </c>
      <c r="G41" s="860"/>
      <c r="H41" s="860"/>
      <c r="I41"/>
      <c r="J41" s="161"/>
      <c r="K41" s="133"/>
      <c r="L41" s="200"/>
      <c r="M41" s="308"/>
      <c r="N41" s="308"/>
      <c r="O41" s="308"/>
      <c r="P41" s="29"/>
    </row>
    <row r="42" spans="1:16" s="308" customFormat="1" ht="12.6" customHeight="1" thickBot="1" x14ac:dyDescent="0.25">
      <c r="A42" s="56"/>
      <c r="B42" s="109">
        <v>44358</v>
      </c>
      <c r="C42" s="846" t="s">
        <v>2680</v>
      </c>
      <c r="D42" s="132" t="s">
        <v>2684</v>
      </c>
      <c r="E42" s="169">
        <v>80</v>
      </c>
      <c r="G42" s="860"/>
      <c r="H42" s="860"/>
      <c r="I42" s="294"/>
      <c r="J42" s="56"/>
      <c r="K42" s="194"/>
      <c r="L42" s="87">
        <f>SUM(L23:L41)</f>
        <v>0</v>
      </c>
    </row>
    <row r="43" spans="1:16" s="308" customFormat="1" ht="12.6" customHeight="1" x14ac:dyDescent="0.2">
      <c r="A43" s="56"/>
      <c r="B43" s="109">
        <v>44364</v>
      </c>
      <c r="C43" s="846" t="s">
        <v>2680</v>
      </c>
      <c r="D43" s="132" t="s">
        <v>2685</v>
      </c>
      <c r="E43" s="169">
        <v>8073</v>
      </c>
      <c r="F43" s="849" t="s">
        <v>842</v>
      </c>
      <c r="G43" s="860"/>
      <c r="H43" s="860"/>
      <c r="I43" s="3"/>
      <c r="J43" s="56"/>
      <c r="K43" s="194"/>
      <c r="L43" s="208"/>
    </row>
    <row r="44" spans="1:16" s="308" customFormat="1" ht="12.6" customHeight="1" thickBot="1" x14ac:dyDescent="0.25">
      <c r="A44" s="56"/>
      <c r="B44" s="109">
        <v>44365</v>
      </c>
      <c r="C44" s="846" t="s">
        <v>2680</v>
      </c>
      <c r="D44" s="132" t="s">
        <v>2686</v>
      </c>
      <c r="E44" s="169">
        <v>1873.35</v>
      </c>
      <c r="F44" s="849" t="s">
        <v>842</v>
      </c>
      <c r="G44" s="860"/>
      <c r="H44" s="860"/>
      <c r="I44" s="294" t="s">
        <v>2039</v>
      </c>
      <c r="J44" s="294"/>
      <c r="K44" s="294"/>
      <c r="L44" s="288"/>
      <c r="M44" s="492"/>
    </row>
    <row r="45" spans="1:16" s="308" customFormat="1" ht="12.6" customHeight="1" thickBot="1" x14ac:dyDescent="0.25">
      <c r="A45" s="56"/>
      <c r="B45" s="109">
        <v>44365</v>
      </c>
      <c r="C45" s="846" t="s">
        <v>2680</v>
      </c>
      <c r="D45" s="132" t="s">
        <v>2687</v>
      </c>
      <c r="E45" s="169">
        <v>195</v>
      </c>
      <c r="G45" s="860"/>
      <c r="H45" s="860"/>
      <c r="I45"/>
      <c r="J45" s="10" t="s">
        <v>297</v>
      </c>
      <c r="K45" s="11" t="s">
        <v>298</v>
      </c>
      <c r="L45" s="176" t="s">
        <v>299</v>
      </c>
    </row>
    <row r="46" spans="1:16" s="308" customFormat="1" ht="12.6" customHeight="1" x14ac:dyDescent="0.2">
      <c r="A46" s="56"/>
      <c r="B46" s="109">
        <v>44368</v>
      </c>
      <c r="C46" s="846" t="s">
        <v>2680</v>
      </c>
      <c r="D46" s="132" t="s">
        <v>2688</v>
      </c>
      <c r="E46" s="169">
        <v>1596.2</v>
      </c>
      <c r="F46" s="849" t="s">
        <v>842</v>
      </c>
      <c r="G46" s="860"/>
      <c r="H46" s="860"/>
      <c r="I46"/>
      <c r="J46" s="129"/>
      <c r="K46" s="132"/>
      <c r="L46" s="433"/>
      <c r="M46" s="308" t="s">
        <v>405</v>
      </c>
    </row>
    <row r="47" spans="1:16" s="308" customFormat="1" ht="12.6" customHeight="1" x14ac:dyDescent="0.2">
      <c r="A47" s="56"/>
      <c r="B47" s="109">
        <v>44369</v>
      </c>
      <c r="C47" s="848" t="s">
        <v>2680</v>
      </c>
      <c r="D47" s="132" t="s">
        <v>2688</v>
      </c>
      <c r="E47" s="124">
        <v>485.76</v>
      </c>
      <c r="F47" s="849" t="s">
        <v>842</v>
      </c>
      <c r="G47" s="860"/>
      <c r="H47" s="860"/>
      <c r="I47"/>
      <c r="J47" s="129"/>
      <c r="K47" s="132"/>
      <c r="L47" s="433"/>
      <c r="M47" s="308" t="s">
        <v>89</v>
      </c>
    </row>
    <row r="48" spans="1:16" s="308" customFormat="1" ht="12.6" customHeight="1" x14ac:dyDescent="0.2">
      <c r="A48" s="56"/>
      <c r="B48" s="109">
        <v>44370</v>
      </c>
      <c r="C48" s="846" t="s">
        <v>2689</v>
      </c>
      <c r="D48" s="132" t="s">
        <v>2690</v>
      </c>
      <c r="E48" s="124">
        <v>3777.27</v>
      </c>
      <c r="F48" s="849" t="s">
        <v>842</v>
      </c>
      <c r="G48" s="860"/>
      <c r="H48" s="860"/>
      <c r="I48"/>
      <c r="J48" s="129"/>
      <c r="K48" s="132"/>
      <c r="L48" s="433"/>
      <c r="M48" s="308" t="s">
        <v>89</v>
      </c>
    </row>
    <row r="49" spans="1:16" s="308" customFormat="1" ht="12.6" customHeight="1" x14ac:dyDescent="0.2">
      <c r="A49" s="56"/>
      <c r="B49" s="109">
        <v>44370</v>
      </c>
      <c r="C49" s="846" t="s">
        <v>2680</v>
      </c>
      <c r="D49" s="132" t="s">
        <v>2691</v>
      </c>
      <c r="E49" s="124">
        <v>1696.24</v>
      </c>
      <c r="F49" s="845"/>
      <c r="G49" s="860"/>
      <c r="H49" s="860"/>
      <c r="I49"/>
      <c r="J49" s="129"/>
      <c r="K49" s="132"/>
      <c r="L49" s="433"/>
    </row>
    <row r="50" spans="1:16" s="308" customFormat="1" ht="12.6" customHeight="1" x14ac:dyDescent="0.2">
      <c r="A50" s="56"/>
      <c r="B50" s="109">
        <v>44369</v>
      </c>
      <c r="C50" s="846" t="s">
        <v>2689</v>
      </c>
      <c r="D50" s="132" t="s">
        <v>2692</v>
      </c>
      <c r="E50" s="124">
        <v>388.7</v>
      </c>
      <c r="F50" s="845"/>
      <c r="G50" s="860"/>
      <c r="H50" s="860"/>
      <c r="I50" s="294"/>
      <c r="J50" s="109"/>
      <c r="K50" s="123"/>
      <c r="L50" s="169"/>
    </row>
    <row r="51" spans="1:16" s="308" customFormat="1" ht="12.6" customHeight="1" thickBot="1" x14ac:dyDescent="0.25">
      <c r="A51" s="56"/>
      <c r="B51" s="109">
        <v>44370</v>
      </c>
      <c r="C51" s="846" t="s">
        <v>2693</v>
      </c>
      <c r="D51" s="132" t="s">
        <v>2694</v>
      </c>
      <c r="E51" s="124">
        <v>71.5</v>
      </c>
      <c r="F51" s="845"/>
      <c r="G51" s="860"/>
      <c r="H51" s="860"/>
      <c r="I51" s="294"/>
      <c r="J51" s="280"/>
      <c r="K51" s="423"/>
      <c r="L51" s="493"/>
    </row>
    <row r="52" spans="1:16" s="308" customFormat="1" ht="12.6" customHeight="1" thickBot="1" x14ac:dyDescent="0.25">
      <c r="A52" s="56"/>
      <c r="B52" s="109"/>
      <c r="C52" s="188"/>
      <c r="D52" s="132"/>
      <c r="E52" s="124"/>
      <c r="F52" s="845"/>
      <c r="G52" s="860"/>
      <c r="H52" s="860"/>
      <c r="I52"/>
      <c r="J52" s="56"/>
      <c r="K52" s="194"/>
      <c r="L52" s="87">
        <f>SUM(L46:L51)</f>
        <v>0</v>
      </c>
    </row>
    <row r="53" spans="1:16" s="308" customFormat="1" ht="12.6" customHeight="1" x14ac:dyDescent="0.2">
      <c r="A53" s="56"/>
      <c r="B53" s="109">
        <v>44372</v>
      </c>
      <c r="C53" s="188" t="s">
        <v>2680</v>
      </c>
      <c r="D53" s="132" t="s">
        <v>2696</v>
      </c>
      <c r="E53" s="124">
        <v>112.01</v>
      </c>
      <c r="F53" s="849" t="s">
        <v>842</v>
      </c>
      <c r="G53" s="860"/>
      <c r="H53" s="860"/>
      <c r="I53"/>
      <c r="J53" s="56"/>
      <c r="K53" s="194"/>
      <c r="L53" s="208"/>
    </row>
    <row r="54" spans="1:16" s="308" customFormat="1" ht="12.6" customHeight="1" x14ac:dyDescent="0.2">
      <c r="A54" s="56"/>
      <c r="B54" s="109">
        <v>44372</v>
      </c>
      <c r="C54" s="846" t="s">
        <v>2697</v>
      </c>
      <c r="D54" s="132" t="s">
        <v>2698</v>
      </c>
      <c r="E54" s="124">
        <v>988</v>
      </c>
      <c r="F54" s="845"/>
      <c r="G54" s="860"/>
      <c r="H54" s="860"/>
      <c r="I54"/>
      <c r="J54" s="56"/>
      <c r="K54" s="194"/>
      <c r="L54" s="208"/>
    </row>
    <row r="55" spans="1:16" s="308" customFormat="1" ht="12.6" customHeight="1" x14ac:dyDescent="0.2">
      <c r="A55" s="56"/>
      <c r="B55" s="109">
        <v>44373</v>
      </c>
      <c r="C55" s="846" t="s">
        <v>2680</v>
      </c>
      <c r="D55" s="132" t="s">
        <v>2699</v>
      </c>
      <c r="E55" s="124">
        <v>359.51</v>
      </c>
      <c r="F55" s="849" t="s">
        <v>842</v>
      </c>
      <c r="G55" s="860"/>
      <c r="H55" s="860"/>
      <c r="I55"/>
      <c r="J55" s="56"/>
      <c r="K55" s="194"/>
      <c r="L55" s="208"/>
    </row>
    <row r="56" spans="1:16" s="308" customFormat="1" ht="12.6" customHeight="1" x14ac:dyDescent="0.2">
      <c r="A56" s="56"/>
      <c r="B56" s="109">
        <v>44373</v>
      </c>
      <c r="C56" s="846" t="s">
        <v>2700</v>
      </c>
      <c r="D56" s="132" t="s">
        <v>2701</v>
      </c>
      <c r="E56" s="124">
        <v>930.46</v>
      </c>
      <c r="F56" s="845"/>
      <c r="G56" s="860"/>
      <c r="H56" s="860"/>
      <c r="J56"/>
    </row>
    <row r="57" spans="1:16" s="308" customFormat="1" ht="12" customHeight="1" x14ac:dyDescent="0.2">
      <c r="A57" s="56"/>
      <c r="B57" s="109">
        <v>44377</v>
      </c>
      <c r="C57" s="188" t="s">
        <v>2693</v>
      </c>
      <c r="D57" s="123" t="s">
        <v>2702</v>
      </c>
      <c r="E57" s="124">
        <v>84.9</v>
      </c>
      <c r="F57" s="845"/>
      <c r="G57" s="860"/>
      <c r="H57" s="860"/>
      <c r="J57"/>
    </row>
    <row r="58" spans="1:16" s="308" customFormat="1" ht="12.6" customHeight="1" x14ac:dyDescent="0.2">
      <c r="A58" s="56"/>
      <c r="B58" s="109"/>
      <c r="C58" s="188"/>
      <c r="D58" s="132"/>
      <c r="E58" s="124"/>
      <c r="F58" s="845"/>
      <c r="G58" s="860"/>
      <c r="H58" s="860"/>
      <c r="J58"/>
    </row>
    <row r="59" spans="1:16" s="308" customFormat="1" ht="12.6" customHeight="1" thickBot="1" x14ac:dyDescent="0.25">
      <c r="A59"/>
      <c r="B59" s="161"/>
      <c r="C59" s="187"/>
      <c r="D59" s="133"/>
      <c r="E59" s="137"/>
      <c r="F59" s="845"/>
      <c r="G59" s="860"/>
      <c r="H59" s="860"/>
      <c r="J59"/>
    </row>
    <row r="60" spans="1:16" s="308" customFormat="1" ht="12.6" customHeight="1" thickBot="1" x14ac:dyDescent="0.25">
      <c r="A60"/>
      <c r="B60" s="56"/>
      <c r="C60" s="56"/>
      <c r="D60" s="194"/>
      <c r="E60" s="87">
        <f>SUM(E10:E59)</f>
        <v>31426.51</v>
      </c>
      <c r="F60" s="845"/>
      <c r="G60" s="860"/>
      <c r="H60" s="860"/>
      <c r="J60"/>
    </row>
    <row r="61" spans="1:16" s="308" customFormat="1" ht="12.6" customHeight="1" x14ac:dyDescent="0.2">
      <c r="A61"/>
      <c r="B61"/>
      <c r="C61"/>
      <c r="D61" s="195"/>
      <c r="E61" s="197"/>
      <c r="F61" s="845"/>
      <c r="G61" s="860"/>
      <c r="H61" s="860"/>
      <c r="J61"/>
    </row>
    <row r="62" spans="1:16" s="308" customFormat="1" ht="12.6" customHeight="1" x14ac:dyDescent="0.2">
      <c r="A62"/>
      <c r="B62"/>
      <c r="C62"/>
      <c r="D62" s="195"/>
      <c r="E62" s="197"/>
      <c r="F62" s="845"/>
      <c r="G62" s="860"/>
      <c r="H62" s="860"/>
      <c r="J62"/>
    </row>
    <row r="63" spans="1:16" s="308" customFormat="1" x14ac:dyDescent="0.2">
      <c r="A63"/>
      <c r="B63"/>
      <c r="C63"/>
      <c r="D63" s="195"/>
      <c r="E63" s="197"/>
      <c r="F63" s="845"/>
      <c r="G63" s="860"/>
      <c r="H63" s="860"/>
      <c r="J63"/>
    </row>
    <row r="64" spans="1:16" s="308" customFormat="1" x14ac:dyDescent="0.2">
      <c r="A64"/>
      <c r="B64"/>
      <c r="C64"/>
      <c r="D64" s="195"/>
      <c r="E64" s="197"/>
      <c r="F64" s="845"/>
      <c r="G64" s="860"/>
      <c r="H64" s="860"/>
      <c r="J64"/>
      <c r="P64"/>
    </row>
    <row r="65" spans="1:16" s="308" customFormat="1" x14ac:dyDescent="0.2">
      <c r="A65"/>
      <c r="B65"/>
      <c r="C65"/>
      <c r="D65" s="195"/>
      <c r="E65" s="197"/>
      <c r="F65" s="845"/>
      <c r="G65" s="860"/>
      <c r="H65" s="860"/>
      <c r="J65"/>
      <c r="P65"/>
    </row>
    <row r="66" spans="1:16" s="308" customFormat="1" x14ac:dyDescent="0.2">
      <c r="A66"/>
      <c r="B66"/>
      <c r="C66"/>
      <c r="D66" s="195"/>
      <c r="E66" s="197"/>
      <c r="F66" s="845"/>
      <c r="G66" s="860"/>
      <c r="H66" s="860"/>
      <c r="J66"/>
      <c r="P66"/>
    </row>
    <row r="67" spans="1:16" s="308" customFormat="1" x14ac:dyDescent="0.2">
      <c r="A67"/>
      <c r="B67"/>
      <c r="C67"/>
      <c r="D67" s="195"/>
      <c r="E67" s="197"/>
      <c r="F67" s="845"/>
      <c r="G67" s="860"/>
      <c r="H67" s="860"/>
      <c r="J67"/>
      <c r="P67"/>
    </row>
    <row r="68" spans="1:16" s="308" customFormat="1" x14ac:dyDescent="0.2">
      <c r="A68"/>
      <c r="B68"/>
      <c r="C68"/>
      <c r="D68" s="195"/>
      <c r="E68" s="197"/>
      <c r="F68" s="845"/>
      <c r="G68" s="860"/>
      <c r="H68" s="860"/>
      <c r="J68"/>
      <c r="P68"/>
    </row>
    <row r="69" spans="1:16" s="308" customFormat="1" x14ac:dyDescent="0.2">
      <c r="A69"/>
      <c r="B69"/>
      <c r="C69"/>
      <c r="D69" s="195"/>
      <c r="E69" s="197"/>
      <c r="F69" s="845"/>
      <c r="G69" s="860"/>
      <c r="H69" s="860"/>
      <c r="J69"/>
      <c r="P69"/>
    </row>
    <row r="70" spans="1:16" s="308" customFormat="1" x14ac:dyDescent="0.2">
      <c r="A70"/>
      <c r="B70"/>
      <c r="C70"/>
      <c r="D70" s="195"/>
      <c r="E70" s="197"/>
      <c r="F70" s="845"/>
      <c r="G70" s="860"/>
      <c r="H70" s="860"/>
      <c r="I70"/>
      <c r="J70"/>
      <c r="K70"/>
      <c r="L70"/>
      <c r="P70"/>
    </row>
    <row r="71" spans="1:16" s="308" customFormat="1" x14ac:dyDescent="0.2">
      <c r="A71"/>
      <c r="B71"/>
      <c r="C71"/>
      <c r="D71" s="195"/>
      <c r="E71" s="197"/>
      <c r="F71" s="845"/>
      <c r="G71" s="860"/>
      <c r="H71" s="860"/>
      <c r="I71"/>
      <c r="J71"/>
      <c r="K71"/>
      <c r="L71"/>
      <c r="P71"/>
    </row>
    <row r="72" spans="1:16" s="308" customFormat="1" x14ac:dyDescent="0.2">
      <c r="A72"/>
      <c r="B72" s="812">
        <v>45627</v>
      </c>
      <c r="C72"/>
      <c r="D72" s="195"/>
      <c r="E72" s="197"/>
      <c r="F72" s="845"/>
      <c r="G72" s="860"/>
      <c r="H72" s="860"/>
      <c r="I72"/>
      <c r="J72"/>
      <c r="K72"/>
      <c r="L72"/>
      <c r="P72"/>
    </row>
    <row r="83" spans="1:16" s="308" customFormat="1" x14ac:dyDescent="0.2">
      <c r="A83"/>
      <c r="B83"/>
      <c r="C83"/>
      <c r="D83" s="195"/>
      <c r="E83" s="197"/>
      <c r="F83" s="845"/>
      <c r="G83" s="860"/>
      <c r="H83" s="860"/>
      <c r="I83"/>
      <c r="J83"/>
      <c r="K83"/>
      <c r="L83"/>
      <c r="P83"/>
    </row>
    <row r="84" spans="1:16" s="308" customFormat="1" x14ac:dyDescent="0.2">
      <c r="A84"/>
      <c r="B84"/>
      <c r="C84"/>
      <c r="D84" s="195"/>
      <c r="E84" s="197"/>
      <c r="F84" s="845"/>
      <c r="G84" s="860"/>
      <c r="H84" s="860"/>
      <c r="I84"/>
      <c r="J84"/>
      <c r="K84"/>
      <c r="L84"/>
      <c r="P84"/>
    </row>
    <row r="85" spans="1:16" s="308" customFormat="1" x14ac:dyDescent="0.2">
      <c r="A85"/>
      <c r="B85"/>
      <c r="C85"/>
      <c r="D85" s="195"/>
      <c r="E85" s="197"/>
      <c r="F85" s="845"/>
      <c r="G85" s="860"/>
      <c r="H85" s="860"/>
      <c r="I85"/>
      <c r="J85"/>
      <c r="K85"/>
      <c r="L85"/>
      <c r="P85"/>
    </row>
    <row r="86" spans="1:16" s="308" customFormat="1" x14ac:dyDescent="0.2">
      <c r="A86"/>
      <c r="B86"/>
      <c r="C86"/>
      <c r="D86" s="195"/>
      <c r="E86" s="197"/>
      <c r="F86" s="845"/>
      <c r="G86" s="860"/>
      <c r="H86" s="860"/>
      <c r="I86"/>
      <c r="J86"/>
      <c r="K86"/>
      <c r="L86"/>
      <c r="P86"/>
    </row>
    <row r="87" spans="1:16" s="308" customFormat="1" x14ac:dyDescent="0.2">
      <c r="A87"/>
      <c r="B87"/>
      <c r="C87"/>
      <c r="D87" s="195"/>
      <c r="E87" s="197"/>
      <c r="F87" s="845"/>
      <c r="G87" s="860"/>
      <c r="H87" s="860"/>
      <c r="I87"/>
      <c r="J87"/>
      <c r="K87"/>
      <c r="L87"/>
      <c r="P87"/>
    </row>
    <row r="88" spans="1:16" s="308" customFormat="1" x14ac:dyDescent="0.2">
      <c r="A88"/>
      <c r="B88"/>
      <c r="C88"/>
      <c r="D88" s="195"/>
      <c r="E88" s="197"/>
      <c r="F88" s="845"/>
      <c r="G88" s="860"/>
      <c r="H88" s="860"/>
      <c r="I88"/>
      <c r="J88"/>
      <c r="K88"/>
      <c r="L88"/>
      <c r="P88"/>
    </row>
  </sheetData>
  <mergeCells count="4">
    <mergeCell ref="A1:L1"/>
    <mergeCell ref="A3:D3"/>
    <mergeCell ref="K17:K19"/>
    <mergeCell ref="L17:L19"/>
  </mergeCell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topLeftCell="A43" workbookViewId="0">
      <selection activeCell="I81" sqref="I81"/>
    </sheetView>
  </sheetViews>
  <sheetFormatPr defaultRowHeight="12.75" x14ac:dyDescent="0.2"/>
  <cols>
    <col min="1" max="1" width="2.28515625" customWidth="1"/>
    <col min="2" max="2" width="10.140625" bestFit="1" customWidth="1"/>
    <col min="3" max="3" width="20.85546875" customWidth="1"/>
    <col min="4" max="4" width="32.28515625" style="195" customWidth="1"/>
    <col min="5" max="5" width="13.42578125" style="197" customWidth="1"/>
    <col min="6" max="6" width="2.7109375" style="850" customWidth="1"/>
    <col min="7" max="7" width="5" style="860" bestFit="1" customWidth="1"/>
    <col min="8" max="8" width="3.5703125" style="860" bestFit="1" customWidth="1"/>
    <col min="9" max="9" width="2.85546875" style="308" customWidth="1"/>
    <col min="10" max="10" width="11" customWidth="1"/>
    <col min="11" max="11" width="32.140625" customWidth="1"/>
    <col min="12" max="12" width="15.140625" customWidth="1"/>
    <col min="13" max="15" width="3.140625" style="308" customWidth="1"/>
    <col min="16" max="16" width="15" bestFit="1" customWidth="1"/>
  </cols>
  <sheetData>
    <row r="1" spans="1:16" s="1" customFormat="1" ht="24" customHeight="1" x14ac:dyDescent="0.2">
      <c r="A1" s="880" t="s">
        <v>2695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290"/>
      <c r="N1" s="290"/>
      <c r="O1" s="290"/>
    </row>
    <row r="2" spans="1:16" s="1" customFormat="1" ht="6.75" customHeight="1" x14ac:dyDescent="0.2">
      <c r="D2" s="193"/>
      <c r="E2" s="144"/>
      <c r="F2" s="850"/>
      <c r="G2" s="859"/>
      <c r="H2" s="859"/>
      <c r="I2" s="290"/>
      <c r="M2" s="290"/>
      <c r="N2" s="290"/>
      <c r="O2" s="290"/>
    </row>
    <row r="3" spans="1:16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856"/>
      <c r="H3" s="856"/>
      <c r="I3" s="861" t="s">
        <v>1056</v>
      </c>
      <c r="J3" s="294"/>
      <c r="K3" s="294"/>
      <c r="L3" s="288"/>
      <c r="M3" s="306"/>
      <c r="N3" s="306"/>
      <c r="O3" s="306"/>
    </row>
    <row r="4" spans="1:16" s="3" customFormat="1" ht="12.6" customHeigh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I4" s="307"/>
      <c r="J4" s="10" t="s">
        <v>297</v>
      </c>
      <c r="K4" s="11" t="s">
        <v>298</v>
      </c>
      <c r="L4" s="176" t="s">
        <v>299</v>
      </c>
      <c r="M4" s="307"/>
      <c r="N4" s="307"/>
      <c r="O4" s="307"/>
    </row>
    <row r="5" spans="1:16" s="3" customFormat="1" ht="12.6" customHeight="1" thickBot="1" x14ac:dyDescent="0.25">
      <c r="A5"/>
      <c r="B5" s="280"/>
      <c r="C5" s="281" t="s">
        <v>691</v>
      </c>
      <c r="D5" s="423" t="s">
        <v>2503</v>
      </c>
      <c r="E5" s="445">
        <v>10310.77</v>
      </c>
      <c r="F5" s="849" t="s">
        <v>842</v>
      </c>
      <c r="G5" s="860"/>
      <c r="I5" s="307"/>
      <c r="J5" s="109">
        <v>44389</v>
      </c>
      <c r="K5" s="132" t="s">
        <v>2747</v>
      </c>
      <c r="L5" s="136">
        <v>14512.55</v>
      </c>
      <c r="M5" s="849" t="s">
        <v>842</v>
      </c>
      <c r="N5" s="3" t="s">
        <v>2746</v>
      </c>
      <c r="O5" s="307" t="s">
        <v>2755</v>
      </c>
    </row>
    <row r="6" spans="1:16" s="56" customFormat="1" ht="12.6" customHeight="1" thickBot="1" x14ac:dyDescent="0.25">
      <c r="A6"/>
      <c r="D6" s="194"/>
      <c r="E6" s="87">
        <f>SUM(E5:E5)</f>
        <v>10310.77</v>
      </c>
      <c r="F6" s="850"/>
      <c r="G6" s="860"/>
      <c r="H6" s="860"/>
      <c r="I6" s="307"/>
      <c r="J6" s="109">
        <v>44377</v>
      </c>
      <c r="K6" s="132" t="s">
        <v>2721</v>
      </c>
      <c r="L6" s="136">
        <v>575</v>
      </c>
      <c r="M6" s="849" t="s">
        <v>842</v>
      </c>
      <c r="N6" s="307"/>
      <c r="O6" s="307"/>
    </row>
    <row r="7" spans="1:16" s="56" customFormat="1" ht="12.6" customHeight="1" x14ac:dyDescent="0.2">
      <c r="A7"/>
      <c r="D7" s="194"/>
      <c r="E7" s="208"/>
      <c r="F7" s="850"/>
      <c r="G7" s="860"/>
      <c r="H7" s="860"/>
      <c r="I7" s="307"/>
      <c r="J7" s="109">
        <v>44393</v>
      </c>
      <c r="K7" s="132" t="s">
        <v>2754</v>
      </c>
      <c r="L7" s="136">
        <v>3.68</v>
      </c>
      <c r="M7" s="849" t="s">
        <v>842</v>
      </c>
      <c r="N7" s="307"/>
      <c r="O7" s="307"/>
    </row>
    <row r="8" spans="1:16" s="111" customFormat="1" ht="12.6" customHeight="1" thickBot="1" x14ac:dyDescent="0.25">
      <c r="A8" s="294" t="s">
        <v>1058</v>
      </c>
      <c r="B8" s="294"/>
      <c r="C8" s="294"/>
      <c r="D8" s="294"/>
      <c r="E8" s="492" t="s">
        <v>2396</v>
      </c>
      <c r="F8" s="116"/>
      <c r="G8" s="860"/>
      <c r="H8" s="860"/>
      <c r="I8" s="307"/>
      <c r="J8" s="109">
        <v>44385</v>
      </c>
      <c r="K8" s="132" t="s">
        <v>2715</v>
      </c>
      <c r="L8" s="136">
        <v>535.9</v>
      </c>
      <c r="M8" s="849" t="s">
        <v>842</v>
      </c>
      <c r="N8" s="307"/>
      <c r="O8" s="306"/>
    </row>
    <row r="9" spans="1:16" s="3" customFormat="1" ht="12.6" customHeight="1" thickBot="1" x14ac:dyDescent="0.25">
      <c r="B9" s="10" t="s">
        <v>297</v>
      </c>
      <c r="C9" s="181" t="s">
        <v>296</v>
      </c>
      <c r="D9" s="11"/>
      <c r="E9" s="176" t="s">
        <v>299</v>
      </c>
      <c r="F9" s="27"/>
      <c r="G9" s="860"/>
      <c r="H9" s="860"/>
      <c r="I9" s="307"/>
      <c r="J9" s="109"/>
      <c r="K9" s="836"/>
      <c r="L9" s="136"/>
      <c r="M9" s="308"/>
      <c r="N9" s="307"/>
      <c r="O9" s="306"/>
    </row>
    <row r="10" spans="1:16" s="3" customFormat="1" ht="12.6" customHeight="1" x14ac:dyDescent="0.2">
      <c r="A10"/>
      <c r="B10" s="129"/>
      <c r="C10" s="190"/>
      <c r="D10" s="132"/>
      <c r="E10" s="136"/>
      <c r="F10" s="850"/>
      <c r="G10" s="860"/>
      <c r="H10" s="860"/>
      <c r="I10" s="307"/>
      <c r="J10" s="109"/>
      <c r="K10" s="836" t="s">
        <v>2672</v>
      </c>
      <c r="L10" s="136"/>
      <c r="M10" s="308"/>
      <c r="N10" s="307"/>
      <c r="O10" s="306"/>
      <c r="P10" s="474"/>
    </row>
    <row r="11" spans="1:16" s="3" customFormat="1" ht="12.6" customHeight="1" x14ac:dyDescent="0.2">
      <c r="A11"/>
      <c r="B11" s="109">
        <v>44378</v>
      </c>
      <c r="C11" s="854" t="s">
        <v>674</v>
      </c>
      <c r="D11" s="132" t="s">
        <v>2117</v>
      </c>
      <c r="E11" s="169">
        <v>528.45000000000005</v>
      </c>
      <c r="F11" s="849" t="s">
        <v>842</v>
      </c>
      <c r="G11" s="860"/>
      <c r="H11" s="860"/>
      <c r="I11" s="307"/>
      <c r="J11" s="109"/>
      <c r="K11" s="836" t="s">
        <v>2661</v>
      </c>
      <c r="L11" s="837"/>
      <c r="M11" s="308"/>
      <c r="N11" s="307"/>
      <c r="O11" s="306"/>
      <c r="P11" s="474"/>
    </row>
    <row r="12" spans="1:16" s="3" customFormat="1" ht="12.6" customHeight="1" x14ac:dyDescent="0.2">
      <c r="A12"/>
      <c r="B12" s="109">
        <v>44378</v>
      </c>
      <c r="C12" s="854" t="s">
        <v>2758</v>
      </c>
      <c r="D12" s="132" t="s">
        <v>477</v>
      </c>
      <c r="E12" s="169">
        <v>1240.06</v>
      </c>
      <c r="F12" s="849" t="s">
        <v>842</v>
      </c>
      <c r="G12" s="860"/>
      <c r="H12" s="860"/>
      <c r="I12" s="307"/>
      <c r="J12" s="109"/>
      <c r="K12" s="132"/>
      <c r="L12" s="136"/>
      <c r="M12" s="308"/>
      <c r="N12" s="307"/>
      <c r="O12" s="306"/>
      <c r="P12" s="474"/>
    </row>
    <row r="13" spans="1:16" s="3" customFormat="1" ht="12.6" customHeight="1" x14ac:dyDescent="0.2">
      <c r="A13"/>
      <c r="B13" s="109">
        <v>44378</v>
      </c>
      <c r="C13" s="854" t="s">
        <v>719</v>
      </c>
      <c r="D13" s="132" t="s">
        <v>1051</v>
      </c>
      <c r="E13" s="169">
        <v>500</v>
      </c>
      <c r="F13" s="849" t="s">
        <v>842</v>
      </c>
      <c r="G13" s="860"/>
      <c r="H13" s="860"/>
      <c r="I13" s="307"/>
      <c r="J13" s="109"/>
      <c r="K13" s="132"/>
      <c r="L13" s="136"/>
      <c r="M13" s="308"/>
      <c r="N13" s="307"/>
      <c r="O13" s="306"/>
      <c r="P13" s="474"/>
    </row>
    <row r="14" spans="1:16" s="3" customFormat="1" ht="12.6" customHeight="1" thickBot="1" x14ac:dyDescent="0.25">
      <c r="A14"/>
      <c r="B14" s="109">
        <v>44378</v>
      </c>
      <c r="C14" s="854" t="s">
        <v>719</v>
      </c>
      <c r="D14" s="132" t="s">
        <v>2703</v>
      </c>
      <c r="E14" s="169">
        <v>1105.9000000000001</v>
      </c>
      <c r="F14" s="849"/>
      <c r="G14" s="860"/>
      <c r="H14" s="860"/>
      <c r="I14" s="307"/>
      <c r="J14" s="280"/>
      <c r="K14" s="133"/>
      <c r="L14" s="137"/>
      <c r="M14" s="308"/>
      <c r="N14" s="307"/>
      <c r="O14" s="306"/>
      <c r="P14" s="474"/>
    </row>
    <row r="15" spans="1:16" s="3" customFormat="1" ht="12.6" customHeight="1" thickBot="1" x14ac:dyDescent="0.25">
      <c r="A15"/>
      <c r="B15" s="109">
        <v>44379</v>
      </c>
      <c r="C15" s="854" t="s">
        <v>2700</v>
      </c>
      <c r="D15" s="132" t="s">
        <v>2701</v>
      </c>
      <c r="E15" s="169">
        <v>546.66</v>
      </c>
      <c r="F15" s="849"/>
      <c r="G15" s="860"/>
      <c r="H15" s="860"/>
      <c r="I15" s="307"/>
      <c r="J15" s="154"/>
      <c r="K15" s="155"/>
      <c r="L15" s="665">
        <f>SUM(L5:L14)</f>
        <v>15627.13</v>
      </c>
      <c r="M15" s="309"/>
      <c r="N15" s="307"/>
      <c r="O15" s="306"/>
      <c r="P15" s="474"/>
    </row>
    <row r="16" spans="1:16" s="3" customFormat="1" ht="12.6" customHeight="1" thickBot="1" x14ac:dyDescent="0.25">
      <c r="A16"/>
      <c r="B16" s="109">
        <v>44382</v>
      </c>
      <c r="C16" s="854" t="s">
        <v>2689</v>
      </c>
      <c r="D16" s="132" t="s">
        <v>2704</v>
      </c>
      <c r="E16" s="169">
        <v>640.71</v>
      </c>
      <c r="F16" s="849" t="s">
        <v>842</v>
      </c>
      <c r="G16" s="860"/>
      <c r="H16" s="860"/>
      <c r="I16" s="307"/>
      <c r="J16" s="154"/>
      <c r="K16" s="155"/>
      <c r="L16" s="156"/>
      <c r="M16" s="309"/>
      <c r="N16" s="307"/>
      <c r="O16" s="306"/>
      <c r="P16" s="474"/>
    </row>
    <row r="17" spans="1:16" s="3" customFormat="1" ht="12.6" customHeight="1" x14ac:dyDescent="0.2">
      <c r="A17"/>
      <c r="B17" s="109">
        <v>44382</v>
      </c>
      <c r="C17" s="854" t="s">
        <v>2700</v>
      </c>
      <c r="D17" s="132" t="s">
        <v>2701</v>
      </c>
      <c r="E17" s="169">
        <v>405.77</v>
      </c>
      <c r="F17" s="849" t="s">
        <v>842</v>
      </c>
      <c r="G17" s="860"/>
      <c r="H17" s="860"/>
      <c r="I17" s="308"/>
      <c r="J17" s="158"/>
      <c r="K17" s="885" t="s">
        <v>1087</v>
      </c>
      <c r="L17" s="881">
        <f>E6+E83+L15+L43+L53</f>
        <v>149255.18000000002</v>
      </c>
      <c r="M17" s="307"/>
      <c r="N17" s="308"/>
      <c r="O17" s="306"/>
      <c r="P17" s="474"/>
    </row>
    <row r="18" spans="1:16" s="56" customFormat="1" ht="12.6" customHeight="1" x14ac:dyDescent="0.2">
      <c r="A18"/>
      <c r="B18" s="109">
        <v>44382</v>
      </c>
      <c r="C18" s="854" t="s">
        <v>719</v>
      </c>
      <c r="D18" s="132" t="s">
        <v>1051</v>
      </c>
      <c r="E18" s="169">
        <v>400</v>
      </c>
      <c r="F18" s="849" t="s">
        <v>842</v>
      </c>
      <c r="G18" s="860"/>
      <c r="H18" s="860"/>
      <c r="I18" s="308"/>
      <c r="J18" s="158"/>
      <c r="K18" s="885"/>
      <c r="L18" s="884"/>
      <c r="M18" s="307"/>
      <c r="N18" s="308"/>
      <c r="O18" s="306"/>
    </row>
    <row r="19" spans="1:16" s="56" customFormat="1" ht="12.6" customHeight="1" thickBot="1" x14ac:dyDescent="0.25">
      <c r="A19"/>
      <c r="B19" s="109">
        <v>44383</v>
      </c>
      <c r="C19" s="854" t="s">
        <v>2680</v>
      </c>
      <c r="D19" s="132" t="s">
        <v>2688</v>
      </c>
      <c r="E19" s="169">
        <v>540.5</v>
      </c>
      <c r="F19" s="849" t="s">
        <v>842</v>
      </c>
      <c r="G19" s="860"/>
      <c r="H19" s="860"/>
      <c r="I19" s="861"/>
      <c r="J19" s="393"/>
      <c r="K19" s="885"/>
      <c r="L19" s="882"/>
      <c r="M19" s="307"/>
      <c r="N19" s="308"/>
      <c r="O19" s="306"/>
    </row>
    <row r="20" spans="1:16" s="56" customFormat="1" ht="12.6" customHeight="1" x14ac:dyDescent="0.2">
      <c r="A20"/>
      <c r="B20" s="109"/>
      <c r="C20" s="854" t="s">
        <v>2705</v>
      </c>
      <c r="D20" s="132" t="s">
        <v>2706</v>
      </c>
      <c r="E20" s="169">
        <v>9000</v>
      </c>
      <c r="F20" s="849" t="s">
        <v>842</v>
      </c>
      <c r="G20" s="860"/>
      <c r="H20" s="860"/>
      <c r="I20" s="307"/>
      <c r="J20" s="393"/>
      <c r="K20" s="852"/>
      <c r="L20" s="336"/>
      <c r="M20" s="307"/>
      <c r="N20" s="308"/>
      <c r="O20" s="306"/>
    </row>
    <row r="21" spans="1:16" s="56" customFormat="1" ht="12.6" customHeight="1" thickBot="1" x14ac:dyDescent="0.25">
      <c r="A21"/>
      <c r="B21" s="109"/>
      <c r="C21" s="854" t="s">
        <v>2708</v>
      </c>
      <c r="D21" s="132" t="s">
        <v>2707</v>
      </c>
      <c r="E21" s="169">
        <v>7908.8</v>
      </c>
      <c r="F21" s="849" t="s">
        <v>842</v>
      </c>
      <c r="G21" s="860"/>
      <c r="H21" s="860"/>
      <c r="I21" s="861" t="s">
        <v>1570</v>
      </c>
      <c r="J21" s="294"/>
      <c r="K21" s="294"/>
      <c r="L21" s="288"/>
      <c r="M21" s="492" t="s">
        <v>2269</v>
      </c>
      <c r="N21" s="308"/>
      <c r="O21" s="306"/>
    </row>
    <row r="22" spans="1:16" s="56" customFormat="1" ht="12.6" customHeight="1" thickBot="1" x14ac:dyDescent="0.25">
      <c r="A22"/>
      <c r="B22" s="109"/>
      <c r="C22" s="854" t="s">
        <v>2709</v>
      </c>
      <c r="D22" s="132" t="s">
        <v>2710</v>
      </c>
      <c r="E22" s="169">
        <v>15160.98</v>
      </c>
      <c r="F22" s="849" t="s">
        <v>842</v>
      </c>
      <c r="G22" s="860"/>
      <c r="H22" s="860"/>
      <c r="I22" s="308"/>
      <c r="J22" s="10" t="s">
        <v>297</v>
      </c>
      <c r="K22" s="11" t="s">
        <v>298</v>
      </c>
      <c r="L22" s="176" t="s">
        <v>299</v>
      </c>
      <c r="M22" s="308"/>
      <c r="N22" s="308"/>
      <c r="O22" s="306"/>
    </row>
    <row r="23" spans="1:16" s="56" customFormat="1" ht="12.6" customHeight="1" thickBot="1" x14ac:dyDescent="0.25">
      <c r="A23"/>
      <c r="B23" s="109"/>
      <c r="C23" s="188" t="s">
        <v>2711</v>
      </c>
      <c r="D23" s="132" t="s">
        <v>2712</v>
      </c>
      <c r="E23" s="169">
        <v>18486</v>
      </c>
      <c r="F23" s="849" t="s">
        <v>842</v>
      </c>
      <c r="G23" s="860"/>
      <c r="H23" s="860"/>
      <c r="I23" s="308"/>
      <c r="J23" s="101">
        <v>44397</v>
      </c>
      <c r="K23" s="205" t="s">
        <v>2735</v>
      </c>
      <c r="L23" s="206">
        <v>53</v>
      </c>
      <c r="M23" s="849" t="s">
        <v>842</v>
      </c>
      <c r="N23" s="308"/>
      <c r="O23" s="306"/>
    </row>
    <row r="24" spans="1:16" s="56" customFormat="1" ht="12.6" customHeight="1" thickBot="1" x14ac:dyDescent="0.25">
      <c r="A24"/>
      <c r="B24" s="109"/>
      <c r="C24" s="854" t="s">
        <v>2680</v>
      </c>
      <c r="D24" s="132" t="s">
        <v>2713</v>
      </c>
      <c r="E24" s="124">
        <v>382.2</v>
      </c>
      <c r="F24" s="849" t="s">
        <v>842</v>
      </c>
      <c r="G24" s="860"/>
      <c r="H24" s="860"/>
      <c r="I24" s="308"/>
      <c r="J24" s="101">
        <v>44397</v>
      </c>
      <c r="K24" s="205" t="s">
        <v>2735</v>
      </c>
      <c r="L24" s="206">
        <v>53</v>
      </c>
      <c r="M24" s="849" t="s">
        <v>842</v>
      </c>
      <c r="N24" s="308"/>
      <c r="O24" s="306"/>
    </row>
    <row r="25" spans="1:16" s="56" customFormat="1" ht="12.6" customHeight="1" x14ac:dyDescent="0.2">
      <c r="A25"/>
      <c r="B25" s="109"/>
      <c r="C25" s="854" t="s">
        <v>2680</v>
      </c>
      <c r="D25" s="132" t="s">
        <v>2714</v>
      </c>
      <c r="E25" s="124">
        <v>6810.3</v>
      </c>
      <c r="F25" s="849" t="s">
        <v>842</v>
      </c>
      <c r="G25" s="860"/>
      <c r="H25" s="860"/>
      <c r="I25" s="308"/>
      <c r="J25" s="101">
        <v>44397</v>
      </c>
      <c r="K25" s="119" t="s">
        <v>2741</v>
      </c>
      <c r="L25" s="172">
        <v>23</v>
      </c>
      <c r="M25" s="849" t="s">
        <v>842</v>
      </c>
      <c r="N25" s="308"/>
      <c r="O25" s="306"/>
    </row>
    <row r="26" spans="1:16" s="56" customFormat="1" ht="12.6" customHeight="1" x14ac:dyDescent="0.2">
      <c r="A26"/>
      <c r="B26" s="109"/>
      <c r="C26" s="854" t="s">
        <v>2680</v>
      </c>
      <c r="D26" s="132" t="s">
        <v>2715</v>
      </c>
      <c r="E26" s="124">
        <v>471.5</v>
      </c>
      <c r="F26" s="849" t="s">
        <v>842</v>
      </c>
      <c r="G26" s="860"/>
      <c r="H26" s="860"/>
      <c r="I26" s="308"/>
      <c r="J26" s="109">
        <v>44397</v>
      </c>
      <c r="K26" s="119" t="s">
        <v>2742</v>
      </c>
      <c r="L26" s="169">
        <v>23</v>
      </c>
      <c r="M26" s="849" t="s">
        <v>842</v>
      </c>
      <c r="N26" s="308"/>
      <c r="O26" s="306"/>
    </row>
    <row r="27" spans="1:16" s="56" customFormat="1" ht="12.6" customHeight="1" x14ac:dyDescent="0.2">
      <c r="A27"/>
      <c r="B27" s="109"/>
      <c r="C27" s="854" t="s">
        <v>2716</v>
      </c>
      <c r="D27" s="132" t="s">
        <v>2717</v>
      </c>
      <c r="E27" s="124">
        <v>1040</v>
      </c>
      <c r="F27" s="849" t="s">
        <v>842</v>
      </c>
      <c r="G27" s="860"/>
      <c r="H27" s="860"/>
      <c r="I27" s="308"/>
      <c r="J27" s="109">
        <v>44397</v>
      </c>
      <c r="K27" s="119" t="s">
        <v>2742</v>
      </c>
      <c r="L27" s="169">
        <v>59.9</v>
      </c>
      <c r="M27" s="849" t="s">
        <v>842</v>
      </c>
      <c r="N27" s="308"/>
      <c r="O27" s="306"/>
    </row>
    <row r="28" spans="1:16" s="56" customFormat="1" ht="12.6" customHeight="1" x14ac:dyDescent="0.2">
      <c r="A28"/>
      <c r="B28" s="109"/>
      <c r="C28" s="854" t="s">
        <v>2680</v>
      </c>
      <c r="D28" s="132" t="s">
        <v>2718</v>
      </c>
      <c r="E28" s="124">
        <v>3700.7</v>
      </c>
      <c r="F28" s="849" t="s">
        <v>842</v>
      </c>
      <c r="G28" s="860"/>
      <c r="H28" s="860"/>
      <c r="I28" s="308"/>
      <c r="J28" s="109"/>
      <c r="K28" s="119"/>
      <c r="L28" s="134"/>
      <c r="M28" s="308"/>
      <c r="N28" s="308"/>
      <c r="O28" s="307"/>
      <c r="P28" s="702"/>
    </row>
    <row r="29" spans="1:16" s="56" customFormat="1" ht="12.6" customHeight="1" x14ac:dyDescent="0.2">
      <c r="A29"/>
      <c r="B29" s="109"/>
      <c r="C29" s="188" t="s">
        <v>2680</v>
      </c>
      <c r="D29" s="132" t="s">
        <v>2719</v>
      </c>
      <c r="E29" s="124">
        <v>9007.9500000000007</v>
      </c>
      <c r="F29" s="849" t="s">
        <v>842</v>
      </c>
      <c r="G29" s="860"/>
      <c r="H29" s="860"/>
      <c r="I29" s="308"/>
      <c r="J29" s="109"/>
      <c r="K29" s="119"/>
      <c r="L29" s="169"/>
      <c r="M29" s="308"/>
      <c r="N29" s="308"/>
      <c r="O29" s="307"/>
      <c r="P29" s="702"/>
    </row>
    <row r="30" spans="1:16" s="56" customFormat="1" ht="12.6" customHeight="1" x14ac:dyDescent="0.2">
      <c r="A30" s="247" t="s">
        <v>2556</v>
      </c>
      <c r="B30" s="109"/>
      <c r="C30" s="188" t="s">
        <v>2720</v>
      </c>
      <c r="D30" s="132" t="s">
        <v>2721</v>
      </c>
      <c r="E30" s="124">
        <v>1433.25</v>
      </c>
      <c r="F30" s="849" t="s">
        <v>842</v>
      </c>
      <c r="G30" s="860"/>
      <c r="H30" s="860"/>
      <c r="I30" s="308"/>
      <c r="J30" s="110"/>
      <c r="K30" s="119"/>
      <c r="L30" s="169"/>
      <c r="M30" s="308"/>
      <c r="N30" s="308"/>
      <c r="O30" s="307"/>
      <c r="P30" s="316"/>
    </row>
    <row r="31" spans="1:16" s="56" customFormat="1" ht="12.6" customHeight="1" x14ac:dyDescent="0.2">
      <c r="A31"/>
      <c r="B31" s="109"/>
      <c r="C31" s="854"/>
      <c r="D31" s="132"/>
      <c r="E31" s="124">
        <v>747.5</v>
      </c>
      <c r="F31" s="849" t="s">
        <v>842</v>
      </c>
      <c r="G31" s="860"/>
      <c r="H31" s="860"/>
      <c r="I31" s="308"/>
      <c r="J31" s="110"/>
      <c r="K31" s="119"/>
      <c r="L31" s="433"/>
      <c r="M31" s="308"/>
      <c r="N31" s="308"/>
      <c r="O31" s="307"/>
      <c r="P31" s="29"/>
    </row>
    <row r="32" spans="1:16" s="56" customFormat="1" ht="12.6" customHeight="1" x14ac:dyDescent="0.2">
      <c r="A32"/>
      <c r="B32" s="109"/>
      <c r="C32" s="854"/>
      <c r="D32" s="132"/>
      <c r="E32" s="124">
        <v>747.5</v>
      </c>
      <c r="F32" s="849" t="s">
        <v>842</v>
      </c>
      <c r="G32" s="860"/>
      <c r="H32" s="860"/>
      <c r="I32" s="308"/>
      <c r="J32" s="110"/>
      <c r="K32" s="132"/>
      <c r="L32" s="433"/>
      <c r="M32" s="308"/>
      <c r="N32" s="308"/>
      <c r="O32" s="308"/>
      <c r="P32" s="29"/>
    </row>
    <row r="33" spans="1:16" s="56" customFormat="1" ht="12.6" customHeight="1" x14ac:dyDescent="0.2">
      <c r="A33"/>
      <c r="B33" s="109">
        <v>44386</v>
      </c>
      <c r="C33" s="854" t="s">
        <v>2680</v>
      </c>
      <c r="D33" s="132" t="s">
        <v>2679</v>
      </c>
      <c r="E33" s="124">
        <v>3555.3</v>
      </c>
      <c r="F33" s="849" t="s">
        <v>842</v>
      </c>
      <c r="G33" s="860"/>
      <c r="H33" s="860"/>
      <c r="I33" s="308"/>
      <c r="J33" s="129"/>
      <c r="K33" s="132"/>
      <c r="L33" s="433"/>
      <c r="M33" s="308"/>
      <c r="N33" s="308"/>
      <c r="O33" s="308"/>
      <c r="P33" s="29"/>
    </row>
    <row r="34" spans="1:16" s="56" customFormat="1" ht="12.6" customHeight="1" x14ac:dyDescent="0.2">
      <c r="A34"/>
      <c r="B34" s="109">
        <v>44386</v>
      </c>
      <c r="C34" s="188" t="s">
        <v>2680</v>
      </c>
      <c r="D34" s="123" t="s">
        <v>2687</v>
      </c>
      <c r="E34" s="124">
        <v>424</v>
      </c>
      <c r="F34" s="849" t="s">
        <v>842</v>
      </c>
      <c r="G34" s="860"/>
      <c r="H34" s="860"/>
      <c r="I34" s="308"/>
      <c r="J34" s="129"/>
      <c r="K34" s="132"/>
      <c r="L34" s="433"/>
      <c r="M34" s="308"/>
      <c r="N34" s="308"/>
      <c r="O34" s="308"/>
      <c r="P34" s="29"/>
    </row>
    <row r="35" spans="1:16" s="56" customFormat="1" ht="12.6" customHeight="1" x14ac:dyDescent="0.2">
      <c r="A35"/>
      <c r="B35" s="109">
        <v>44386</v>
      </c>
      <c r="C35" s="188" t="s">
        <v>2680</v>
      </c>
      <c r="D35" s="132" t="s">
        <v>2684</v>
      </c>
      <c r="E35" s="124">
        <v>180</v>
      </c>
      <c r="F35" s="849" t="s">
        <v>842</v>
      </c>
      <c r="G35" s="860"/>
      <c r="H35" s="860"/>
      <c r="I35" s="308"/>
      <c r="J35" s="129"/>
      <c r="K35" s="132"/>
      <c r="L35" s="433"/>
      <c r="M35" s="308"/>
      <c r="N35" s="308"/>
      <c r="O35" s="308"/>
      <c r="P35" s="327"/>
    </row>
    <row r="36" spans="1:16" s="56" customFormat="1" ht="12.6" customHeight="1" x14ac:dyDescent="0.2">
      <c r="A36"/>
      <c r="B36" s="109">
        <v>44385</v>
      </c>
      <c r="C36" s="851" t="s">
        <v>2697</v>
      </c>
      <c r="D36" s="132" t="s">
        <v>1051</v>
      </c>
      <c r="E36" s="169">
        <v>1037.1199999999999</v>
      </c>
      <c r="F36" s="849" t="s">
        <v>842</v>
      </c>
      <c r="G36" s="860"/>
      <c r="H36" s="860"/>
      <c r="I36" s="308"/>
      <c r="J36" s="129"/>
      <c r="K36" s="132"/>
      <c r="L36" s="433"/>
      <c r="M36" s="308"/>
      <c r="N36" s="308"/>
      <c r="O36" s="308"/>
      <c r="P36" s="327"/>
    </row>
    <row r="37" spans="1:16" s="56" customFormat="1" ht="12.6" customHeight="1" x14ac:dyDescent="0.2">
      <c r="A37"/>
      <c r="B37" s="109">
        <v>44386</v>
      </c>
      <c r="C37" s="851"/>
      <c r="D37" s="132" t="s">
        <v>2722</v>
      </c>
      <c r="E37" s="169">
        <v>53.89</v>
      </c>
      <c r="F37" s="849" t="s">
        <v>842</v>
      </c>
      <c r="G37" s="860"/>
      <c r="H37" s="860"/>
      <c r="I37" s="308"/>
      <c r="J37" s="129"/>
      <c r="K37" s="132"/>
      <c r="L37" s="433"/>
      <c r="M37" s="308"/>
      <c r="N37" s="308"/>
      <c r="O37" s="308"/>
      <c r="P37" s="327"/>
    </row>
    <row r="38" spans="1:16" s="56" customFormat="1" ht="12.6" customHeight="1" x14ac:dyDescent="0.2">
      <c r="A38"/>
      <c r="B38" s="109">
        <v>44387</v>
      </c>
      <c r="C38" s="851"/>
      <c r="D38" s="132" t="s">
        <v>2701</v>
      </c>
      <c r="E38" s="169">
        <v>105.98</v>
      </c>
      <c r="F38" s="849" t="s">
        <v>842</v>
      </c>
      <c r="G38" s="860"/>
      <c r="H38" s="860"/>
      <c r="I38" s="308"/>
      <c r="J38" s="129"/>
      <c r="K38" s="132"/>
      <c r="L38" s="433"/>
      <c r="M38" s="308"/>
      <c r="N38" s="308"/>
      <c r="O38" s="308"/>
      <c r="P38" s="29"/>
    </row>
    <row r="39" spans="1:16" s="56" customFormat="1" ht="12.6" customHeight="1" x14ac:dyDescent="0.2">
      <c r="B39" s="109">
        <v>44391</v>
      </c>
      <c r="C39" s="851" t="s">
        <v>2723</v>
      </c>
      <c r="D39" s="132" t="s">
        <v>2724</v>
      </c>
      <c r="E39" s="169">
        <v>491.23</v>
      </c>
      <c r="F39" s="849" t="s">
        <v>842</v>
      </c>
      <c r="G39" s="860"/>
      <c r="H39" s="860"/>
      <c r="I39" s="308"/>
      <c r="J39" s="129"/>
      <c r="K39" s="132"/>
      <c r="L39" s="433"/>
      <c r="M39" s="308"/>
      <c r="N39" s="308"/>
      <c r="O39" s="308"/>
      <c r="P39" s="29"/>
    </row>
    <row r="40" spans="1:16" s="56" customFormat="1" ht="12.6" customHeight="1" x14ac:dyDescent="0.2">
      <c r="B40" s="109">
        <v>44393</v>
      </c>
      <c r="C40" s="851" t="s">
        <v>2680</v>
      </c>
      <c r="D40" s="132" t="s">
        <v>2688</v>
      </c>
      <c r="E40" s="169">
        <v>540.5</v>
      </c>
      <c r="F40" s="849" t="s">
        <v>842</v>
      </c>
      <c r="G40" s="860"/>
      <c r="H40" s="860"/>
      <c r="I40" s="308" t="s">
        <v>2755</v>
      </c>
      <c r="J40" s="129"/>
      <c r="K40" s="132"/>
      <c r="L40" s="433"/>
      <c r="M40" s="308"/>
      <c r="N40" s="308"/>
      <c r="O40" s="308"/>
      <c r="P40" s="29"/>
    </row>
    <row r="41" spans="1:16" s="56" customFormat="1" ht="12.6" customHeight="1" thickBot="1" x14ac:dyDescent="0.25">
      <c r="B41" s="109">
        <v>44391</v>
      </c>
      <c r="C41" s="851" t="s">
        <v>2700</v>
      </c>
      <c r="D41" s="132" t="s">
        <v>2725</v>
      </c>
      <c r="E41" s="169">
        <v>560</v>
      </c>
      <c r="F41" s="849" t="s">
        <v>842</v>
      </c>
      <c r="G41" s="860"/>
      <c r="H41" s="860"/>
      <c r="I41" s="308"/>
      <c r="J41" s="161"/>
      <c r="K41" s="133"/>
      <c r="L41" s="200"/>
      <c r="M41" s="308"/>
      <c r="N41" s="308"/>
      <c r="O41" s="308"/>
      <c r="P41" s="29"/>
    </row>
    <row r="42" spans="1:16" s="56" customFormat="1" ht="12.6" customHeight="1" x14ac:dyDescent="0.2">
      <c r="B42" s="109">
        <v>44390</v>
      </c>
      <c r="C42" s="853" t="s">
        <v>2726</v>
      </c>
      <c r="D42" s="132" t="s">
        <v>2727</v>
      </c>
      <c r="E42" s="169">
        <v>161</v>
      </c>
      <c r="F42" s="849" t="s">
        <v>842</v>
      </c>
      <c r="G42" s="860"/>
      <c r="H42" s="860"/>
      <c r="I42" s="308" t="s">
        <v>2755</v>
      </c>
      <c r="J42" s="154"/>
      <c r="K42" s="155"/>
      <c r="L42" s="855"/>
      <c r="M42" s="308"/>
      <c r="N42" s="308"/>
      <c r="O42" s="308"/>
      <c r="P42" s="29"/>
    </row>
    <row r="43" spans="1:16" s="308" customFormat="1" ht="12.6" customHeight="1" thickBot="1" x14ac:dyDescent="0.25">
      <c r="A43" s="56"/>
      <c r="B43" s="109">
        <v>44393</v>
      </c>
      <c r="C43" s="851" t="s">
        <v>2726</v>
      </c>
      <c r="D43" s="132" t="s">
        <v>2728</v>
      </c>
      <c r="E43" s="169">
        <v>61.85</v>
      </c>
      <c r="F43" s="849" t="s">
        <v>842</v>
      </c>
      <c r="G43" s="860"/>
      <c r="H43" s="860"/>
      <c r="I43" s="308" t="s">
        <v>2755</v>
      </c>
      <c r="J43" s="56"/>
      <c r="K43" s="194"/>
      <c r="L43" s="87">
        <f>SUM(L23:L41)</f>
        <v>211.9</v>
      </c>
    </row>
    <row r="44" spans="1:16" s="308" customFormat="1" ht="12.6" customHeight="1" x14ac:dyDescent="0.2">
      <c r="A44" s="56"/>
      <c r="B44" s="109">
        <v>44393</v>
      </c>
      <c r="C44" s="851" t="s">
        <v>2680</v>
      </c>
      <c r="D44" s="132" t="s">
        <v>2687</v>
      </c>
      <c r="E44" s="169">
        <v>150</v>
      </c>
      <c r="F44" s="849" t="s">
        <v>842</v>
      </c>
      <c r="G44" s="860"/>
      <c r="H44" s="860"/>
      <c r="I44" s="307" t="s">
        <v>2755</v>
      </c>
      <c r="J44" s="56"/>
      <c r="K44" s="194"/>
      <c r="L44" s="208"/>
    </row>
    <row r="45" spans="1:16" s="308" customFormat="1" ht="12.6" customHeight="1" thickBot="1" x14ac:dyDescent="0.25">
      <c r="A45" s="56"/>
      <c r="B45" s="109">
        <v>44396</v>
      </c>
      <c r="C45" s="851" t="s">
        <v>2726</v>
      </c>
      <c r="D45" s="132" t="s">
        <v>2728</v>
      </c>
      <c r="E45" s="169">
        <v>88.98</v>
      </c>
      <c r="F45" s="849" t="s">
        <v>842</v>
      </c>
      <c r="G45" s="860"/>
      <c r="H45" s="860"/>
      <c r="I45" s="308" t="s">
        <v>2755</v>
      </c>
      <c r="J45" s="857" t="s">
        <v>2039</v>
      </c>
      <c r="K45" s="294"/>
      <c r="L45" s="288"/>
      <c r="M45" s="492"/>
    </row>
    <row r="46" spans="1:16" s="308" customFormat="1" ht="12.6" customHeight="1" thickBot="1" x14ac:dyDescent="0.25">
      <c r="A46" s="56"/>
      <c r="B46" s="109">
        <v>44389</v>
      </c>
      <c r="C46" s="851" t="s">
        <v>2680</v>
      </c>
      <c r="D46" s="132" t="s">
        <v>2699</v>
      </c>
      <c r="E46" s="169">
        <v>564.19000000000005</v>
      </c>
      <c r="F46" s="849" t="s">
        <v>842</v>
      </c>
      <c r="G46" s="860"/>
      <c r="H46" s="860"/>
      <c r="I46" s="308" t="s">
        <v>2755</v>
      </c>
      <c r="J46" s="10" t="s">
        <v>297</v>
      </c>
      <c r="K46" s="11" t="s">
        <v>298</v>
      </c>
      <c r="L46" s="176" t="s">
        <v>299</v>
      </c>
    </row>
    <row r="47" spans="1:16" s="308" customFormat="1" ht="12.6" customHeight="1" x14ac:dyDescent="0.2">
      <c r="A47" s="56"/>
      <c r="B47" s="109">
        <v>44390</v>
      </c>
      <c r="C47" s="188" t="s">
        <v>2680</v>
      </c>
      <c r="D47" s="132" t="s">
        <v>2729</v>
      </c>
      <c r="E47" s="169">
        <v>154.94</v>
      </c>
      <c r="F47" s="849" t="s">
        <v>842</v>
      </c>
      <c r="G47" s="860"/>
      <c r="H47" s="860"/>
      <c r="I47" s="308" t="s">
        <v>2755</v>
      </c>
      <c r="J47" s="129"/>
      <c r="K47" s="132"/>
      <c r="L47" s="433"/>
      <c r="M47" s="308" t="s">
        <v>405</v>
      </c>
    </row>
    <row r="48" spans="1:16" s="308" customFormat="1" ht="12.6" customHeight="1" x14ac:dyDescent="0.2">
      <c r="A48" s="56"/>
      <c r="B48" s="109">
        <v>44390</v>
      </c>
      <c r="C48" s="858" t="s">
        <v>2697</v>
      </c>
      <c r="D48" s="132" t="s">
        <v>2730</v>
      </c>
      <c r="E48" s="169">
        <v>1056.8699999999999</v>
      </c>
      <c r="F48" s="849"/>
      <c r="G48" s="860"/>
      <c r="H48" s="860"/>
      <c r="I48" s="308" t="s">
        <v>2755</v>
      </c>
      <c r="J48" s="129"/>
      <c r="K48" s="132"/>
      <c r="L48" s="433"/>
      <c r="M48" s="308" t="s">
        <v>89</v>
      </c>
    </row>
    <row r="49" spans="1:13" s="308" customFormat="1" ht="12.6" customHeight="1" x14ac:dyDescent="0.2">
      <c r="A49" s="56"/>
      <c r="B49" s="109">
        <v>44390</v>
      </c>
      <c r="C49" s="188" t="s">
        <v>2756</v>
      </c>
      <c r="D49" s="132" t="s">
        <v>2701</v>
      </c>
      <c r="E49" s="169">
        <v>835.59</v>
      </c>
      <c r="F49" s="849"/>
      <c r="G49" s="860"/>
      <c r="H49" s="860"/>
      <c r="I49" s="308" t="s">
        <v>2755</v>
      </c>
      <c r="J49" s="129"/>
      <c r="K49" s="132"/>
      <c r="L49" s="433"/>
      <c r="M49" s="308" t="s">
        <v>89</v>
      </c>
    </row>
    <row r="50" spans="1:13" s="308" customFormat="1" ht="12.6" customHeight="1" x14ac:dyDescent="0.2">
      <c r="A50" s="56"/>
      <c r="B50" s="109">
        <v>44391</v>
      </c>
      <c r="C50" s="188" t="s">
        <v>2726</v>
      </c>
      <c r="D50" s="132" t="s">
        <v>2701</v>
      </c>
      <c r="E50" s="169">
        <v>23.99</v>
      </c>
      <c r="F50" s="849"/>
      <c r="G50" s="860"/>
      <c r="H50" s="860"/>
      <c r="I50" s="308" t="s">
        <v>2755</v>
      </c>
      <c r="J50" s="129"/>
      <c r="K50" s="132"/>
      <c r="L50" s="433"/>
    </row>
    <row r="51" spans="1:13" s="308" customFormat="1" ht="12.6" customHeight="1" x14ac:dyDescent="0.2">
      <c r="A51" s="56"/>
      <c r="B51" s="109">
        <v>44391</v>
      </c>
      <c r="C51" s="851" t="s">
        <v>2700</v>
      </c>
      <c r="D51" s="132" t="s">
        <v>2679</v>
      </c>
      <c r="E51" s="124">
        <v>382.4</v>
      </c>
      <c r="F51" s="849" t="s">
        <v>842</v>
      </c>
      <c r="G51" s="860"/>
      <c r="H51" s="860"/>
      <c r="I51" s="308" t="s">
        <v>2755</v>
      </c>
      <c r="J51" s="109"/>
      <c r="K51" s="123"/>
      <c r="L51" s="169"/>
    </row>
    <row r="52" spans="1:13" s="308" customFormat="1" ht="12.6" customHeight="1" thickBot="1" x14ac:dyDescent="0.25">
      <c r="A52" s="56"/>
      <c r="B52" s="109">
        <v>44391</v>
      </c>
      <c r="C52" s="858" t="s">
        <v>2697</v>
      </c>
      <c r="D52" s="132" t="s">
        <v>2730</v>
      </c>
      <c r="E52" s="124">
        <v>2381.48</v>
      </c>
      <c r="F52" s="849" t="s">
        <v>842</v>
      </c>
      <c r="G52" s="860"/>
      <c r="H52" s="860"/>
      <c r="I52" s="308" t="s">
        <v>2755</v>
      </c>
      <c r="J52" s="280"/>
      <c r="K52" s="423"/>
      <c r="L52" s="493"/>
    </row>
    <row r="53" spans="1:13" s="308" customFormat="1" ht="12.6" customHeight="1" thickBot="1" x14ac:dyDescent="0.25">
      <c r="A53" s="56"/>
      <c r="B53" s="109">
        <v>44391</v>
      </c>
      <c r="C53" s="858" t="s">
        <v>2697</v>
      </c>
      <c r="D53" s="132" t="s">
        <v>2730</v>
      </c>
      <c r="E53" s="124">
        <v>1069.32</v>
      </c>
      <c r="F53" s="849" t="s">
        <v>842</v>
      </c>
      <c r="G53" s="860"/>
      <c r="H53" s="860"/>
      <c r="I53" s="861"/>
      <c r="J53" s="56"/>
      <c r="K53" s="194"/>
      <c r="L53" s="87">
        <f>SUM(L47:L52)</f>
        <v>0</v>
      </c>
    </row>
    <row r="54" spans="1:13" s="308" customFormat="1" ht="12.6" customHeight="1" x14ac:dyDescent="0.2">
      <c r="A54" s="56"/>
      <c r="B54" s="109">
        <v>44381</v>
      </c>
      <c r="C54" s="851" t="s">
        <v>2689</v>
      </c>
      <c r="D54" s="132" t="s">
        <v>2704</v>
      </c>
      <c r="E54" s="124">
        <v>1239.6600000000001</v>
      </c>
      <c r="F54" s="849" t="s">
        <v>842</v>
      </c>
      <c r="G54" s="860">
        <v>7431</v>
      </c>
      <c r="H54" s="860" t="s">
        <v>2732</v>
      </c>
      <c r="I54" s="861"/>
      <c r="J54" s="56"/>
      <c r="K54" s="194"/>
      <c r="L54" s="208"/>
    </row>
    <row r="55" spans="1:13" s="308" customFormat="1" ht="12.6" customHeight="1" x14ac:dyDescent="0.2">
      <c r="A55" s="56"/>
      <c r="B55" s="109">
        <v>44396</v>
      </c>
      <c r="C55" s="851" t="s">
        <v>2680</v>
      </c>
      <c r="D55" s="132" t="s">
        <v>2685</v>
      </c>
      <c r="E55" s="124">
        <v>7638.3</v>
      </c>
      <c r="F55" s="849" t="s">
        <v>842</v>
      </c>
      <c r="G55" s="860">
        <v>5400</v>
      </c>
      <c r="H55" s="860" t="s">
        <v>2733</v>
      </c>
      <c r="I55" s="308" t="s">
        <v>2755</v>
      </c>
      <c r="J55" s="56"/>
      <c r="K55" s="194"/>
      <c r="L55" s="208"/>
    </row>
    <row r="56" spans="1:13" s="308" customFormat="1" ht="12.6" customHeight="1" x14ac:dyDescent="0.2">
      <c r="A56" s="56"/>
      <c r="B56" s="109">
        <v>44396</v>
      </c>
      <c r="C56" s="188" t="s">
        <v>2680</v>
      </c>
      <c r="D56" s="132" t="s">
        <v>2731</v>
      </c>
      <c r="E56" s="124">
        <v>977.5</v>
      </c>
      <c r="F56" s="849" t="s">
        <v>842</v>
      </c>
      <c r="G56" s="860">
        <v>5400</v>
      </c>
      <c r="H56" s="860" t="s">
        <v>2733</v>
      </c>
      <c r="I56" s="308" t="s">
        <v>2755</v>
      </c>
      <c r="J56" s="56"/>
      <c r="K56" s="194"/>
      <c r="L56" s="208"/>
    </row>
    <row r="57" spans="1:13" s="308" customFormat="1" ht="12.6" customHeight="1" x14ac:dyDescent="0.2">
      <c r="A57" s="56"/>
      <c r="B57" s="109">
        <v>44389</v>
      </c>
      <c r="C57" s="188" t="s">
        <v>2700</v>
      </c>
      <c r="D57" s="132" t="s">
        <v>2738</v>
      </c>
      <c r="E57" s="124">
        <v>600</v>
      </c>
      <c r="F57" s="849" t="s">
        <v>842</v>
      </c>
      <c r="G57" s="860">
        <v>9833</v>
      </c>
      <c r="H57" s="860" t="s">
        <v>2737</v>
      </c>
      <c r="I57" s="862" t="s">
        <v>2755</v>
      </c>
      <c r="J57"/>
    </row>
    <row r="58" spans="1:13" s="308" customFormat="1" ht="12" customHeight="1" x14ac:dyDescent="0.2">
      <c r="A58" s="56"/>
      <c r="B58" s="109">
        <v>44392</v>
      </c>
      <c r="C58" s="851" t="s">
        <v>2726</v>
      </c>
      <c r="D58" s="132" t="s">
        <v>2728</v>
      </c>
      <c r="E58" s="124">
        <v>963.46</v>
      </c>
      <c r="F58" s="849" t="s">
        <v>842</v>
      </c>
      <c r="G58" s="860">
        <v>5886</v>
      </c>
      <c r="H58" s="860" t="s">
        <v>2733</v>
      </c>
      <c r="I58" s="308" t="s">
        <v>2755</v>
      </c>
      <c r="J58"/>
    </row>
    <row r="59" spans="1:13" s="308" customFormat="1" ht="12" customHeight="1" x14ac:dyDescent="0.2">
      <c r="A59" s="56"/>
      <c r="B59" s="109">
        <v>44396</v>
      </c>
      <c r="C59" s="851" t="s">
        <v>2739</v>
      </c>
      <c r="D59" s="132" t="s">
        <v>2740</v>
      </c>
      <c r="E59" s="124">
        <v>120</v>
      </c>
      <c r="F59" s="849" t="s">
        <v>842</v>
      </c>
      <c r="G59" s="860"/>
      <c r="H59" s="860"/>
      <c r="J59"/>
    </row>
    <row r="60" spans="1:13" s="308" customFormat="1" ht="12" customHeight="1" x14ac:dyDescent="0.2">
      <c r="A60" s="56"/>
      <c r="B60" s="109">
        <v>44393</v>
      </c>
      <c r="C60" s="858" t="s">
        <v>2697</v>
      </c>
      <c r="D60" s="132" t="s">
        <v>2743</v>
      </c>
      <c r="E60" s="124">
        <v>699.55</v>
      </c>
      <c r="F60" s="849" t="s">
        <v>842</v>
      </c>
      <c r="G60" s="860"/>
      <c r="H60" s="860"/>
      <c r="I60" s="308" t="s">
        <v>2755</v>
      </c>
      <c r="J60"/>
    </row>
    <row r="61" spans="1:13" s="308" customFormat="1" ht="12" customHeight="1" x14ac:dyDescent="0.2">
      <c r="A61" s="56"/>
      <c r="B61" s="109">
        <v>44395</v>
      </c>
      <c r="C61" s="188" t="s">
        <v>2734</v>
      </c>
      <c r="D61" s="123" t="s">
        <v>2744</v>
      </c>
      <c r="E61" s="124">
        <v>66</v>
      </c>
      <c r="F61" s="849" t="s">
        <v>842</v>
      </c>
      <c r="G61" s="860"/>
      <c r="H61" s="860"/>
      <c r="J61"/>
    </row>
    <row r="62" spans="1:13" s="308" customFormat="1" ht="12" customHeight="1" x14ac:dyDescent="0.2">
      <c r="A62" s="56"/>
      <c r="B62" s="109">
        <v>44393</v>
      </c>
      <c r="C62" s="188" t="s">
        <v>2734</v>
      </c>
      <c r="D62" s="132" t="s">
        <v>2744</v>
      </c>
      <c r="E62" s="124">
        <v>66</v>
      </c>
      <c r="F62" s="849" t="s">
        <v>842</v>
      </c>
      <c r="G62" s="860"/>
      <c r="H62" s="860"/>
      <c r="J62"/>
    </row>
    <row r="63" spans="1:13" s="308" customFormat="1" ht="12" customHeight="1" x14ac:dyDescent="0.2">
      <c r="A63" s="56"/>
      <c r="B63" s="109">
        <v>44395</v>
      </c>
      <c r="C63" s="858" t="s">
        <v>2697</v>
      </c>
      <c r="D63" s="132" t="s">
        <v>2730</v>
      </c>
      <c r="E63" s="124">
        <v>424.91</v>
      </c>
      <c r="F63" s="849" t="s">
        <v>842</v>
      </c>
      <c r="G63" s="860"/>
      <c r="H63" s="860"/>
      <c r="I63" s="308" t="s">
        <v>2755</v>
      </c>
      <c r="J63"/>
    </row>
    <row r="64" spans="1:13" s="308" customFormat="1" ht="12" customHeight="1" x14ac:dyDescent="0.2">
      <c r="A64" s="56"/>
      <c r="B64" s="109">
        <v>44391</v>
      </c>
      <c r="C64" s="188" t="s">
        <v>2700</v>
      </c>
      <c r="D64" s="132" t="s">
        <v>2745</v>
      </c>
      <c r="E64" s="124">
        <v>850</v>
      </c>
      <c r="F64" s="849" t="s">
        <v>842</v>
      </c>
      <c r="G64" s="860"/>
      <c r="H64" s="860"/>
      <c r="I64" s="308" t="s">
        <v>2755</v>
      </c>
      <c r="J64"/>
    </row>
    <row r="65" spans="1:10" s="308" customFormat="1" ht="12" customHeight="1" x14ac:dyDescent="0.2">
      <c r="A65" s="56"/>
      <c r="B65" s="109">
        <v>44400</v>
      </c>
      <c r="C65" s="188" t="s">
        <v>2689</v>
      </c>
      <c r="D65" s="132" t="s">
        <v>2704</v>
      </c>
      <c r="E65" s="124">
        <v>1148.94</v>
      </c>
      <c r="F65" s="849" t="s">
        <v>842</v>
      </c>
      <c r="G65" s="860" t="s">
        <v>2746</v>
      </c>
      <c r="H65" s="860"/>
      <c r="J65"/>
    </row>
    <row r="66" spans="1:10" s="308" customFormat="1" ht="12" customHeight="1" x14ac:dyDescent="0.2">
      <c r="A66" s="56"/>
      <c r="B66" s="109">
        <v>44396</v>
      </c>
      <c r="C66" s="188" t="s">
        <v>2680</v>
      </c>
      <c r="D66" s="132" t="s">
        <v>2748</v>
      </c>
      <c r="E66" s="124">
        <v>333.5</v>
      </c>
      <c r="F66" s="849" t="s">
        <v>842</v>
      </c>
      <c r="G66" s="860"/>
      <c r="H66" s="860"/>
      <c r="I66" s="308" t="s">
        <v>2755</v>
      </c>
      <c r="J66"/>
    </row>
    <row r="67" spans="1:10" s="308" customFormat="1" ht="12" customHeight="1" x14ac:dyDescent="0.2">
      <c r="A67" s="56"/>
      <c r="B67" s="109">
        <v>44399</v>
      </c>
      <c r="C67" s="188" t="s">
        <v>2680</v>
      </c>
      <c r="D67" s="132" t="s">
        <v>2687</v>
      </c>
      <c r="E67" s="124">
        <v>212</v>
      </c>
      <c r="F67" s="849" t="s">
        <v>842</v>
      </c>
      <c r="G67" s="860">
        <v>5400</v>
      </c>
      <c r="H67" s="860"/>
      <c r="I67" s="308" t="s">
        <v>2755</v>
      </c>
      <c r="J67"/>
    </row>
    <row r="68" spans="1:10" s="308" customFormat="1" ht="12" customHeight="1" x14ac:dyDescent="0.2">
      <c r="A68" s="56"/>
      <c r="B68" s="109">
        <v>44399</v>
      </c>
      <c r="C68" s="188" t="s">
        <v>2680</v>
      </c>
      <c r="D68" s="132" t="s">
        <v>2749</v>
      </c>
      <c r="E68" s="124">
        <v>384.1</v>
      </c>
      <c r="F68" s="849" t="s">
        <v>842</v>
      </c>
      <c r="G68" s="860" t="s">
        <v>2746</v>
      </c>
      <c r="H68" s="860"/>
      <c r="I68" s="308" t="s">
        <v>2755</v>
      </c>
      <c r="J68"/>
    </row>
    <row r="69" spans="1:10" s="308" customFormat="1" ht="12" customHeight="1" x14ac:dyDescent="0.2">
      <c r="A69" s="56"/>
      <c r="B69" s="109">
        <v>44398</v>
      </c>
      <c r="C69" s="188" t="s">
        <v>2680</v>
      </c>
      <c r="D69" s="132" t="s">
        <v>2750</v>
      </c>
      <c r="E69" s="124">
        <v>1426</v>
      </c>
      <c r="F69" s="849" t="s">
        <v>842</v>
      </c>
      <c r="G69" s="860" t="s">
        <v>2746</v>
      </c>
      <c r="H69" s="860"/>
      <c r="I69" s="308" t="s">
        <v>2755</v>
      </c>
      <c r="J69"/>
    </row>
    <row r="70" spans="1:10" s="308" customFormat="1" ht="12" customHeight="1" x14ac:dyDescent="0.2">
      <c r="A70" s="56"/>
      <c r="B70" s="109">
        <v>44399</v>
      </c>
      <c r="C70" s="188" t="s">
        <v>2751</v>
      </c>
      <c r="D70" s="132" t="s">
        <v>2752</v>
      </c>
      <c r="E70" s="124">
        <v>400</v>
      </c>
      <c r="F70" s="849" t="s">
        <v>842</v>
      </c>
      <c r="G70" s="860" t="s">
        <v>2746</v>
      </c>
      <c r="H70" s="860"/>
      <c r="I70" s="308" t="s">
        <v>2755</v>
      </c>
      <c r="J70"/>
    </row>
    <row r="71" spans="1:10" s="308" customFormat="1" ht="12" customHeight="1" x14ac:dyDescent="0.2">
      <c r="A71" s="56"/>
      <c r="B71" s="109">
        <v>44393</v>
      </c>
      <c r="C71" s="188" t="s">
        <v>2689</v>
      </c>
      <c r="D71" s="132" t="s">
        <v>2753</v>
      </c>
      <c r="E71" s="124">
        <v>380</v>
      </c>
      <c r="F71" s="849" t="s">
        <v>842</v>
      </c>
      <c r="G71" s="860" t="s">
        <v>2746</v>
      </c>
      <c r="H71" s="860"/>
      <c r="I71" s="308" t="s">
        <v>2755</v>
      </c>
      <c r="J71"/>
    </row>
    <row r="72" spans="1:10" s="308" customFormat="1" ht="12" customHeight="1" x14ac:dyDescent="0.2">
      <c r="A72" s="56"/>
      <c r="B72" s="109">
        <v>44390</v>
      </c>
      <c r="C72" s="188" t="s">
        <v>2689</v>
      </c>
      <c r="D72" s="132" t="s">
        <v>2753</v>
      </c>
      <c r="E72" s="124">
        <v>450</v>
      </c>
      <c r="F72" s="849" t="s">
        <v>842</v>
      </c>
      <c r="G72" s="860" t="s">
        <v>2746</v>
      </c>
      <c r="H72" s="860"/>
      <c r="I72" s="308" t="s">
        <v>2755</v>
      </c>
      <c r="J72"/>
    </row>
    <row r="73" spans="1:10" s="308" customFormat="1" ht="12" customHeight="1" x14ac:dyDescent="0.2">
      <c r="A73" s="56"/>
      <c r="B73" s="109">
        <v>44390</v>
      </c>
      <c r="C73" s="188" t="s">
        <v>2689</v>
      </c>
      <c r="D73" s="132" t="s">
        <v>2753</v>
      </c>
      <c r="E73" s="124">
        <v>380</v>
      </c>
      <c r="F73" s="849" t="s">
        <v>842</v>
      </c>
      <c r="G73" s="860" t="s">
        <v>2746</v>
      </c>
      <c r="H73" s="860"/>
      <c r="I73" s="308" t="s">
        <v>2755</v>
      </c>
      <c r="J73"/>
    </row>
    <row r="74" spans="1:10" s="308" customFormat="1" ht="12" customHeight="1" x14ac:dyDescent="0.2">
      <c r="A74" s="56"/>
      <c r="B74" s="109">
        <v>44398</v>
      </c>
      <c r="C74" s="858" t="s">
        <v>2697</v>
      </c>
      <c r="D74" s="132" t="s">
        <v>2730</v>
      </c>
      <c r="E74" s="124">
        <v>1038.92</v>
      </c>
      <c r="F74" s="849"/>
      <c r="G74" s="860"/>
      <c r="H74" s="860"/>
      <c r="I74" s="308" t="s">
        <v>2755</v>
      </c>
      <c r="J74"/>
    </row>
    <row r="75" spans="1:10" s="308" customFormat="1" ht="12" customHeight="1" x14ac:dyDescent="0.2">
      <c r="A75" s="56"/>
      <c r="B75" s="109">
        <v>44398</v>
      </c>
      <c r="C75" s="858" t="s">
        <v>2758</v>
      </c>
      <c r="D75" s="132" t="s">
        <v>2757</v>
      </c>
      <c r="E75" s="124">
        <v>150</v>
      </c>
      <c r="F75" s="849"/>
      <c r="G75" s="860"/>
      <c r="H75" s="860"/>
      <c r="I75" s="308" t="s">
        <v>2755</v>
      </c>
      <c r="J75"/>
    </row>
    <row r="76" spans="1:10" s="308" customFormat="1" ht="12.6" customHeight="1" x14ac:dyDescent="0.2">
      <c r="A76" s="56"/>
      <c r="B76" s="109">
        <v>44399</v>
      </c>
      <c r="C76" s="188" t="s">
        <v>2726</v>
      </c>
      <c r="D76" s="132" t="s">
        <v>2701</v>
      </c>
      <c r="E76" s="124">
        <v>740.28</v>
      </c>
      <c r="F76" s="849"/>
      <c r="G76" s="860"/>
      <c r="H76" s="860"/>
      <c r="I76" s="308" t="s">
        <v>2755</v>
      </c>
      <c r="J76"/>
    </row>
    <row r="77" spans="1:10" s="308" customFormat="1" ht="12.6" customHeight="1" x14ac:dyDescent="0.2">
      <c r="A77"/>
      <c r="B77" s="109">
        <v>44399</v>
      </c>
      <c r="C77" s="188" t="s">
        <v>2680</v>
      </c>
      <c r="D77" s="132" t="s">
        <v>2759</v>
      </c>
      <c r="E77" s="124">
        <v>3601.8</v>
      </c>
      <c r="F77" s="849"/>
      <c r="G77" s="860"/>
      <c r="H77" s="860"/>
      <c r="I77" s="308" t="s">
        <v>2755</v>
      </c>
      <c r="J77"/>
    </row>
    <row r="78" spans="1:10" s="308" customFormat="1" ht="12.6" customHeight="1" x14ac:dyDescent="0.2">
      <c r="A78"/>
      <c r="B78" s="109">
        <v>44399</v>
      </c>
      <c r="C78" s="188" t="s">
        <v>2680</v>
      </c>
      <c r="D78" s="132" t="s">
        <v>2760</v>
      </c>
      <c r="E78" s="124">
        <v>775.74</v>
      </c>
      <c r="F78" s="849"/>
      <c r="G78" s="860"/>
      <c r="H78" s="860"/>
      <c r="I78" s="308" t="s">
        <v>2755</v>
      </c>
      <c r="J78" s="247" t="s">
        <v>422</v>
      </c>
    </row>
    <row r="79" spans="1:10" s="308" customFormat="1" ht="12.6" customHeight="1" x14ac:dyDescent="0.2">
      <c r="A79"/>
      <c r="B79" s="109"/>
      <c r="C79" s="188" t="s">
        <v>2689</v>
      </c>
      <c r="D79" s="132" t="s">
        <v>2761</v>
      </c>
      <c r="E79" s="124">
        <v>2206.42</v>
      </c>
      <c r="F79" s="849" t="s">
        <v>842</v>
      </c>
      <c r="G79" s="860"/>
      <c r="H79" s="860"/>
      <c r="I79" s="308" t="s">
        <v>2755</v>
      </c>
      <c r="J79"/>
    </row>
    <row r="80" spans="1:10" s="308" customFormat="1" ht="12.6" customHeight="1" x14ac:dyDescent="0.2">
      <c r="A80"/>
      <c r="B80" s="129"/>
      <c r="C80" s="190" t="s">
        <v>2689</v>
      </c>
      <c r="D80" s="132" t="s">
        <v>2704</v>
      </c>
      <c r="E80" s="136">
        <v>1148.94</v>
      </c>
      <c r="F80" s="849" t="s">
        <v>842</v>
      </c>
      <c r="G80" s="860"/>
      <c r="H80" s="860"/>
      <c r="I80" s="308" t="s">
        <v>2755</v>
      </c>
      <c r="J80"/>
    </row>
    <row r="81" spans="1:16" s="308" customFormat="1" ht="12.6" customHeight="1" x14ac:dyDescent="0.2">
      <c r="A81"/>
      <c r="B81" s="129"/>
      <c r="C81" s="190"/>
      <c r="D81" s="132"/>
      <c r="E81" s="136"/>
      <c r="F81" s="849"/>
      <c r="G81" s="860"/>
      <c r="H81" s="860"/>
      <c r="J81"/>
    </row>
    <row r="82" spans="1:16" s="308" customFormat="1" ht="12.6" customHeight="1" thickBot="1" x14ac:dyDescent="0.25">
      <c r="A82"/>
      <c r="B82" s="161"/>
      <c r="C82" s="187"/>
      <c r="D82" s="133"/>
      <c r="E82" s="137"/>
      <c r="F82" s="850"/>
      <c r="G82" s="860"/>
      <c r="H82" s="860"/>
      <c r="J82"/>
    </row>
    <row r="83" spans="1:16" s="308" customFormat="1" ht="13.5" thickBot="1" x14ac:dyDescent="0.25">
      <c r="A83"/>
      <c r="B83" s="56"/>
      <c r="C83" s="56"/>
      <c r="D83" s="194"/>
      <c r="E83" s="87">
        <f>SUM(E10:E82)</f>
        <v>123105.38000000002</v>
      </c>
      <c r="F83" s="850"/>
      <c r="G83" s="860"/>
      <c r="H83" s="860"/>
      <c r="J83"/>
    </row>
    <row r="84" spans="1:16" s="308" customFormat="1" x14ac:dyDescent="0.2">
      <c r="A84"/>
      <c r="B84"/>
      <c r="C84"/>
      <c r="D84" s="195"/>
      <c r="E84" s="197"/>
      <c r="F84" s="850"/>
      <c r="G84" s="860"/>
      <c r="H84" s="860"/>
      <c r="J84"/>
      <c r="P84"/>
    </row>
    <row r="85" spans="1:16" s="308" customFormat="1" x14ac:dyDescent="0.2">
      <c r="A85"/>
      <c r="B85"/>
      <c r="C85"/>
      <c r="D85" s="195"/>
      <c r="E85" s="197"/>
      <c r="F85" s="850"/>
      <c r="G85" s="860"/>
      <c r="H85" s="860"/>
      <c r="J85"/>
      <c r="P85"/>
    </row>
    <row r="86" spans="1:16" s="308" customFormat="1" x14ac:dyDescent="0.2">
      <c r="A86"/>
      <c r="B86"/>
      <c r="C86"/>
      <c r="D86" s="195"/>
      <c r="E86" s="197"/>
      <c r="F86" s="850"/>
      <c r="G86" s="860"/>
      <c r="H86" s="860"/>
      <c r="J86"/>
      <c r="P86"/>
    </row>
    <row r="87" spans="1:16" s="308" customFormat="1" x14ac:dyDescent="0.2">
      <c r="A87"/>
      <c r="B87"/>
      <c r="C87"/>
      <c r="D87" s="195"/>
      <c r="E87" s="197"/>
      <c r="F87" s="850"/>
      <c r="G87" s="860"/>
      <c r="H87" s="860"/>
      <c r="J87"/>
      <c r="P87"/>
    </row>
    <row r="88" spans="1:16" s="308" customFormat="1" x14ac:dyDescent="0.2">
      <c r="A88"/>
      <c r="B88"/>
      <c r="C88"/>
      <c r="D88" s="195"/>
      <c r="E88" s="197"/>
      <c r="F88" s="850"/>
      <c r="G88" s="860"/>
      <c r="H88" s="860"/>
      <c r="J88"/>
      <c r="P88"/>
    </row>
    <row r="89" spans="1:16" s="308" customFormat="1" x14ac:dyDescent="0.2">
      <c r="A89"/>
      <c r="B89"/>
      <c r="C89"/>
      <c r="D89" s="195"/>
      <c r="E89" s="197"/>
      <c r="F89" s="850"/>
      <c r="G89" s="860"/>
      <c r="H89" s="860"/>
      <c r="J89"/>
      <c r="P89"/>
    </row>
    <row r="90" spans="1:16" s="308" customFormat="1" x14ac:dyDescent="0.2">
      <c r="A90"/>
      <c r="B90"/>
      <c r="C90"/>
      <c r="D90" s="195"/>
      <c r="E90" s="197"/>
      <c r="F90" s="850"/>
      <c r="G90" s="860"/>
      <c r="H90" s="860"/>
      <c r="J90"/>
      <c r="K90"/>
      <c r="L90"/>
      <c r="P90"/>
    </row>
    <row r="91" spans="1:16" s="308" customFormat="1" x14ac:dyDescent="0.2">
      <c r="A91"/>
      <c r="B91"/>
      <c r="C91"/>
      <c r="D91" s="195"/>
      <c r="E91" s="197"/>
      <c r="F91" s="850"/>
      <c r="G91" s="860"/>
      <c r="H91" s="860"/>
      <c r="J91"/>
      <c r="K91"/>
      <c r="L91"/>
      <c r="P91"/>
    </row>
    <row r="92" spans="1:16" s="308" customFormat="1" x14ac:dyDescent="0.2">
      <c r="A92"/>
      <c r="B92"/>
      <c r="C92"/>
      <c r="D92" s="195"/>
      <c r="E92" s="197"/>
      <c r="F92" s="850"/>
      <c r="G92" s="860"/>
      <c r="H92" s="860"/>
      <c r="J92"/>
      <c r="K92"/>
      <c r="L92"/>
      <c r="P92"/>
    </row>
    <row r="95" spans="1:16" x14ac:dyDescent="0.2">
      <c r="B95" s="812"/>
    </row>
    <row r="103" spans="1:16" s="308" customFormat="1" x14ac:dyDescent="0.2">
      <c r="A103"/>
      <c r="B103"/>
      <c r="C103"/>
      <c r="D103" s="195"/>
      <c r="E103" s="197"/>
      <c r="F103" s="850"/>
      <c r="G103" s="860"/>
      <c r="H103" s="860"/>
      <c r="J103"/>
      <c r="K103"/>
      <c r="L103"/>
      <c r="P103"/>
    </row>
    <row r="104" spans="1:16" s="308" customFormat="1" x14ac:dyDescent="0.2">
      <c r="A104"/>
      <c r="B104"/>
      <c r="C104"/>
      <c r="D104" s="195"/>
      <c r="E104" s="197"/>
      <c r="F104" s="850"/>
      <c r="G104" s="860"/>
      <c r="H104" s="860"/>
      <c r="J104"/>
      <c r="K104"/>
      <c r="L104"/>
      <c r="P104"/>
    </row>
    <row r="105" spans="1:16" s="308" customFormat="1" x14ac:dyDescent="0.2">
      <c r="A105"/>
      <c r="B105"/>
      <c r="C105"/>
      <c r="D105" s="195"/>
      <c r="E105" s="197"/>
      <c r="F105" s="850"/>
      <c r="G105" s="860"/>
      <c r="H105" s="860"/>
      <c r="J105"/>
      <c r="K105"/>
      <c r="L105"/>
      <c r="P105"/>
    </row>
    <row r="106" spans="1:16" s="308" customFormat="1" x14ac:dyDescent="0.2">
      <c r="A106"/>
      <c r="B106"/>
      <c r="C106"/>
      <c r="D106" s="195"/>
      <c r="E106" s="197"/>
      <c r="F106" s="850"/>
      <c r="G106" s="860"/>
      <c r="H106" s="860"/>
      <c r="J106"/>
      <c r="K106"/>
      <c r="L106"/>
      <c r="P106"/>
    </row>
    <row r="107" spans="1:16" s="308" customFormat="1" x14ac:dyDescent="0.2">
      <c r="A107"/>
      <c r="B107"/>
      <c r="C107"/>
      <c r="D107" s="195"/>
      <c r="E107" s="197"/>
      <c r="F107" s="850"/>
      <c r="G107" s="860"/>
      <c r="H107" s="860"/>
      <c r="J107"/>
      <c r="K107"/>
      <c r="L107"/>
      <c r="P107"/>
    </row>
    <row r="108" spans="1:16" s="308" customFormat="1" x14ac:dyDescent="0.2">
      <c r="A108"/>
      <c r="B108"/>
      <c r="C108"/>
      <c r="D108" s="195"/>
      <c r="E108" s="197"/>
      <c r="F108" s="850"/>
      <c r="G108" s="860"/>
      <c r="H108" s="860"/>
      <c r="J108"/>
      <c r="K108"/>
      <c r="L108"/>
      <c r="P108"/>
    </row>
  </sheetData>
  <mergeCells count="4">
    <mergeCell ref="A1:L1"/>
    <mergeCell ref="A3:D3"/>
    <mergeCell ref="K17:K19"/>
    <mergeCell ref="L17:L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9"/>
  <sheetViews>
    <sheetView workbookViewId="0">
      <selection activeCell="B9" sqref="B9"/>
    </sheetView>
  </sheetViews>
  <sheetFormatPr defaultColWidth="8.85546875" defaultRowHeight="12.75" x14ac:dyDescent="0.2"/>
  <cols>
    <col min="1" max="1" width="10.28515625" style="1" customWidth="1"/>
    <col min="2" max="2" width="21.42578125" style="1" customWidth="1"/>
    <col min="3" max="3" width="12.42578125" style="1" customWidth="1"/>
    <col min="4" max="4" width="1.7109375" style="1" customWidth="1"/>
    <col min="5" max="5" width="3.7109375" style="28" customWidth="1"/>
    <col min="6" max="6" width="1.7109375" style="28" customWidth="1"/>
    <col min="7" max="7" width="11.7109375" style="1" customWidth="1"/>
    <col min="8" max="8" width="19.5703125" style="1" customWidth="1"/>
    <col min="9" max="9" width="12.42578125" style="37" customWidth="1"/>
    <col min="10" max="16384" width="8.85546875" style="1"/>
  </cols>
  <sheetData>
    <row r="1" spans="1:9" ht="15.6" customHeight="1" x14ac:dyDescent="0.2">
      <c r="A1" s="863" t="s">
        <v>0</v>
      </c>
      <c r="B1" s="863"/>
      <c r="C1" s="863"/>
      <c r="D1" s="863"/>
      <c r="E1" s="863"/>
      <c r="F1" s="863"/>
      <c r="G1" s="863"/>
      <c r="H1" s="863"/>
      <c r="I1" s="863"/>
    </row>
    <row r="2" spans="1:9" ht="15.6" customHeight="1" x14ac:dyDescent="0.2">
      <c r="A2" s="2"/>
    </row>
    <row r="3" spans="1:9" ht="15.6" customHeight="1" x14ac:dyDescent="0.2">
      <c r="A3" s="863" t="s">
        <v>119</v>
      </c>
      <c r="B3" s="863"/>
      <c r="C3" s="863"/>
      <c r="G3" s="863" t="s">
        <v>121</v>
      </c>
      <c r="H3" s="863"/>
      <c r="I3" s="863"/>
    </row>
    <row r="4" spans="1:9" ht="13.5" thickBot="1" x14ac:dyDescent="0.25"/>
    <row r="5" spans="1:9" s="3" customFormat="1" thickBot="1" x14ac:dyDescent="0.25">
      <c r="A5" s="10" t="s">
        <v>1</v>
      </c>
      <c r="B5" s="11" t="s">
        <v>2</v>
      </c>
      <c r="C5" s="12" t="s">
        <v>3</v>
      </c>
      <c r="E5" s="27"/>
      <c r="F5" s="27"/>
      <c r="G5" s="17" t="s">
        <v>1</v>
      </c>
      <c r="H5" s="18" t="s">
        <v>2</v>
      </c>
      <c r="I5" s="47" t="s">
        <v>3</v>
      </c>
    </row>
    <row r="6" spans="1:9" ht="13.5" thickBot="1" x14ac:dyDescent="0.25">
      <c r="A6" s="8" t="s">
        <v>4</v>
      </c>
      <c r="B6" s="9" t="s">
        <v>5</v>
      </c>
      <c r="C6" s="13">
        <v>970.14</v>
      </c>
      <c r="E6" s="28" t="s">
        <v>89</v>
      </c>
      <c r="G6" s="35"/>
      <c r="H6" s="36"/>
      <c r="I6" s="48"/>
    </row>
    <row r="7" spans="1:9" ht="13.5" thickBot="1" x14ac:dyDescent="0.25">
      <c r="A7" s="5" t="s">
        <v>4</v>
      </c>
      <c r="B7" s="4" t="s">
        <v>6</v>
      </c>
      <c r="C7" s="14">
        <v>11518.56</v>
      </c>
      <c r="E7" s="28" t="s">
        <v>112</v>
      </c>
      <c r="H7" s="1" t="s">
        <v>120</v>
      </c>
      <c r="I7" s="49">
        <f>SUM(I6)</f>
        <v>0</v>
      </c>
    </row>
    <row r="8" spans="1:9" x14ac:dyDescent="0.2">
      <c r="A8" s="5" t="s">
        <v>7</v>
      </c>
      <c r="B8" s="4" t="s">
        <v>5</v>
      </c>
      <c r="C8" s="14">
        <v>351.12</v>
      </c>
      <c r="E8" s="28" t="s">
        <v>89</v>
      </c>
    </row>
    <row r="9" spans="1:9" x14ac:dyDescent="0.2">
      <c r="A9" s="5" t="s">
        <v>7</v>
      </c>
      <c r="B9" s="4" t="s">
        <v>8</v>
      </c>
      <c r="C9" s="14">
        <v>500</v>
      </c>
    </row>
    <row r="10" spans="1:9" x14ac:dyDescent="0.2">
      <c r="A10" s="5" t="s">
        <v>7</v>
      </c>
      <c r="B10" s="4" t="s">
        <v>9</v>
      </c>
      <c r="C10" s="14">
        <v>740</v>
      </c>
    </row>
    <row r="11" spans="1:9" x14ac:dyDescent="0.2">
      <c r="A11" s="5" t="s">
        <v>7</v>
      </c>
      <c r="B11" s="4" t="s">
        <v>10</v>
      </c>
      <c r="C11" s="14">
        <v>306.74</v>
      </c>
    </row>
    <row r="12" spans="1:9" x14ac:dyDescent="0.2">
      <c r="A12" s="5" t="s">
        <v>12</v>
      </c>
      <c r="B12" s="4" t="s">
        <v>11</v>
      </c>
      <c r="C12" s="14">
        <v>435.22</v>
      </c>
      <c r="E12" s="28" t="s">
        <v>89</v>
      </c>
    </row>
    <row r="13" spans="1:9" x14ac:dyDescent="0.2">
      <c r="A13" s="5" t="s">
        <v>12</v>
      </c>
      <c r="B13" s="4" t="s">
        <v>13</v>
      </c>
      <c r="C13" s="14">
        <v>456</v>
      </c>
    </row>
    <row r="14" spans="1:9" x14ac:dyDescent="0.2">
      <c r="A14" s="5" t="s">
        <v>12</v>
      </c>
      <c r="B14" s="4" t="s">
        <v>10</v>
      </c>
      <c r="C14" s="14">
        <v>663.9</v>
      </c>
    </row>
    <row r="15" spans="1:9" x14ac:dyDescent="0.2">
      <c r="A15" s="5" t="s">
        <v>12</v>
      </c>
      <c r="B15" s="4" t="s">
        <v>14</v>
      </c>
      <c r="C15" s="14">
        <v>188.1</v>
      </c>
      <c r="E15" s="28" t="s">
        <v>89</v>
      </c>
    </row>
    <row r="16" spans="1:9" x14ac:dyDescent="0.2">
      <c r="A16" s="5" t="s">
        <v>15</v>
      </c>
      <c r="B16" s="4" t="s">
        <v>5</v>
      </c>
      <c r="C16" s="14">
        <v>740.75</v>
      </c>
      <c r="E16" s="28" t="s">
        <v>89</v>
      </c>
    </row>
    <row r="17" spans="1:5" x14ac:dyDescent="0.2">
      <c r="A17" s="5" t="s">
        <v>16</v>
      </c>
      <c r="B17" s="4" t="s">
        <v>17</v>
      </c>
      <c r="C17" s="14">
        <v>458.85</v>
      </c>
      <c r="E17" s="28" t="s">
        <v>89</v>
      </c>
    </row>
    <row r="18" spans="1:5" x14ac:dyDescent="0.2">
      <c r="A18" s="5" t="s">
        <v>19</v>
      </c>
      <c r="B18" s="4" t="s">
        <v>18</v>
      </c>
      <c r="C18" s="14">
        <v>474.2</v>
      </c>
      <c r="E18" s="28" t="s">
        <v>89</v>
      </c>
    </row>
    <row r="19" spans="1:5" x14ac:dyDescent="0.2">
      <c r="A19" s="5" t="s">
        <v>20</v>
      </c>
      <c r="B19" s="4" t="s">
        <v>21</v>
      </c>
      <c r="C19" s="14">
        <v>607.62</v>
      </c>
    </row>
    <row r="20" spans="1:5" x14ac:dyDescent="0.2">
      <c r="A20" s="5" t="s">
        <v>23</v>
      </c>
      <c r="B20" s="4" t="s">
        <v>90</v>
      </c>
      <c r="C20" s="14">
        <v>1377.12</v>
      </c>
    </row>
    <row r="21" spans="1:5" x14ac:dyDescent="0.2">
      <c r="A21" s="5" t="s">
        <v>23</v>
      </c>
      <c r="B21" s="4" t="s">
        <v>22</v>
      </c>
      <c r="C21" s="14">
        <v>538.08000000000004</v>
      </c>
      <c r="E21" s="28" t="s">
        <v>89</v>
      </c>
    </row>
    <row r="22" spans="1:5" x14ac:dyDescent="0.2">
      <c r="A22" s="5" t="s">
        <v>23</v>
      </c>
      <c r="B22" s="4" t="s">
        <v>24</v>
      </c>
      <c r="C22" s="14">
        <v>703.36</v>
      </c>
    </row>
    <row r="23" spans="1:5" x14ac:dyDescent="0.2">
      <c r="A23" s="5" t="s">
        <v>23</v>
      </c>
      <c r="B23" s="4" t="s">
        <v>25</v>
      </c>
      <c r="C23" s="14">
        <v>1295.95</v>
      </c>
      <c r="E23" s="28" t="s">
        <v>89</v>
      </c>
    </row>
    <row r="24" spans="1:5" x14ac:dyDescent="0.2">
      <c r="A24" s="5" t="s">
        <v>23</v>
      </c>
      <c r="B24" s="4" t="s">
        <v>5</v>
      </c>
      <c r="C24" s="14">
        <v>2691.94</v>
      </c>
      <c r="E24" s="28" t="s">
        <v>89</v>
      </c>
    </row>
    <row r="25" spans="1:5" x14ac:dyDescent="0.2">
      <c r="A25" s="5" t="s">
        <v>23</v>
      </c>
      <c r="B25" s="4" t="s">
        <v>22</v>
      </c>
      <c r="C25" s="14">
        <v>3183</v>
      </c>
      <c r="E25" s="28" t="s">
        <v>89</v>
      </c>
    </row>
    <row r="26" spans="1:5" x14ac:dyDescent="0.2">
      <c r="A26" s="5" t="s">
        <v>23</v>
      </c>
      <c r="B26" s="4" t="s">
        <v>24</v>
      </c>
      <c r="C26" s="14">
        <v>204.65</v>
      </c>
      <c r="E26" s="28" t="s">
        <v>89</v>
      </c>
    </row>
    <row r="27" spans="1:5" x14ac:dyDescent="0.2">
      <c r="A27" s="5" t="s">
        <v>23</v>
      </c>
      <c r="B27" s="4" t="s">
        <v>22</v>
      </c>
      <c r="C27" s="14">
        <v>229.65</v>
      </c>
    </row>
    <row r="28" spans="1:5" ht="13.5" thickBot="1" x14ac:dyDescent="0.25">
      <c r="A28" s="6" t="s">
        <v>23</v>
      </c>
      <c r="B28" s="7" t="s">
        <v>26</v>
      </c>
      <c r="C28" s="15">
        <v>1030.8499999999999</v>
      </c>
    </row>
    <row r="29" spans="1:5" ht="13.5" thickBot="1" x14ac:dyDescent="0.25">
      <c r="C29" s="16">
        <f>SUM(C6:C28)</f>
        <v>29665.8</v>
      </c>
    </row>
  </sheetData>
  <mergeCells count="3">
    <mergeCell ref="A3:C3"/>
    <mergeCell ref="G3:I3"/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47"/>
  <sheetViews>
    <sheetView topLeftCell="A4" workbookViewId="0">
      <selection activeCell="B8" sqref="B8"/>
    </sheetView>
  </sheetViews>
  <sheetFormatPr defaultRowHeight="12.75" x14ac:dyDescent="0.2"/>
  <cols>
    <col min="1" max="1" width="10.140625" bestFit="1" customWidth="1"/>
    <col min="2" max="2" width="20.7109375" customWidth="1"/>
    <col min="3" max="3" width="11.7109375" customWidth="1"/>
    <col min="4" max="4" width="2.7109375" style="29" customWidth="1"/>
    <col min="5" max="5" width="2.28515625" customWidth="1"/>
    <col min="6" max="6" width="10.140625" bestFit="1" customWidth="1"/>
    <col min="7" max="7" width="17.28515625" customWidth="1"/>
    <col min="8" max="8" width="11" bestFit="1" customWidth="1"/>
    <col min="9" max="9" width="2.7109375" style="29" customWidth="1"/>
  </cols>
  <sheetData>
    <row r="1" spans="1:9" s="1" customFormat="1" ht="17.45" customHeight="1" x14ac:dyDescent="0.2">
      <c r="A1" s="870" t="s">
        <v>257</v>
      </c>
      <c r="B1" s="870"/>
      <c r="C1" s="870"/>
      <c r="D1" s="28"/>
      <c r="I1" s="28"/>
    </row>
    <row r="2" spans="1:9" s="1" customFormat="1" x14ac:dyDescent="0.2">
      <c r="D2" s="28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I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2" t="s">
        <v>3</v>
      </c>
      <c r="I5" s="27"/>
    </row>
    <row r="6" spans="1:9" s="3" customFormat="1" ht="12" x14ac:dyDescent="0.2">
      <c r="A6" s="164">
        <v>38930</v>
      </c>
      <c r="B6" s="131" t="s">
        <v>162</v>
      </c>
      <c r="C6" s="134">
        <v>793.46</v>
      </c>
      <c r="D6" s="27" t="s">
        <v>89</v>
      </c>
      <c r="E6" s="78"/>
      <c r="F6" s="117"/>
      <c r="G6" s="118"/>
      <c r="H6" s="163"/>
      <c r="I6" s="27"/>
    </row>
    <row r="7" spans="1:9" s="3" customFormat="1" ht="12" x14ac:dyDescent="0.2">
      <c r="A7" s="109">
        <v>38933</v>
      </c>
      <c r="B7" s="123" t="s">
        <v>13</v>
      </c>
      <c r="C7" s="169">
        <v>1925.57</v>
      </c>
      <c r="D7" s="171" t="s">
        <v>89</v>
      </c>
      <c r="E7" s="170"/>
      <c r="F7" s="74"/>
      <c r="G7" s="166"/>
      <c r="H7" s="167"/>
      <c r="I7" s="27"/>
    </row>
    <row r="8" spans="1:9" s="3" customFormat="1" ht="12" x14ac:dyDescent="0.2">
      <c r="A8" s="110">
        <v>38933</v>
      </c>
      <c r="B8" s="119" t="s">
        <v>162</v>
      </c>
      <c r="C8" s="172">
        <v>1935.26</v>
      </c>
      <c r="D8" s="171" t="s">
        <v>89</v>
      </c>
      <c r="E8" s="170"/>
      <c r="F8" s="102"/>
      <c r="G8" s="173"/>
      <c r="H8" s="174"/>
      <c r="I8" s="27"/>
    </row>
    <row r="9" spans="1:9" s="56" customFormat="1" ht="12" x14ac:dyDescent="0.2">
      <c r="A9" s="164">
        <v>38936</v>
      </c>
      <c r="B9" s="165" t="s">
        <v>50</v>
      </c>
      <c r="C9" s="151">
        <v>1271.0999999999999</v>
      </c>
      <c r="D9" s="27" t="s">
        <v>89</v>
      </c>
      <c r="F9" s="164"/>
      <c r="G9" s="131"/>
      <c r="H9" s="135"/>
      <c r="I9" s="27"/>
    </row>
    <row r="10" spans="1:9" s="56" customFormat="1" ht="12" x14ac:dyDescent="0.2">
      <c r="A10" s="129">
        <v>38936</v>
      </c>
      <c r="B10" s="105" t="s">
        <v>203</v>
      </c>
      <c r="C10" s="130">
        <v>619.70000000000005</v>
      </c>
      <c r="D10" s="27" t="s">
        <v>89</v>
      </c>
      <c r="F10" s="129"/>
      <c r="G10" s="132"/>
      <c r="H10" s="136"/>
      <c r="I10" s="27"/>
    </row>
    <row r="11" spans="1:9" s="56" customFormat="1" ht="12" x14ac:dyDescent="0.2">
      <c r="A11" s="129">
        <v>38936</v>
      </c>
      <c r="B11" s="105" t="s">
        <v>227</v>
      </c>
      <c r="C11" s="130">
        <v>513</v>
      </c>
      <c r="D11" s="27" t="s">
        <v>89</v>
      </c>
      <c r="F11" s="129"/>
      <c r="G11" s="132"/>
      <c r="H11" s="136"/>
      <c r="I11" s="27"/>
    </row>
    <row r="12" spans="1:9" s="56" customFormat="1" ht="12" x14ac:dyDescent="0.2">
      <c r="A12" s="129">
        <v>38937</v>
      </c>
      <c r="B12" s="105" t="s">
        <v>266</v>
      </c>
      <c r="C12" s="130">
        <v>350</v>
      </c>
      <c r="D12" s="27" t="s">
        <v>89</v>
      </c>
      <c r="F12" s="129"/>
      <c r="G12" s="132"/>
      <c r="H12" s="136"/>
      <c r="I12" s="27"/>
    </row>
    <row r="13" spans="1:9" s="56" customFormat="1" ht="12" x14ac:dyDescent="0.2">
      <c r="A13" s="129">
        <v>38856</v>
      </c>
      <c r="B13" s="105" t="s">
        <v>170</v>
      </c>
      <c r="C13" s="130">
        <v>2093.04</v>
      </c>
      <c r="D13" s="71" t="s">
        <v>89</v>
      </c>
      <c r="F13" s="138"/>
      <c r="G13" s="132"/>
      <c r="H13" s="136"/>
      <c r="I13" s="27"/>
    </row>
    <row r="14" spans="1:9" s="56" customFormat="1" ht="12" x14ac:dyDescent="0.2">
      <c r="A14" s="129">
        <v>38937</v>
      </c>
      <c r="B14" s="105" t="s">
        <v>5</v>
      </c>
      <c r="C14" s="130">
        <v>1495.57</v>
      </c>
      <c r="D14" s="27" t="s">
        <v>89</v>
      </c>
      <c r="F14" s="138"/>
      <c r="G14" s="132"/>
      <c r="H14" s="136"/>
      <c r="I14" s="27"/>
    </row>
    <row r="15" spans="1:9" s="56" customFormat="1" ht="12" x14ac:dyDescent="0.2">
      <c r="A15" s="129">
        <v>38937</v>
      </c>
      <c r="B15" s="105" t="s">
        <v>116</v>
      </c>
      <c r="C15" s="130">
        <v>1287.3</v>
      </c>
      <c r="D15" s="27" t="s">
        <v>89</v>
      </c>
      <c r="F15" s="138"/>
      <c r="G15" s="132"/>
      <c r="H15" s="136"/>
      <c r="I15" s="27"/>
    </row>
    <row r="16" spans="1:9" s="56" customFormat="1" ht="12" x14ac:dyDescent="0.2">
      <c r="A16" s="129">
        <v>38939</v>
      </c>
      <c r="B16" s="105" t="s">
        <v>270</v>
      </c>
      <c r="C16" s="130">
        <v>2280</v>
      </c>
      <c r="D16" s="27" t="s">
        <v>89</v>
      </c>
      <c r="F16" s="138"/>
      <c r="G16" s="132"/>
      <c r="H16" s="136"/>
      <c r="I16" s="27"/>
    </row>
    <row r="17" spans="1:9" s="56" customFormat="1" ht="12" x14ac:dyDescent="0.2">
      <c r="A17" s="129">
        <v>38939</v>
      </c>
      <c r="B17" s="105" t="s">
        <v>115</v>
      </c>
      <c r="C17" s="130">
        <v>580.62</v>
      </c>
      <c r="D17" s="27" t="s">
        <v>89</v>
      </c>
      <c r="F17" s="138"/>
      <c r="G17" s="132"/>
      <c r="H17" s="136"/>
      <c r="I17" s="27"/>
    </row>
    <row r="18" spans="1:9" s="56" customFormat="1" ht="12" x14ac:dyDescent="0.2">
      <c r="A18" s="129">
        <v>38940</v>
      </c>
      <c r="B18" s="105" t="s">
        <v>99</v>
      </c>
      <c r="C18" s="130">
        <v>773.6</v>
      </c>
      <c r="D18" s="27" t="s">
        <v>89</v>
      </c>
      <c r="F18" s="138"/>
      <c r="G18" s="132"/>
      <c r="H18" s="136"/>
      <c r="I18" s="27"/>
    </row>
    <row r="19" spans="1:9" s="56" customFormat="1" ht="12" x14ac:dyDescent="0.2">
      <c r="A19" s="129">
        <v>38940</v>
      </c>
      <c r="B19" s="105" t="s">
        <v>268</v>
      </c>
      <c r="C19" s="130">
        <v>1162.8</v>
      </c>
      <c r="D19" s="27" t="s">
        <v>89</v>
      </c>
      <c r="F19" s="138"/>
      <c r="G19" s="132"/>
      <c r="H19" s="136"/>
      <c r="I19" s="27"/>
    </row>
    <row r="20" spans="1:9" s="56" customFormat="1" ht="12" x14ac:dyDescent="0.2">
      <c r="A20" s="129">
        <v>38943</v>
      </c>
      <c r="B20" s="105" t="s">
        <v>5</v>
      </c>
      <c r="C20" s="130">
        <v>2161.44</v>
      </c>
      <c r="D20" s="27" t="s">
        <v>89</v>
      </c>
      <c r="F20" s="138"/>
      <c r="G20" s="132"/>
      <c r="H20" s="136"/>
      <c r="I20" s="27"/>
    </row>
    <row r="21" spans="1:9" s="56" customFormat="1" ht="12" x14ac:dyDescent="0.2">
      <c r="A21" s="129">
        <v>38943</v>
      </c>
      <c r="B21" s="105" t="s">
        <v>201</v>
      </c>
      <c r="C21" s="130">
        <v>1217.52</v>
      </c>
      <c r="D21" s="27" t="s">
        <v>89</v>
      </c>
      <c r="F21" s="138"/>
      <c r="G21" s="132"/>
      <c r="H21" s="136"/>
      <c r="I21" s="27"/>
    </row>
    <row r="22" spans="1:9" s="56" customFormat="1" ht="12" x14ac:dyDescent="0.2">
      <c r="A22" s="129">
        <v>38944</v>
      </c>
      <c r="B22" s="105" t="s">
        <v>229</v>
      </c>
      <c r="C22" s="130">
        <v>2991.7</v>
      </c>
      <c r="D22" s="27" t="s">
        <v>89</v>
      </c>
      <c r="F22" s="138"/>
      <c r="G22" s="132"/>
      <c r="H22" s="136"/>
      <c r="I22" s="27"/>
    </row>
    <row r="23" spans="1:9" s="56" customFormat="1" ht="12" x14ac:dyDescent="0.2">
      <c r="A23" s="129">
        <v>38944</v>
      </c>
      <c r="B23" s="105" t="s">
        <v>181</v>
      </c>
      <c r="C23" s="130">
        <v>1338.36</v>
      </c>
      <c r="D23" s="27" t="s">
        <v>89</v>
      </c>
      <c r="F23" s="138"/>
      <c r="G23" s="132"/>
      <c r="H23" s="136"/>
      <c r="I23" s="27"/>
    </row>
    <row r="24" spans="1:9" s="56" customFormat="1" ht="12" x14ac:dyDescent="0.2">
      <c r="A24" s="129">
        <v>38944</v>
      </c>
      <c r="B24" s="105" t="s">
        <v>269</v>
      </c>
      <c r="C24" s="130">
        <v>1560.66</v>
      </c>
      <c r="D24" s="27" t="s">
        <v>89</v>
      </c>
      <c r="F24" s="138"/>
      <c r="G24" s="132"/>
      <c r="H24" s="136"/>
      <c r="I24" s="27"/>
    </row>
    <row r="25" spans="1:9" s="56" customFormat="1" ht="12" x14ac:dyDescent="0.2">
      <c r="A25" s="129">
        <v>38944</v>
      </c>
      <c r="B25" s="105" t="s">
        <v>222</v>
      </c>
      <c r="C25" s="130">
        <v>1873.02</v>
      </c>
      <c r="D25" s="27" t="s">
        <v>89</v>
      </c>
      <c r="F25" s="138"/>
      <c r="G25" s="132"/>
      <c r="H25" s="136"/>
      <c r="I25" s="27"/>
    </row>
    <row r="26" spans="1:9" s="56" customFormat="1" ht="12" x14ac:dyDescent="0.2">
      <c r="A26" s="129">
        <v>38944</v>
      </c>
      <c r="B26" s="105" t="s">
        <v>162</v>
      </c>
      <c r="C26" s="130">
        <v>175.33</v>
      </c>
      <c r="D26" s="27" t="s">
        <v>89</v>
      </c>
      <c r="F26" s="138"/>
      <c r="G26" s="132"/>
      <c r="H26" s="136"/>
      <c r="I26" s="27"/>
    </row>
    <row r="27" spans="1:9" s="56" customFormat="1" ht="12" x14ac:dyDescent="0.2">
      <c r="A27" s="129">
        <v>38946</v>
      </c>
      <c r="B27" s="105" t="s">
        <v>9</v>
      </c>
      <c r="C27" s="130">
        <v>1295</v>
      </c>
      <c r="D27" s="27" t="s">
        <v>89</v>
      </c>
      <c r="F27" s="138"/>
      <c r="G27" s="132"/>
      <c r="H27" s="136"/>
      <c r="I27" s="27"/>
    </row>
    <row r="28" spans="1:9" s="56" customFormat="1" ht="12" x14ac:dyDescent="0.2">
      <c r="A28" s="129">
        <v>38947</v>
      </c>
      <c r="B28" s="105" t="s">
        <v>235</v>
      </c>
      <c r="C28" s="130">
        <v>406.3</v>
      </c>
      <c r="D28" s="27" t="s">
        <v>89</v>
      </c>
      <c r="F28" s="138"/>
      <c r="G28" s="132"/>
      <c r="H28" s="136"/>
      <c r="I28" s="27"/>
    </row>
    <row r="29" spans="1:9" s="56" customFormat="1" ht="12" x14ac:dyDescent="0.2">
      <c r="A29" s="129">
        <v>38950</v>
      </c>
      <c r="B29" s="105" t="s">
        <v>271</v>
      </c>
      <c r="C29" s="130">
        <v>718.2</v>
      </c>
      <c r="D29" s="27" t="s">
        <v>89</v>
      </c>
      <c r="F29" s="138"/>
      <c r="G29" s="132"/>
      <c r="H29" s="136"/>
      <c r="I29" s="27"/>
    </row>
    <row r="30" spans="1:9" s="56" customFormat="1" ht="12" x14ac:dyDescent="0.2">
      <c r="A30" s="129">
        <v>38951</v>
      </c>
      <c r="B30" s="105" t="s">
        <v>115</v>
      </c>
      <c r="C30" s="130">
        <v>220.05</v>
      </c>
      <c r="D30" s="27" t="s">
        <v>220</v>
      </c>
      <c r="F30" s="138"/>
      <c r="G30" s="132"/>
      <c r="H30" s="136"/>
      <c r="I30" s="27"/>
    </row>
    <row r="31" spans="1:9" s="56" customFormat="1" ht="12" x14ac:dyDescent="0.2">
      <c r="A31" s="129">
        <v>38951</v>
      </c>
      <c r="B31" s="105" t="s">
        <v>194</v>
      </c>
      <c r="C31" s="130">
        <v>233.68</v>
      </c>
      <c r="D31" s="27" t="s">
        <v>89</v>
      </c>
      <c r="F31" s="138"/>
      <c r="G31" s="132"/>
      <c r="H31" s="136"/>
      <c r="I31" s="27"/>
    </row>
    <row r="32" spans="1:9" s="56" customFormat="1" ht="12" x14ac:dyDescent="0.2">
      <c r="A32" s="129">
        <v>38951</v>
      </c>
      <c r="B32" s="105" t="s">
        <v>181</v>
      </c>
      <c r="C32" s="130">
        <v>1338.36</v>
      </c>
      <c r="D32" s="27" t="s">
        <v>89</v>
      </c>
      <c r="F32" s="138"/>
      <c r="G32" s="132"/>
      <c r="H32" s="136"/>
      <c r="I32" s="27"/>
    </row>
    <row r="33" spans="1:9" s="56" customFormat="1" ht="12" x14ac:dyDescent="0.2">
      <c r="A33" s="129">
        <v>38951</v>
      </c>
      <c r="B33" s="105" t="s">
        <v>50</v>
      </c>
      <c r="C33" s="130">
        <v>428.64</v>
      </c>
      <c r="D33" s="27" t="s">
        <v>89</v>
      </c>
      <c r="F33" s="138"/>
      <c r="G33" s="132"/>
      <c r="H33" s="136"/>
      <c r="I33" s="27"/>
    </row>
    <row r="34" spans="1:9" s="56" customFormat="1" ht="12" x14ac:dyDescent="0.2">
      <c r="A34" s="129">
        <v>38951</v>
      </c>
      <c r="B34" s="105" t="s">
        <v>50</v>
      </c>
      <c r="C34" s="130">
        <v>378.48</v>
      </c>
      <c r="D34" s="27" t="s">
        <v>89</v>
      </c>
      <c r="F34" s="138"/>
      <c r="G34" s="132"/>
      <c r="H34" s="136"/>
      <c r="I34" s="27"/>
    </row>
    <row r="35" spans="1:9" s="56" customFormat="1" ht="12" x14ac:dyDescent="0.2">
      <c r="A35" s="129">
        <v>38951</v>
      </c>
      <c r="B35" s="105" t="s">
        <v>13</v>
      </c>
      <c r="C35" s="130">
        <v>1693.01</v>
      </c>
      <c r="D35" s="27" t="s">
        <v>89</v>
      </c>
      <c r="F35" s="104"/>
      <c r="G35" s="132"/>
      <c r="H35" s="136"/>
      <c r="I35" s="27"/>
    </row>
    <row r="36" spans="1:9" s="56" customFormat="1" ht="12" x14ac:dyDescent="0.2">
      <c r="A36" s="129">
        <v>38952</v>
      </c>
      <c r="B36" s="105" t="s">
        <v>227</v>
      </c>
      <c r="C36" s="130">
        <v>708.39</v>
      </c>
      <c r="D36" s="27" t="s">
        <v>89</v>
      </c>
      <c r="F36" s="104"/>
      <c r="G36" s="132"/>
      <c r="H36" s="136"/>
      <c r="I36" s="27"/>
    </row>
    <row r="37" spans="1:9" s="56" customFormat="1" ht="12" x14ac:dyDescent="0.2">
      <c r="A37" s="129">
        <v>38954</v>
      </c>
      <c r="B37" s="105" t="s">
        <v>115</v>
      </c>
      <c r="C37" s="130">
        <v>220.05</v>
      </c>
      <c r="D37" s="27" t="s">
        <v>89</v>
      </c>
      <c r="F37" s="104"/>
      <c r="G37" s="132"/>
      <c r="H37" s="136"/>
      <c r="I37" s="27"/>
    </row>
    <row r="38" spans="1:9" s="56" customFormat="1" ht="12" x14ac:dyDescent="0.2">
      <c r="A38" s="129">
        <v>38954</v>
      </c>
      <c r="B38" s="105" t="s">
        <v>13</v>
      </c>
      <c r="C38" s="130">
        <v>306.02</v>
      </c>
      <c r="D38" s="27" t="s">
        <v>89</v>
      </c>
      <c r="F38" s="104"/>
      <c r="G38" s="132"/>
      <c r="H38" s="136"/>
      <c r="I38" s="27"/>
    </row>
    <row r="39" spans="1:9" s="56" customFormat="1" ht="12" x14ac:dyDescent="0.2">
      <c r="A39" s="129">
        <v>38954</v>
      </c>
      <c r="B39" s="105" t="s">
        <v>273</v>
      </c>
      <c r="C39" s="130">
        <v>963.02</v>
      </c>
      <c r="D39" s="27" t="s">
        <v>89</v>
      </c>
      <c r="F39" s="104"/>
      <c r="G39" s="132"/>
      <c r="H39" s="136"/>
      <c r="I39" s="27"/>
    </row>
    <row r="40" spans="1:9" s="56" customFormat="1" ht="12.75" customHeight="1" x14ac:dyDescent="0.2">
      <c r="A40" s="129">
        <v>38954</v>
      </c>
      <c r="B40" s="105" t="s">
        <v>274</v>
      </c>
      <c r="C40" s="130">
        <v>6128.64</v>
      </c>
      <c r="D40" s="27" t="s">
        <v>89</v>
      </c>
      <c r="F40" s="104"/>
      <c r="G40" s="132"/>
      <c r="H40" s="136"/>
      <c r="I40" s="27"/>
    </row>
    <row r="41" spans="1:9" s="56" customFormat="1" ht="12.75" customHeight="1" x14ac:dyDescent="0.2">
      <c r="A41" s="129">
        <v>38957</v>
      </c>
      <c r="B41" s="105" t="s">
        <v>9</v>
      </c>
      <c r="C41" s="130">
        <v>1295</v>
      </c>
      <c r="D41" s="27" t="s">
        <v>89</v>
      </c>
      <c r="F41" s="104"/>
      <c r="G41" s="132"/>
      <c r="H41" s="136"/>
      <c r="I41" s="27"/>
    </row>
    <row r="42" spans="1:9" s="56" customFormat="1" ht="12.75" customHeight="1" x14ac:dyDescent="0.2">
      <c r="A42" s="129">
        <v>38957</v>
      </c>
      <c r="B42" s="105" t="s">
        <v>115</v>
      </c>
      <c r="C42" s="130">
        <v>440.1</v>
      </c>
      <c r="D42" s="27" t="s">
        <v>89</v>
      </c>
      <c r="F42" s="104"/>
      <c r="G42" s="132"/>
      <c r="H42" s="136"/>
      <c r="I42" s="27"/>
    </row>
    <row r="43" spans="1:9" s="56" customFormat="1" ht="12.75" customHeight="1" x14ac:dyDescent="0.2">
      <c r="A43" s="129">
        <v>38960</v>
      </c>
      <c r="B43" s="105" t="s">
        <v>201</v>
      </c>
      <c r="C43" s="130">
        <v>1217.52</v>
      </c>
      <c r="D43" s="27" t="s">
        <v>89</v>
      </c>
      <c r="F43" s="104"/>
      <c r="G43" s="132"/>
      <c r="H43" s="136"/>
      <c r="I43" s="27"/>
    </row>
    <row r="44" spans="1:9" s="56" customFormat="1" ht="12" x14ac:dyDescent="0.2">
      <c r="A44" s="129"/>
      <c r="B44" s="105"/>
      <c r="C44" s="130"/>
      <c r="D44" s="27"/>
      <c r="F44" s="104"/>
      <c r="G44" s="132"/>
      <c r="H44" s="136"/>
      <c r="I44" s="27"/>
    </row>
    <row r="45" spans="1:9" s="70" customFormat="1" thickBot="1" x14ac:dyDescent="0.25">
      <c r="A45" s="96"/>
      <c r="B45" s="67"/>
      <c r="C45" s="72"/>
      <c r="D45" s="71"/>
      <c r="F45" s="66"/>
      <c r="G45" s="133"/>
      <c r="H45" s="137"/>
      <c r="I45" s="71"/>
    </row>
    <row r="46" spans="1:9" s="70" customFormat="1" thickBot="1" x14ac:dyDescent="0.25">
      <c r="A46" s="56"/>
      <c r="B46" s="56"/>
      <c r="C46" s="69">
        <f>SUM(C9:C45)</f>
        <v>41735.219999999994</v>
      </c>
      <c r="D46" s="71"/>
      <c r="F46" s="56"/>
      <c r="G46" s="56"/>
      <c r="H46" s="69">
        <f>SUM(H9:H45)</f>
        <v>0</v>
      </c>
      <c r="I46" s="71"/>
    </row>
    <row r="47" spans="1:9" s="70" customFormat="1" x14ac:dyDescent="0.2">
      <c r="D47" s="71"/>
      <c r="F47"/>
      <c r="G47"/>
      <c r="H47"/>
      <c r="I47" s="71"/>
    </row>
  </sheetData>
  <mergeCells count="3">
    <mergeCell ref="A3:C3"/>
    <mergeCell ref="F3:H3"/>
    <mergeCell ref="A1:C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44"/>
  <sheetViews>
    <sheetView workbookViewId="0">
      <selection activeCell="I11" sqref="I11"/>
    </sheetView>
  </sheetViews>
  <sheetFormatPr defaultRowHeight="12.75" x14ac:dyDescent="0.2"/>
  <cols>
    <col min="1" max="1" width="10.140625" bestFit="1" customWidth="1"/>
    <col min="2" max="2" width="20.7109375" customWidth="1"/>
    <col min="3" max="3" width="11.7109375" style="91" customWidth="1"/>
    <col min="4" max="4" width="2.7109375" style="29" customWidth="1"/>
    <col min="5" max="5" width="2.28515625" customWidth="1"/>
    <col min="6" max="6" width="10.140625" bestFit="1" customWidth="1"/>
    <col min="7" max="7" width="17.28515625" customWidth="1"/>
    <col min="8" max="8" width="11" style="91" bestFit="1" customWidth="1"/>
    <col min="9" max="9" width="2.7109375" style="29" customWidth="1"/>
  </cols>
  <sheetData>
    <row r="1" spans="1:9" s="1" customFormat="1" ht="17.45" customHeight="1" x14ac:dyDescent="0.2">
      <c r="A1" s="863" t="s">
        <v>272</v>
      </c>
      <c r="B1" s="863"/>
      <c r="C1" s="863"/>
      <c r="D1" s="863"/>
      <c r="H1" s="37"/>
      <c r="I1" s="28"/>
    </row>
    <row r="2" spans="1:9" s="1" customFormat="1" x14ac:dyDescent="0.2">
      <c r="C2" s="37"/>
      <c r="D2" s="28"/>
      <c r="H2" s="37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C4" s="37"/>
      <c r="D4" s="28"/>
      <c r="H4" s="37"/>
      <c r="I4" s="28"/>
    </row>
    <row r="5" spans="1:9" s="3" customFormat="1" thickBot="1" x14ac:dyDescent="0.25">
      <c r="A5" s="10" t="s">
        <v>1</v>
      </c>
      <c r="B5" s="11" t="s">
        <v>2</v>
      </c>
      <c r="C5" s="176" t="s">
        <v>3</v>
      </c>
      <c r="D5" s="27"/>
      <c r="F5" s="10" t="s">
        <v>1</v>
      </c>
      <c r="G5" s="11" t="s">
        <v>2</v>
      </c>
      <c r="H5" s="176" t="s">
        <v>3</v>
      </c>
      <c r="I5" s="27"/>
    </row>
    <row r="6" spans="1:9" s="3" customFormat="1" ht="12" x14ac:dyDescent="0.2">
      <c r="A6" s="164">
        <v>38961</v>
      </c>
      <c r="B6" s="131" t="s">
        <v>227</v>
      </c>
      <c r="C6" s="134">
        <v>451.44</v>
      </c>
      <c r="D6" s="171" t="s">
        <v>89</v>
      </c>
      <c r="E6" s="170"/>
      <c r="F6" s="164">
        <v>38961</v>
      </c>
      <c r="G6" s="131" t="s">
        <v>203</v>
      </c>
      <c r="H6" s="134">
        <v>464.78</v>
      </c>
      <c r="I6" s="27" t="s">
        <v>89</v>
      </c>
    </row>
    <row r="7" spans="1:9" s="3" customFormat="1" ht="12" x14ac:dyDescent="0.2">
      <c r="A7" s="109">
        <v>38961</v>
      </c>
      <c r="B7" s="123" t="s">
        <v>276</v>
      </c>
      <c r="C7" s="169">
        <v>584.82000000000005</v>
      </c>
      <c r="D7" s="171" t="s">
        <v>89</v>
      </c>
      <c r="E7" s="170"/>
      <c r="F7" s="109">
        <v>38965</v>
      </c>
      <c r="G7" s="123" t="s">
        <v>181</v>
      </c>
      <c r="H7" s="169">
        <v>488.15</v>
      </c>
      <c r="I7" s="27" t="s">
        <v>89</v>
      </c>
    </row>
    <row r="8" spans="1:9" s="3" customFormat="1" ht="12" x14ac:dyDescent="0.2">
      <c r="A8" s="110">
        <v>38954</v>
      </c>
      <c r="B8" s="119" t="s">
        <v>13</v>
      </c>
      <c r="C8" s="172">
        <v>306.02</v>
      </c>
      <c r="D8" s="171" t="s">
        <v>89</v>
      </c>
      <c r="E8" s="170"/>
      <c r="F8" s="110">
        <v>38974</v>
      </c>
      <c r="G8" s="119" t="s">
        <v>256</v>
      </c>
      <c r="H8" s="172">
        <v>697.68</v>
      </c>
      <c r="I8" s="27" t="s">
        <v>89</v>
      </c>
    </row>
    <row r="9" spans="1:9" s="56" customFormat="1" ht="12" x14ac:dyDescent="0.2">
      <c r="A9" s="109">
        <v>38951</v>
      </c>
      <c r="B9" s="61" t="s">
        <v>13</v>
      </c>
      <c r="C9" s="92">
        <v>1693.01</v>
      </c>
      <c r="D9" s="27" t="s">
        <v>89</v>
      </c>
      <c r="F9" s="110">
        <v>38978</v>
      </c>
      <c r="G9" s="119" t="s">
        <v>277</v>
      </c>
      <c r="H9" s="172">
        <v>247.1</v>
      </c>
      <c r="I9" s="27" t="s">
        <v>89</v>
      </c>
    </row>
    <row r="10" spans="1:9" s="56" customFormat="1" ht="12" x14ac:dyDescent="0.2">
      <c r="A10" s="164">
        <v>38971</v>
      </c>
      <c r="B10" s="165" t="s">
        <v>212</v>
      </c>
      <c r="C10" s="151">
        <v>149.30000000000001</v>
      </c>
      <c r="D10" s="27" t="s">
        <v>89</v>
      </c>
      <c r="F10" s="109">
        <v>38988</v>
      </c>
      <c r="G10" s="123" t="s">
        <v>287</v>
      </c>
      <c r="H10" s="169">
        <v>512.97</v>
      </c>
      <c r="I10" s="27" t="s">
        <v>89</v>
      </c>
    </row>
    <row r="11" spans="1:9" s="56" customFormat="1" ht="12" x14ac:dyDescent="0.2">
      <c r="A11" s="129">
        <v>38972</v>
      </c>
      <c r="B11" s="105" t="s">
        <v>227</v>
      </c>
      <c r="C11" s="130">
        <v>450.3</v>
      </c>
      <c r="D11" s="27" t="s">
        <v>89</v>
      </c>
      <c r="F11" s="164"/>
      <c r="G11" s="131"/>
      <c r="H11" s="135"/>
      <c r="I11" s="27"/>
    </row>
    <row r="12" spans="1:9" s="56" customFormat="1" ht="12" x14ac:dyDescent="0.2">
      <c r="A12" s="129">
        <v>38972</v>
      </c>
      <c r="B12" s="105" t="s">
        <v>150</v>
      </c>
      <c r="C12" s="130">
        <v>290.7</v>
      </c>
      <c r="D12" s="27" t="s">
        <v>89</v>
      </c>
      <c r="F12" s="129"/>
      <c r="G12" s="132"/>
      <c r="H12" s="136"/>
      <c r="I12" s="27"/>
    </row>
    <row r="13" spans="1:9" s="56" customFormat="1" ht="12" x14ac:dyDescent="0.2">
      <c r="A13" s="129">
        <v>38972</v>
      </c>
      <c r="B13" s="105" t="s">
        <v>24</v>
      </c>
      <c r="C13" s="130">
        <v>84.45</v>
      </c>
      <c r="D13" s="27" t="s">
        <v>89</v>
      </c>
      <c r="F13" s="129"/>
      <c r="G13" s="132"/>
      <c r="H13" s="136"/>
      <c r="I13" s="27"/>
    </row>
    <row r="14" spans="1:9" s="56" customFormat="1" ht="12" x14ac:dyDescent="0.2">
      <c r="A14" s="129">
        <v>38972</v>
      </c>
      <c r="B14" s="105" t="s">
        <v>24</v>
      </c>
      <c r="C14" s="130">
        <v>904.75</v>
      </c>
      <c r="D14" s="71" t="s">
        <v>89</v>
      </c>
      <c r="F14" s="129"/>
      <c r="G14" s="132"/>
      <c r="H14" s="136"/>
      <c r="I14" s="27"/>
    </row>
    <row r="15" spans="1:9" s="56" customFormat="1" ht="12" x14ac:dyDescent="0.2">
      <c r="A15" s="129">
        <v>38972</v>
      </c>
      <c r="B15" s="105" t="s">
        <v>115</v>
      </c>
      <c r="C15" s="130">
        <v>220.05</v>
      </c>
      <c r="D15" s="27" t="s">
        <v>89</v>
      </c>
      <c r="F15" s="138"/>
      <c r="G15" s="132"/>
      <c r="H15" s="136"/>
      <c r="I15" s="27"/>
    </row>
    <row r="16" spans="1:9" s="56" customFormat="1" ht="12" x14ac:dyDescent="0.2">
      <c r="A16" s="129">
        <v>38972</v>
      </c>
      <c r="B16" s="105" t="s">
        <v>274</v>
      </c>
      <c r="C16" s="130">
        <v>1710</v>
      </c>
      <c r="D16" s="27" t="s">
        <v>89</v>
      </c>
      <c r="F16" s="138"/>
      <c r="G16" s="132"/>
      <c r="H16" s="136"/>
      <c r="I16" s="27"/>
    </row>
    <row r="17" spans="1:9" s="56" customFormat="1" ht="12" x14ac:dyDescent="0.2">
      <c r="A17" s="129">
        <v>38973</v>
      </c>
      <c r="B17" s="105" t="s">
        <v>13</v>
      </c>
      <c r="C17" s="130">
        <v>3059.76</v>
      </c>
      <c r="D17" s="27" t="s">
        <v>89</v>
      </c>
      <c r="F17" s="138"/>
      <c r="G17" s="132"/>
      <c r="H17" s="136"/>
      <c r="I17" s="27"/>
    </row>
    <row r="18" spans="1:9" s="56" customFormat="1" ht="12" x14ac:dyDescent="0.2">
      <c r="A18" s="129">
        <v>38974</v>
      </c>
      <c r="B18" s="105" t="s">
        <v>276</v>
      </c>
      <c r="C18" s="130">
        <v>2852.28</v>
      </c>
      <c r="D18" s="27" t="s">
        <v>89</v>
      </c>
      <c r="F18" s="138"/>
      <c r="G18" s="132"/>
      <c r="H18" s="136"/>
      <c r="I18" s="27"/>
    </row>
    <row r="19" spans="1:9" s="56" customFormat="1" ht="12" x14ac:dyDescent="0.2">
      <c r="A19" s="129">
        <v>38974</v>
      </c>
      <c r="B19" s="105" t="s">
        <v>50</v>
      </c>
      <c r="C19" s="130">
        <f>1658.7+91.2</f>
        <v>1749.9</v>
      </c>
      <c r="D19" s="27" t="s">
        <v>89</v>
      </c>
      <c r="F19" s="138"/>
      <c r="G19" s="132"/>
      <c r="H19" s="136"/>
      <c r="I19" s="27"/>
    </row>
    <row r="20" spans="1:9" s="56" customFormat="1" ht="12" x14ac:dyDescent="0.2">
      <c r="A20" s="129">
        <v>38978</v>
      </c>
      <c r="B20" s="105" t="s">
        <v>170</v>
      </c>
      <c r="C20" s="130">
        <v>2893.32</v>
      </c>
      <c r="D20" s="27" t="s">
        <v>89</v>
      </c>
      <c r="F20" s="138"/>
      <c r="G20" s="132"/>
      <c r="H20" s="136"/>
      <c r="I20" s="27"/>
    </row>
    <row r="21" spans="1:9" s="56" customFormat="1" ht="12" x14ac:dyDescent="0.2">
      <c r="A21" s="129">
        <v>38978</v>
      </c>
      <c r="B21" s="105" t="s">
        <v>115</v>
      </c>
      <c r="C21" s="130">
        <v>220.05</v>
      </c>
      <c r="D21" s="27" t="s">
        <v>89</v>
      </c>
      <c r="F21" s="138"/>
      <c r="G21" s="132"/>
      <c r="H21" s="136"/>
      <c r="I21" s="27"/>
    </row>
    <row r="22" spans="1:9" s="56" customFormat="1" ht="12" x14ac:dyDescent="0.2">
      <c r="A22" s="129">
        <v>38982</v>
      </c>
      <c r="B22" s="105" t="s">
        <v>144</v>
      </c>
      <c r="C22" s="130">
        <v>1217.52</v>
      </c>
      <c r="D22" s="27" t="s">
        <v>89</v>
      </c>
      <c r="F22" s="138"/>
      <c r="G22" s="132"/>
      <c r="H22" s="136"/>
      <c r="I22" s="27"/>
    </row>
    <row r="23" spans="1:9" s="56" customFormat="1" ht="12" x14ac:dyDescent="0.2">
      <c r="A23" s="129">
        <v>38985</v>
      </c>
      <c r="B23" s="105" t="s">
        <v>115</v>
      </c>
      <c r="C23" s="130">
        <v>440.1</v>
      </c>
      <c r="D23" s="27" t="s">
        <v>89</v>
      </c>
      <c r="F23" s="138"/>
      <c r="G23" s="132"/>
      <c r="H23" s="136"/>
      <c r="I23" s="27"/>
    </row>
    <row r="24" spans="1:9" s="56" customFormat="1" ht="12" x14ac:dyDescent="0.2">
      <c r="A24" s="129">
        <v>38987</v>
      </c>
      <c r="B24" s="105" t="s">
        <v>227</v>
      </c>
      <c r="C24" s="130">
        <v>450.3</v>
      </c>
      <c r="D24" s="27" t="s">
        <v>89</v>
      </c>
      <c r="F24" s="138"/>
      <c r="G24" s="132"/>
      <c r="H24" s="136"/>
      <c r="I24" s="27"/>
    </row>
    <row r="25" spans="1:9" s="56" customFormat="1" ht="12" x14ac:dyDescent="0.2">
      <c r="A25" s="129">
        <v>38988</v>
      </c>
      <c r="B25" s="105" t="s">
        <v>227</v>
      </c>
      <c r="C25" s="130">
        <v>313.5</v>
      </c>
      <c r="D25" s="27" t="s">
        <v>89</v>
      </c>
      <c r="F25" s="138"/>
      <c r="G25" s="132"/>
      <c r="H25" s="136"/>
      <c r="I25" s="27"/>
    </row>
    <row r="26" spans="1:9" s="56" customFormat="1" ht="12" x14ac:dyDescent="0.2">
      <c r="A26" s="129"/>
      <c r="B26" s="105"/>
      <c r="C26" s="130"/>
      <c r="D26" s="27"/>
      <c r="F26" s="138"/>
      <c r="G26" s="132"/>
      <c r="H26" s="136"/>
      <c r="I26" s="27"/>
    </row>
    <row r="27" spans="1:9" s="56" customFormat="1" ht="12" x14ac:dyDescent="0.2">
      <c r="A27" s="129"/>
      <c r="B27" s="105"/>
      <c r="C27" s="130"/>
      <c r="D27" s="27"/>
      <c r="F27" s="138"/>
      <c r="G27" s="132"/>
      <c r="H27" s="136"/>
      <c r="I27" s="27"/>
    </row>
    <row r="28" spans="1:9" s="56" customFormat="1" ht="12" x14ac:dyDescent="0.2">
      <c r="A28" s="129"/>
      <c r="B28" s="105"/>
      <c r="C28" s="130"/>
      <c r="D28" s="27"/>
      <c r="F28" s="138"/>
      <c r="G28" s="132"/>
      <c r="H28" s="136"/>
      <c r="I28" s="27"/>
    </row>
    <row r="29" spans="1:9" s="56" customFormat="1" ht="12" x14ac:dyDescent="0.2">
      <c r="A29" s="129"/>
      <c r="B29" s="105"/>
      <c r="C29" s="130"/>
      <c r="D29" s="27"/>
      <c r="F29" s="138"/>
      <c r="G29" s="132"/>
      <c r="H29" s="136"/>
      <c r="I29" s="27"/>
    </row>
    <row r="30" spans="1:9" s="56" customFormat="1" ht="12" x14ac:dyDescent="0.2">
      <c r="A30" s="129"/>
      <c r="B30" s="105"/>
      <c r="C30" s="130"/>
      <c r="D30" s="27"/>
      <c r="F30" s="138"/>
      <c r="G30" s="132"/>
      <c r="H30" s="136"/>
      <c r="I30" s="27"/>
    </row>
    <row r="31" spans="1:9" s="56" customFormat="1" ht="12" x14ac:dyDescent="0.2">
      <c r="A31" s="129"/>
      <c r="B31" s="105"/>
      <c r="C31" s="130"/>
      <c r="D31" s="27"/>
      <c r="F31" s="138"/>
      <c r="G31" s="132"/>
      <c r="H31" s="136"/>
      <c r="I31" s="27"/>
    </row>
    <row r="32" spans="1:9" s="56" customFormat="1" ht="12" x14ac:dyDescent="0.2">
      <c r="A32" s="129"/>
      <c r="B32" s="105"/>
      <c r="C32" s="130"/>
      <c r="D32" s="27"/>
      <c r="F32" s="138"/>
      <c r="G32" s="132"/>
      <c r="H32" s="136"/>
      <c r="I32" s="27"/>
    </row>
    <row r="33" spans="1:9" s="56" customFormat="1" ht="12" x14ac:dyDescent="0.2">
      <c r="A33" s="129"/>
      <c r="B33" s="105"/>
      <c r="C33" s="130"/>
      <c r="D33" s="27"/>
      <c r="F33" s="138"/>
      <c r="G33" s="132"/>
      <c r="H33" s="136"/>
      <c r="I33" s="27"/>
    </row>
    <row r="34" spans="1:9" s="56" customFormat="1" ht="12" x14ac:dyDescent="0.2">
      <c r="A34" s="129"/>
      <c r="B34" s="105"/>
      <c r="C34" s="130"/>
      <c r="D34" s="27"/>
      <c r="F34" s="138"/>
      <c r="G34" s="132"/>
      <c r="H34" s="136"/>
      <c r="I34" s="27"/>
    </row>
    <row r="35" spans="1:9" s="56" customFormat="1" ht="12" x14ac:dyDescent="0.2">
      <c r="A35" s="129"/>
      <c r="B35" s="105"/>
      <c r="C35" s="130"/>
      <c r="D35" s="27"/>
      <c r="F35" s="138"/>
      <c r="G35" s="132"/>
      <c r="H35" s="136"/>
      <c r="I35" s="27"/>
    </row>
    <row r="36" spans="1:9" s="56" customFormat="1" ht="12" x14ac:dyDescent="0.2">
      <c r="A36" s="129"/>
      <c r="B36" s="105"/>
      <c r="C36" s="130"/>
      <c r="D36" s="27"/>
      <c r="F36" s="138"/>
      <c r="G36" s="132"/>
      <c r="H36" s="136"/>
      <c r="I36" s="27"/>
    </row>
    <row r="37" spans="1:9" s="56" customFormat="1" ht="12" x14ac:dyDescent="0.2">
      <c r="A37" s="129"/>
      <c r="B37" s="105"/>
      <c r="C37" s="130"/>
      <c r="D37" s="27"/>
      <c r="F37" s="138"/>
      <c r="G37" s="132"/>
      <c r="H37" s="136"/>
      <c r="I37" s="27"/>
    </row>
    <row r="38" spans="1:9" s="56" customFormat="1" ht="12" x14ac:dyDescent="0.2">
      <c r="A38" s="129"/>
      <c r="B38" s="105"/>
      <c r="C38" s="130"/>
      <c r="D38" s="27"/>
      <c r="F38" s="138"/>
      <c r="G38" s="132"/>
      <c r="H38" s="136"/>
      <c r="I38" s="27"/>
    </row>
    <row r="39" spans="1:9" s="56" customFormat="1" ht="12" x14ac:dyDescent="0.2">
      <c r="A39" s="129"/>
      <c r="B39" s="105"/>
      <c r="C39" s="130"/>
      <c r="D39" s="27"/>
      <c r="F39" s="104"/>
      <c r="G39" s="132"/>
      <c r="H39" s="136"/>
      <c r="I39" s="27"/>
    </row>
    <row r="40" spans="1:9" s="56" customFormat="1" ht="12" x14ac:dyDescent="0.2">
      <c r="A40" s="129"/>
      <c r="B40" s="105"/>
      <c r="C40" s="130"/>
      <c r="D40" s="27"/>
      <c r="F40" s="104"/>
      <c r="G40" s="132"/>
      <c r="H40" s="136"/>
      <c r="I40" s="27"/>
    </row>
    <row r="41" spans="1:9" s="70" customFormat="1" thickBot="1" x14ac:dyDescent="0.25">
      <c r="A41" s="96"/>
      <c r="B41" s="67"/>
      <c r="C41" s="93"/>
      <c r="D41" s="71"/>
      <c r="F41" s="66"/>
      <c r="G41" s="133"/>
      <c r="H41" s="137"/>
      <c r="I41" s="27"/>
    </row>
    <row r="42" spans="1:9" s="70" customFormat="1" thickBot="1" x14ac:dyDescent="0.25">
      <c r="A42" s="56"/>
      <c r="B42" s="56"/>
      <c r="C42" s="87">
        <f>SUM(C6:C41)</f>
        <v>20041.57</v>
      </c>
      <c r="D42" s="71"/>
      <c r="F42" s="56"/>
      <c r="G42" s="56"/>
      <c r="H42" s="87">
        <f>SUM(H6:H41)</f>
        <v>2410.6799999999998</v>
      </c>
      <c r="I42" s="71"/>
    </row>
    <row r="43" spans="1:9" s="70" customFormat="1" x14ac:dyDescent="0.2">
      <c r="C43" s="95"/>
      <c r="D43" s="71"/>
      <c r="F43"/>
      <c r="G43"/>
      <c r="H43" s="91"/>
      <c r="I43" s="71"/>
    </row>
    <row r="44" spans="1:9" x14ac:dyDescent="0.2">
      <c r="I44" s="71"/>
    </row>
  </sheetData>
  <mergeCells count="3">
    <mergeCell ref="A3:C3"/>
    <mergeCell ref="F3:H3"/>
    <mergeCell ref="A1:D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116"/>
  <sheetViews>
    <sheetView workbookViewId="0">
      <selection activeCell="G8" sqref="G8"/>
    </sheetView>
  </sheetViews>
  <sheetFormatPr defaultRowHeight="12.75" x14ac:dyDescent="0.2"/>
  <cols>
    <col min="1" max="1" width="10.140625" bestFit="1" customWidth="1"/>
    <col min="2" max="2" width="20.7109375" customWidth="1"/>
    <col min="3" max="3" width="11.7109375" customWidth="1"/>
    <col min="4" max="4" width="2.7109375" style="29" customWidth="1"/>
    <col min="5" max="5" width="2.28515625" customWidth="1"/>
    <col min="6" max="6" width="10.140625" bestFit="1" customWidth="1"/>
    <col min="7" max="7" width="22.85546875" customWidth="1"/>
    <col min="8" max="8" width="11" style="91" bestFit="1" customWidth="1"/>
    <col min="9" max="9" width="2.7109375" style="29" customWidth="1"/>
  </cols>
  <sheetData>
    <row r="1" spans="1:9" s="1" customFormat="1" ht="17.45" customHeight="1" x14ac:dyDescent="0.2">
      <c r="A1" s="863" t="s">
        <v>275</v>
      </c>
      <c r="B1" s="863"/>
      <c r="C1" s="863"/>
      <c r="D1" s="863"/>
      <c r="H1" s="37"/>
      <c r="I1" s="28"/>
    </row>
    <row r="2" spans="1:9" s="1" customFormat="1" x14ac:dyDescent="0.2">
      <c r="D2" s="28"/>
      <c r="H2" s="37"/>
      <c r="I2" s="28"/>
    </row>
    <row r="3" spans="1:9" s="111" customFormat="1" ht="15.75" x14ac:dyDescent="0.2">
      <c r="A3" s="866" t="s">
        <v>119</v>
      </c>
      <c r="B3" s="866"/>
      <c r="C3" s="866"/>
      <c r="D3" s="116"/>
      <c r="F3" s="866" t="s">
        <v>121</v>
      </c>
      <c r="G3" s="866"/>
      <c r="H3" s="866"/>
      <c r="I3" s="116"/>
    </row>
    <row r="4" spans="1:9" s="1" customFormat="1" ht="9" customHeight="1" thickBot="1" x14ac:dyDescent="0.25">
      <c r="D4" s="28"/>
      <c r="H4" s="37"/>
      <c r="I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D5" s="27"/>
      <c r="F5" s="10" t="s">
        <v>1</v>
      </c>
      <c r="G5" s="11" t="s">
        <v>2</v>
      </c>
      <c r="H5" s="176" t="s">
        <v>3</v>
      </c>
      <c r="I5" s="27"/>
    </row>
    <row r="6" spans="1:9" s="3" customFormat="1" ht="12" x14ac:dyDescent="0.2">
      <c r="A6" s="164">
        <v>38995</v>
      </c>
      <c r="B6" s="131" t="s">
        <v>13</v>
      </c>
      <c r="C6" s="134">
        <v>3059.76</v>
      </c>
      <c r="D6" s="27" t="s">
        <v>89</v>
      </c>
      <c r="E6" s="78"/>
      <c r="F6" s="164">
        <v>38995</v>
      </c>
      <c r="G6" s="131" t="s">
        <v>289</v>
      </c>
      <c r="H6" s="134">
        <v>231.32</v>
      </c>
      <c r="I6" s="27" t="s">
        <v>89</v>
      </c>
    </row>
    <row r="7" spans="1:9" s="3" customFormat="1" ht="12" x14ac:dyDescent="0.2">
      <c r="A7" s="109">
        <v>38995</v>
      </c>
      <c r="B7" s="123" t="s">
        <v>246</v>
      </c>
      <c r="C7" s="169">
        <v>2852.28</v>
      </c>
      <c r="D7" s="175" t="s">
        <v>89</v>
      </c>
      <c r="E7" s="168"/>
      <c r="F7" s="109">
        <v>38995</v>
      </c>
      <c r="G7" s="123" t="s">
        <v>290</v>
      </c>
      <c r="H7" s="169">
        <v>1217.52</v>
      </c>
      <c r="I7" s="27" t="s">
        <v>89</v>
      </c>
    </row>
    <row r="8" spans="1:9" s="3" customFormat="1" ht="12" x14ac:dyDescent="0.2">
      <c r="A8" s="110">
        <v>38994</v>
      </c>
      <c r="B8" s="119" t="s">
        <v>288</v>
      </c>
      <c r="C8" s="172">
        <v>5129.01</v>
      </c>
      <c r="D8" s="157" t="s">
        <v>89</v>
      </c>
      <c r="E8" s="180"/>
      <c r="F8" s="110">
        <v>38995</v>
      </c>
      <c r="G8" s="119" t="s">
        <v>111</v>
      </c>
      <c r="H8" s="172">
        <v>2261.75</v>
      </c>
      <c r="I8" s="27" t="s">
        <v>89</v>
      </c>
    </row>
    <row r="9" spans="1:9" s="3" customFormat="1" ht="12" x14ac:dyDescent="0.2">
      <c r="A9" s="110">
        <v>38995</v>
      </c>
      <c r="B9" s="119" t="s">
        <v>24</v>
      </c>
      <c r="C9" s="172">
        <v>1207.99</v>
      </c>
      <c r="D9" s="157" t="s">
        <v>89</v>
      </c>
      <c r="E9" s="180"/>
      <c r="F9" s="110">
        <v>38996</v>
      </c>
      <c r="G9" s="119" t="s">
        <v>291</v>
      </c>
      <c r="H9" s="172">
        <v>1913.82</v>
      </c>
      <c r="I9" s="27" t="s">
        <v>89</v>
      </c>
    </row>
    <row r="10" spans="1:9" s="3" customFormat="1" ht="12" x14ac:dyDescent="0.2">
      <c r="A10" s="110">
        <v>38999</v>
      </c>
      <c r="B10" s="119" t="s">
        <v>116</v>
      </c>
      <c r="C10" s="172">
        <v>2375.6799999999998</v>
      </c>
      <c r="D10" s="171" t="s">
        <v>89</v>
      </c>
      <c r="E10" s="170"/>
      <c r="F10" s="110">
        <v>39002</v>
      </c>
      <c r="G10" s="119" t="s">
        <v>227</v>
      </c>
      <c r="H10" s="172">
        <v>905.16</v>
      </c>
      <c r="I10" s="27" t="s">
        <v>89</v>
      </c>
    </row>
    <row r="11" spans="1:9" s="56" customFormat="1" ht="12" x14ac:dyDescent="0.2">
      <c r="A11" s="164">
        <v>38999</v>
      </c>
      <c r="B11" s="165" t="s">
        <v>285</v>
      </c>
      <c r="C11" s="151">
        <v>8869.2000000000007</v>
      </c>
      <c r="D11" s="27" t="s">
        <v>89</v>
      </c>
      <c r="F11" s="164">
        <v>39002</v>
      </c>
      <c r="G11" s="131" t="s">
        <v>227</v>
      </c>
      <c r="H11" s="135">
        <v>44.46</v>
      </c>
      <c r="I11" s="27" t="s">
        <v>89</v>
      </c>
    </row>
    <row r="12" spans="1:9" s="56" customFormat="1" ht="12" x14ac:dyDescent="0.2">
      <c r="A12" s="129">
        <v>39002</v>
      </c>
      <c r="B12" s="105" t="s">
        <v>292</v>
      </c>
      <c r="C12" s="130">
        <v>3000</v>
      </c>
      <c r="D12" s="27" t="s">
        <v>89</v>
      </c>
      <c r="F12" s="129">
        <v>39002</v>
      </c>
      <c r="G12" s="132" t="s">
        <v>13</v>
      </c>
      <c r="H12" s="136">
        <v>1037.4000000000001</v>
      </c>
      <c r="I12" s="27" t="s">
        <v>89</v>
      </c>
    </row>
    <row r="13" spans="1:9" s="56" customFormat="1" ht="12" x14ac:dyDescent="0.2">
      <c r="A13" s="129"/>
      <c r="B13" s="105"/>
      <c r="C13" s="130"/>
      <c r="D13" s="27"/>
      <c r="F13" s="129">
        <v>39003</v>
      </c>
      <c r="G13" s="132" t="s">
        <v>293</v>
      </c>
      <c r="H13" s="136">
        <v>2193.08</v>
      </c>
      <c r="I13" s="27" t="s">
        <v>89</v>
      </c>
    </row>
    <row r="14" spans="1:9" s="56" customFormat="1" ht="12" x14ac:dyDescent="0.2">
      <c r="A14" s="129"/>
      <c r="B14" s="105"/>
      <c r="C14" s="130"/>
      <c r="D14" s="27"/>
      <c r="F14" s="129">
        <v>39003</v>
      </c>
      <c r="G14" s="132" t="s">
        <v>294</v>
      </c>
      <c r="H14" s="136">
        <v>859.56</v>
      </c>
      <c r="I14" s="27" t="s">
        <v>89</v>
      </c>
    </row>
    <row r="15" spans="1:9" s="56" customFormat="1" ht="12" x14ac:dyDescent="0.2">
      <c r="A15" s="129"/>
      <c r="B15" s="105"/>
      <c r="C15" s="130"/>
      <c r="D15" s="71"/>
      <c r="F15" s="138"/>
      <c r="G15" s="132"/>
      <c r="H15" s="136"/>
      <c r="I15" s="27"/>
    </row>
    <row r="16" spans="1:9" s="70" customFormat="1" thickBot="1" x14ac:dyDescent="0.25">
      <c r="A16" s="96"/>
      <c r="B16" s="67"/>
      <c r="C16" s="72"/>
      <c r="D16" s="71"/>
      <c r="F16" s="66"/>
      <c r="G16" s="133"/>
      <c r="H16" s="137"/>
      <c r="I16" s="71"/>
    </row>
    <row r="17" spans="1:9" s="70" customFormat="1" thickBot="1" x14ac:dyDescent="0.25">
      <c r="A17" s="56"/>
      <c r="B17" s="56"/>
      <c r="C17" s="69">
        <f>SUM(C11:C16)</f>
        <v>11869.2</v>
      </c>
      <c r="D17" s="71"/>
      <c r="F17" s="56"/>
      <c r="G17" s="56"/>
      <c r="H17" s="87">
        <f>SUM(H11:H16)</f>
        <v>4134.5</v>
      </c>
      <c r="I17" s="71"/>
    </row>
    <row r="18" spans="1:9" s="70" customFormat="1" x14ac:dyDescent="0.2">
      <c r="D18" s="71"/>
      <c r="F18"/>
      <c r="G18"/>
      <c r="H18" s="91"/>
      <c r="I18" s="71"/>
    </row>
    <row r="20" spans="1:9" x14ac:dyDescent="0.2">
      <c r="A20" s="179" t="s">
        <v>279</v>
      </c>
      <c r="C20" s="91"/>
    </row>
    <row r="21" spans="1:9" x14ac:dyDescent="0.2">
      <c r="C21" s="91"/>
    </row>
    <row r="22" spans="1:9" x14ac:dyDescent="0.2">
      <c r="A22" s="177">
        <v>38999</v>
      </c>
      <c r="B22" t="s">
        <v>280</v>
      </c>
      <c r="C22" s="91">
        <v>487.4</v>
      </c>
    </row>
    <row r="23" spans="1:9" x14ac:dyDescent="0.2">
      <c r="A23" s="177">
        <v>38999</v>
      </c>
      <c r="B23" t="s">
        <v>281</v>
      </c>
      <c r="C23" s="91">
        <v>120</v>
      </c>
    </row>
    <row r="24" spans="1:9" x14ac:dyDescent="0.2">
      <c r="A24" s="177">
        <v>38999</v>
      </c>
      <c r="B24" t="s">
        <v>282</v>
      </c>
      <c r="C24" s="91">
        <v>575.29999999999995</v>
      </c>
    </row>
    <row r="25" spans="1:9" x14ac:dyDescent="0.2">
      <c r="A25" s="177">
        <v>38999</v>
      </c>
      <c r="B25" t="s">
        <v>283</v>
      </c>
      <c r="C25" s="91">
        <v>457.6</v>
      </c>
    </row>
    <row r="26" spans="1:9" x14ac:dyDescent="0.2">
      <c r="A26" s="177">
        <v>38999</v>
      </c>
      <c r="B26" t="s">
        <v>280</v>
      </c>
      <c r="C26" s="91">
        <v>149.9</v>
      </c>
    </row>
    <row r="27" spans="1:9" x14ac:dyDescent="0.2">
      <c r="A27" s="177">
        <v>38999</v>
      </c>
      <c r="B27" t="s">
        <v>284</v>
      </c>
      <c r="C27" s="91">
        <v>784</v>
      </c>
    </row>
    <row r="28" spans="1:9" x14ac:dyDescent="0.2">
      <c r="A28" s="177">
        <v>38989</v>
      </c>
      <c r="B28" t="s">
        <v>286</v>
      </c>
      <c r="C28" s="91">
        <v>180</v>
      </c>
    </row>
    <row r="29" spans="1:9" x14ac:dyDescent="0.2">
      <c r="C29" s="178"/>
    </row>
    <row r="30" spans="1:9" x14ac:dyDescent="0.2">
      <c r="C30" s="91">
        <f>SUM(C22:C29)</f>
        <v>2754.2</v>
      </c>
    </row>
    <row r="31" spans="1:9" x14ac:dyDescent="0.2">
      <c r="C31" s="91"/>
    </row>
    <row r="32" spans="1:9" x14ac:dyDescent="0.2">
      <c r="C32" s="91"/>
    </row>
    <row r="33" spans="3:3" x14ac:dyDescent="0.2">
      <c r="C33" s="91"/>
    </row>
    <row r="34" spans="3:3" x14ac:dyDescent="0.2">
      <c r="C34" s="91"/>
    </row>
    <row r="35" spans="3:3" x14ac:dyDescent="0.2">
      <c r="C35" s="91"/>
    </row>
    <row r="36" spans="3:3" x14ac:dyDescent="0.2">
      <c r="C36" s="91"/>
    </row>
    <row r="37" spans="3:3" x14ac:dyDescent="0.2">
      <c r="C37" s="91"/>
    </row>
    <row r="38" spans="3:3" x14ac:dyDescent="0.2">
      <c r="C38" s="91"/>
    </row>
    <row r="39" spans="3:3" x14ac:dyDescent="0.2">
      <c r="C39" s="91"/>
    </row>
    <row r="40" spans="3:3" x14ac:dyDescent="0.2">
      <c r="C40" s="91"/>
    </row>
    <row r="41" spans="3:3" x14ac:dyDescent="0.2">
      <c r="C41" s="91"/>
    </row>
    <row r="42" spans="3:3" x14ac:dyDescent="0.2">
      <c r="C42" s="91"/>
    </row>
    <row r="43" spans="3:3" x14ac:dyDescent="0.2">
      <c r="C43" s="91"/>
    </row>
    <row r="44" spans="3:3" x14ac:dyDescent="0.2">
      <c r="C44" s="91"/>
    </row>
    <row r="45" spans="3:3" x14ac:dyDescent="0.2">
      <c r="C45" s="91"/>
    </row>
    <row r="46" spans="3:3" x14ac:dyDescent="0.2">
      <c r="C46" s="91"/>
    </row>
    <row r="47" spans="3:3" x14ac:dyDescent="0.2">
      <c r="C47" s="91"/>
    </row>
    <row r="48" spans="3:3" x14ac:dyDescent="0.2">
      <c r="C48" s="91"/>
    </row>
    <row r="49" spans="3:3" x14ac:dyDescent="0.2">
      <c r="C49" s="91"/>
    </row>
    <row r="50" spans="3:3" x14ac:dyDescent="0.2">
      <c r="C50" s="91"/>
    </row>
    <row r="51" spans="3:3" x14ac:dyDescent="0.2">
      <c r="C51" s="91"/>
    </row>
    <row r="52" spans="3:3" x14ac:dyDescent="0.2">
      <c r="C52" s="91"/>
    </row>
    <row r="53" spans="3:3" x14ac:dyDescent="0.2">
      <c r="C53" s="91"/>
    </row>
    <row r="54" spans="3:3" x14ac:dyDescent="0.2">
      <c r="C54" s="91"/>
    </row>
    <row r="55" spans="3:3" x14ac:dyDescent="0.2">
      <c r="C55" s="91"/>
    </row>
    <row r="56" spans="3:3" x14ac:dyDescent="0.2">
      <c r="C56" s="91"/>
    </row>
    <row r="57" spans="3:3" x14ac:dyDescent="0.2">
      <c r="C57" s="91"/>
    </row>
    <row r="58" spans="3:3" x14ac:dyDescent="0.2">
      <c r="C58" s="91"/>
    </row>
    <row r="59" spans="3:3" x14ac:dyDescent="0.2">
      <c r="C59" s="91"/>
    </row>
    <row r="60" spans="3:3" x14ac:dyDescent="0.2">
      <c r="C60" s="91"/>
    </row>
    <row r="61" spans="3:3" x14ac:dyDescent="0.2">
      <c r="C61" s="91"/>
    </row>
    <row r="62" spans="3:3" x14ac:dyDescent="0.2">
      <c r="C62" s="91"/>
    </row>
    <row r="63" spans="3:3" x14ac:dyDescent="0.2">
      <c r="C63" s="91"/>
    </row>
    <row r="64" spans="3:3" x14ac:dyDescent="0.2">
      <c r="C64" s="91"/>
    </row>
    <row r="65" spans="3:3" x14ac:dyDescent="0.2">
      <c r="C65" s="91"/>
    </row>
    <row r="66" spans="3:3" x14ac:dyDescent="0.2">
      <c r="C66" s="91"/>
    </row>
    <row r="67" spans="3:3" x14ac:dyDescent="0.2">
      <c r="C67" s="91"/>
    </row>
    <row r="68" spans="3:3" x14ac:dyDescent="0.2">
      <c r="C68" s="91"/>
    </row>
    <row r="69" spans="3:3" x14ac:dyDescent="0.2">
      <c r="C69" s="91"/>
    </row>
    <row r="70" spans="3:3" x14ac:dyDescent="0.2">
      <c r="C70" s="91"/>
    </row>
    <row r="71" spans="3:3" x14ac:dyDescent="0.2">
      <c r="C71" s="91"/>
    </row>
    <row r="72" spans="3:3" x14ac:dyDescent="0.2">
      <c r="C72" s="91"/>
    </row>
    <row r="73" spans="3:3" x14ac:dyDescent="0.2">
      <c r="C73" s="91"/>
    </row>
    <row r="74" spans="3:3" x14ac:dyDescent="0.2">
      <c r="C74" s="91"/>
    </row>
    <row r="75" spans="3:3" x14ac:dyDescent="0.2">
      <c r="C75" s="91"/>
    </row>
    <row r="76" spans="3:3" x14ac:dyDescent="0.2">
      <c r="C76" s="91"/>
    </row>
    <row r="77" spans="3:3" x14ac:dyDescent="0.2">
      <c r="C77" s="91"/>
    </row>
    <row r="78" spans="3:3" x14ac:dyDescent="0.2">
      <c r="C78" s="91"/>
    </row>
    <row r="79" spans="3:3" x14ac:dyDescent="0.2">
      <c r="C79" s="91"/>
    </row>
    <row r="80" spans="3:3" x14ac:dyDescent="0.2">
      <c r="C80" s="91"/>
    </row>
    <row r="81" spans="3:3" x14ac:dyDescent="0.2">
      <c r="C81" s="91"/>
    </row>
    <row r="82" spans="3:3" x14ac:dyDescent="0.2">
      <c r="C82" s="91"/>
    </row>
    <row r="83" spans="3:3" x14ac:dyDescent="0.2">
      <c r="C83" s="91"/>
    </row>
    <row r="84" spans="3:3" x14ac:dyDescent="0.2">
      <c r="C84" s="91"/>
    </row>
    <row r="85" spans="3:3" x14ac:dyDescent="0.2">
      <c r="C85" s="91"/>
    </row>
    <row r="86" spans="3:3" x14ac:dyDescent="0.2">
      <c r="C86" s="91"/>
    </row>
    <row r="87" spans="3:3" x14ac:dyDescent="0.2">
      <c r="C87" s="91"/>
    </row>
    <row r="88" spans="3:3" x14ac:dyDescent="0.2">
      <c r="C88" s="91"/>
    </row>
    <row r="89" spans="3:3" x14ac:dyDescent="0.2">
      <c r="C89" s="91"/>
    </row>
    <row r="90" spans="3:3" x14ac:dyDescent="0.2">
      <c r="C90" s="91"/>
    </row>
    <row r="91" spans="3:3" x14ac:dyDescent="0.2">
      <c r="C91" s="91"/>
    </row>
    <row r="92" spans="3:3" x14ac:dyDescent="0.2">
      <c r="C92" s="91"/>
    </row>
    <row r="93" spans="3:3" x14ac:dyDescent="0.2">
      <c r="C93" s="91"/>
    </row>
    <row r="94" spans="3:3" x14ac:dyDescent="0.2">
      <c r="C94" s="91"/>
    </row>
    <row r="95" spans="3:3" x14ac:dyDescent="0.2">
      <c r="C95" s="91"/>
    </row>
    <row r="96" spans="3:3" x14ac:dyDescent="0.2">
      <c r="C96" s="91"/>
    </row>
    <row r="97" spans="3:3" x14ac:dyDescent="0.2">
      <c r="C97" s="91"/>
    </row>
    <row r="98" spans="3:3" x14ac:dyDescent="0.2">
      <c r="C98" s="91"/>
    </row>
    <row r="99" spans="3:3" x14ac:dyDescent="0.2">
      <c r="C99" s="91"/>
    </row>
    <row r="100" spans="3:3" x14ac:dyDescent="0.2">
      <c r="C100" s="91"/>
    </row>
    <row r="101" spans="3:3" x14ac:dyDescent="0.2">
      <c r="C101" s="91"/>
    </row>
    <row r="102" spans="3:3" x14ac:dyDescent="0.2">
      <c r="C102" s="91"/>
    </row>
    <row r="103" spans="3:3" x14ac:dyDescent="0.2">
      <c r="C103" s="91"/>
    </row>
    <row r="104" spans="3:3" x14ac:dyDescent="0.2">
      <c r="C104" s="91"/>
    </row>
    <row r="105" spans="3:3" x14ac:dyDescent="0.2">
      <c r="C105" s="91"/>
    </row>
    <row r="106" spans="3:3" x14ac:dyDescent="0.2">
      <c r="C106" s="91"/>
    </row>
    <row r="107" spans="3:3" x14ac:dyDescent="0.2">
      <c r="C107" s="91"/>
    </row>
    <row r="108" spans="3:3" x14ac:dyDescent="0.2">
      <c r="C108" s="91"/>
    </row>
    <row r="109" spans="3:3" x14ac:dyDescent="0.2">
      <c r="C109" s="91"/>
    </row>
    <row r="110" spans="3:3" x14ac:dyDescent="0.2">
      <c r="C110" s="91"/>
    </row>
    <row r="111" spans="3:3" x14ac:dyDescent="0.2">
      <c r="C111" s="91"/>
    </row>
    <row r="112" spans="3:3" x14ac:dyDescent="0.2">
      <c r="C112" s="91"/>
    </row>
    <row r="113" spans="3:3" x14ac:dyDescent="0.2">
      <c r="C113" s="91"/>
    </row>
    <row r="114" spans="3:3" x14ac:dyDescent="0.2">
      <c r="C114" s="91"/>
    </row>
    <row r="115" spans="3:3" x14ac:dyDescent="0.2">
      <c r="C115" s="91"/>
    </row>
    <row r="116" spans="3:3" x14ac:dyDescent="0.2">
      <c r="C116" s="91"/>
    </row>
  </sheetData>
  <mergeCells count="3">
    <mergeCell ref="A3:C3"/>
    <mergeCell ref="F3:H3"/>
    <mergeCell ref="A1:D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26"/>
  <sheetViews>
    <sheetView workbookViewId="0">
      <selection activeCell="C12" sqref="C12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91" customWidth="1"/>
    <col min="5" max="6" width="2.7109375" style="29" customWidth="1"/>
    <col min="7" max="7" width="2.28515625" customWidth="1"/>
    <col min="8" max="8" width="10.140625" bestFit="1" customWidth="1"/>
    <col min="9" max="9" width="13.85546875" customWidth="1"/>
    <col min="10" max="10" width="18.85546875" style="195" customWidth="1"/>
    <col min="11" max="11" width="11" style="91" bestFit="1" customWidth="1"/>
    <col min="12" max="12" width="2.7109375" style="29" customWidth="1"/>
    <col min="13" max="13" width="2.85546875" style="29" customWidth="1"/>
  </cols>
  <sheetData>
    <row r="1" spans="1:13" s="1" customFormat="1" ht="17.45" customHeight="1" x14ac:dyDescent="0.2">
      <c r="A1" s="863" t="s">
        <v>295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37"/>
      <c r="E2" s="28"/>
      <c r="F2" s="28"/>
      <c r="J2" s="193"/>
      <c r="K2" s="37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37"/>
      <c r="E4" s="28"/>
      <c r="F4" s="28"/>
      <c r="J4" s="193"/>
      <c r="K4" s="37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3" customFormat="1" ht="12" x14ac:dyDescent="0.2">
      <c r="A6" s="196" t="s">
        <v>303</v>
      </c>
      <c r="B6" s="182" t="s">
        <v>301</v>
      </c>
      <c r="C6" s="131" t="s">
        <v>5</v>
      </c>
      <c r="D6" s="134">
        <v>1744.44</v>
      </c>
      <c r="E6" s="27" t="s">
        <v>89</v>
      </c>
      <c r="F6" s="27" t="s">
        <v>249</v>
      </c>
      <c r="G6" s="78"/>
      <c r="H6" s="117" t="s">
        <v>322</v>
      </c>
      <c r="I6" s="182" t="s">
        <v>323</v>
      </c>
      <c r="J6" s="131" t="s">
        <v>324</v>
      </c>
      <c r="K6" s="134">
        <v>620.11</v>
      </c>
      <c r="L6" s="27"/>
      <c r="M6" s="27" t="s">
        <v>249</v>
      </c>
    </row>
    <row r="7" spans="1:13" s="3" customFormat="1" ht="12" x14ac:dyDescent="0.2">
      <c r="A7" s="188" t="s">
        <v>303</v>
      </c>
      <c r="B7" s="188" t="s">
        <v>301</v>
      </c>
      <c r="C7" s="123" t="s">
        <v>320</v>
      </c>
      <c r="D7" s="169">
        <v>291.86</v>
      </c>
      <c r="E7" s="27"/>
      <c r="F7" s="27" t="s">
        <v>249</v>
      </c>
      <c r="G7" s="168"/>
      <c r="H7" s="74" t="s">
        <v>322</v>
      </c>
      <c r="I7" s="188" t="s">
        <v>314</v>
      </c>
      <c r="J7" s="123" t="s">
        <v>325</v>
      </c>
      <c r="K7" s="169">
        <v>699.99</v>
      </c>
      <c r="L7" s="27" t="s">
        <v>89</v>
      </c>
      <c r="M7" s="27" t="s">
        <v>249</v>
      </c>
    </row>
    <row r="8" spans="1:13" s="3" customFormat="1" ht="12" x14ac:dyDescent="0.2">
      <c r="A8" s="188" t="s">
        <v>319</v>
      </c>
      <c r="B8" s="188" t="s">
        <v>301</v>
      </c>
      <c r="C8" s="123" t="s">
        <v>222</v>
      </c>
      <c r="D8" s="169">
        <v>975.84</v>
      </c>
      <c r="E8" s="27" t="s">
        <v>89</v>
      </c>
      <c r="F8" s="27" t="s">
        <v>249</v>
      </c>
      <c r="G8" s="170"/>
      <c r="H8" s="74" t="s">
        <v>304</v>
      </c>
      <c r="I8" s="188" t="s">
        <v>301</v>
      </c>
      <c r="J8" s="123" t="s">
        <v>302</v>
      </c>
      <c r="K8" s="169">
        <v>896.7</v>
      </c>
      <c r="L8" s="27"/>
      <c r="M8" s="27" t="s">
        <v>249</v>
      </c>
    </row>
    <row r="9" spans="1:13" s="56" customFormat="1" ht="12" x14ac:dyDescent="0.2">
      <c r="A9" s="188" t="s">
        <v>305</v>
      </c>
      <c r="B9" s="188" t="s">
        <v>301</v>
      </c>
      <c r="C9" s="123" t="s">
        <v>103</v>
      </c>
      <c r="D9" s="169">
        <v>855</v>
      </c>
      <c r="E9" s="27" t="s">
        <v>89</v>
      </c>
      <c r="F9" s="27" t="s">
        <v>249</v>
      </c>
      <c r="H9" s="74" t="s">
        <v>300</v>
      </c>
      <c r="I9" s="188" t="s">
        <v>301</v>
      </c>
      <c r="J9" s="123" t="s">
        <v>302</v>
      </c>
      <c r="K9" s="169">
        <v>472.6</v>
      </c>
      <c r="L9" s="27" t="s">
        <v>89</v>
      </c>
      <c r="M9" s="27" t="s">
        <v>249</v>
      </c>
    </row>
    <row r="10" spans="1:13" s="56" customFormat="1" ht="12" x14ac:dyDescent="0.2">
      <c r="A10" s="189" t="s">
        <v>305</v>
      </c>
      <c r="B10" s="189" t="s">
        <v>301</v>
      </c>
      <c r="C10" s="119" t="s">
        <v>115</v>
      </c>
      <c r="D10" s="172">
        <v>220.05</v>
      </c>
      <c r="E10" s="27" t="s">
        <v>89</v>
      </c>
      <c r="F10" s="27" t="s">
        <v>249</v>
      </c>
      <c r="H10" s="102" t="s">
        <v>309</v>
      </c>
      <c r="I10" s="189" t="s">
        <v>301</v>
      </c>
      <c r="J10" s="119" t="s">
        <v>310</v>
      </c>
      <c r="K10" s="172">
        <v>277.60000000000002</v>
      </c>
      <c r="L10" s="27" t="s">
        <v>89</v>
      </c>
      <c r="M10" s="27" t="s">
        <v>249</v>
      </c>
    </row>
    <row r="11" spans="1:13" s="56" customFormat="1" ht="12" x14ac:dyDescent="0.2">
      <c r="A11" s="189" t="s">
        <v>305</v>
      </c>
      <c r="B11" s="189" t="s">
        <v>301</v>
      </c>
      <c r="C11" s="119" t="s">
        <v>321</v>
      </c>
      <c r="D11" s="172">
        <v>2371.1999999999998</v>
      </c>
      <c r="E11" s="27" t="s">
        <v>89</v>
      </c>
      <c r="F11" s="27" t="s">
        <v>249</v>
      </c>
      <c r="H11" s="164"/>
      <c r="I11" s="185"/>
      <c r="J11" s="131"/>
      <c r="K11" s="135"/>
      <c r="L11" s="27"/>
      <c r="M11" s="27"/>
    </row>
    <row r="12" spans="1:13" s="56" customFormat="1" thickBot="1" x14ac:dyDescent="0.25">
      <c r="A12" s="189" t="s">
        <v>305</v>
      </c>
      <c r="B12" s="189" t="s">
        <v>301</v>
      </c>
      <c r="C12" s="119" t="s">
        <v>307</v>
      </c>
      <c r="D12" s="172">
        <v>5865.3</v>
      </c>
      <c r="E12" s="27" t="s">
        <v>89</v>
      </c>
      <c r="F12" s="157" t="s">
        <v>249</v>
      </c>
      <c r="H12" s="66"/>
      <c r="I12" s="192"/>
      <c r="J12" s="133"/>
      <c r="K12" s="137"/>
      <c r="L12" s="27"/>
      <c r="M12" s="27"/>
    </row>
    <row r="13" spans="1:13" s="56" customFormat="1" thickBot="1" x14ac:dyDescent="0.25">
      <c r="A13" s="110" t="s">
        <v>304</v>
      </c>
      <c r="B13" s="184" t="s">
        <v>301</v>
      </c>
      <c r="C13" s="119" t="s">
        <v>150</v>
      </c>
      <c r="D13" s="172">
        <v>82.08</v>
      </c>
      <c r="E13" s="171" t="s">
        <v>89</v>
      </c>
      <c r="F13" s="157" t="s">
        <v>249</v>
      </c>
      <c r="J13" s="194"/>
      <c r="K13" s="87">
        <f>SUM(K6:K12)</f>
        <v>2967</v>
      </c>
      <c r="L13" s="27"/>
      <c r="M13" s="27"/>
    </row>
    <row r="14" spans="1:13" s="56" customFormat="1" x14ac:dyDescent="0.2">
      <c r="A14" s="74" t="s">
        <v>300</v>
      </c>
      <c r="B14" s="183" t="s">
        <v>301</v>
      </c>
      <c r="C14" s="123" t="s">
        <v>5</v>
      </c>
      <c r="D14" s="169">
        <v>1636.22</v>
      </c>
      <c r="E14" s="175" t="s">
        <v>89</v>
      </c>
      <c r="F14" s="157" t="s">
        <v>249</v>
      </c>
      <c r="H14"/>
      <c r="I14"/>
      <c r="J14" s="195"/>
      <c r="K14" s="91"/>
      <c r="L14" s="27"/>
      <c r="M14" s="27"/>
    </row>
    <row r="15" spans="1:13" s="56" customFormat="1" x14ac:dyDescent="0.2">
      <c r="A15" s="110" t="s">
        <v>300</v>
      </c>
      <c r="B15" s="184" t="s">
        <v>301</v>
      </c>
      <c r="C15" s="119" t="s">
        <v>9</v>
      </c>
      <c r="D15" s="172">
        <v>1230</v>
      </c>
      <c r="E15" s="171" t="s">
        <v>89</v>
      </c>
      <c r="F15" s="157" t="s">
        <v>249</v>
      </c>
      <c r="H15"/>
      <c r="I15"/>
      <c r="J15" s="195"/>
      <c r="K15" s="91"/>
      <c r="L15" s="27"/>
      <c r="M15" s="27"/>
    </row>
    <row r="16" spans="1:13" s="56" customFormat="1" x14ac:dyDescent="0.2">
      <c r="A16" s="109" t="s">
        <v>300</v>
      </c>
      <c r="B16" s="183" t="s">
        <v>301</v>
      </c>
      <c r="C16" s="123" t="s">
        <v>227</v>
      </c>
      <c r="D16" s="169">
        <v>530.1</v>
      </c>
      <c r="E16" s="157" t="s">
        <v>89</v>
      </c>
      <c r="F16" s="27" t="s">
        <v>249</v>
      </c>
      <c r="H16"/>
      <c r="I16"/>
      <c r="J16" s="195"/>
      <c r="K16" s="91"/>
      <c r="L16" s="27"/>
      <c r="M16" s="27"/>
    </row>
    <row r="17" spans="1:13" s="56" customFormat="1" x14ac:dyDescent="0.2">
      <c r="A17" s="164" t="s">
        <v>306</v>
      </c>
      <c r="B17" s="185" t="s">
        <v>301</v>
      </c>
      <c r="C17" s="165" t="s">
        <v>115</v>
      </c>
      <c r="D17" s="151">
        <v>220.05</v>
      </c>
      <c r="E17" s="27" t="s">
        <v>89</v>
      </c>
      <c r="F17" s="27" t="s">
        <v>249</v>
      </c>
      <c r="H17"/>
      <c r="I17"/>
      <c r="J17" s="195"/>
      <c r="K17" s="91"/>
      <c r="L17" s="27"/>
      <c r="M17" s="27"/>
    </row>
    <row r="18" spans="1:13" s="56" customFormat="1" x14ac:dyDescent="0.2">
      <c r="A18" s="129" t="s">
        <v>308</v>
      </c>
      <c r="B18" s="186" t="s">
        <v>301</v>
      </c>
      <c r="C18" s="105" t="s">
        <v>293</v>
      </c>
      <c r="D18" s="130">
        <v>2508</v>
      </c>
      <c r="E18" s="27" t="s">
        <v>89</v>
      </c>
      <c r="F18" s="27" t="s">
        <v>249</v>
      </c>
      <c r="H18"/>
      <c r="I18"/>
      <c r="J18" s="195"/>
      <c r="K18" s="91"/>
      <c r="L18" s="27"/>
      <c r="M18" s="27"/>
    </row>
    <row r="19" spans="1:13" s="56" customFormat="1" x14ac:dyDescent="0.2">
      <c r="A19" s="129" t="s">
        <v>311</v>
      </c>
      <c r="B19" s="186" t="s">
        <v>301</v>
      </c>
      <c r="C19" s="105" t="s">
        <v>312</v>
      </c>
      <c r="D19" s="130">
        <v>949.34</v>
      </c>
      <c r="E19" s="27" t="s">
        <v>89</v>
      </c>
      <c r="F19" s="27" t="s">
        <v>249</v>
      </c>
      <c r="H19"/>
      <c r="I19"/>
      <c r="J19" s="195"/>
      <c r="K19" s="91"/>
      <c r="L19" s="27"/>
      <c r="M19" s="27"/>
    </row>
    <row r="20" spans="1:13" s="56" customFormat="1" x14ac:dyDescent="0.2">
      <c r="A20" s="129" t="s">
        <v>313</v>
      </c>
      <c r="B20" s="186" t="s">
        <v>301</v>
      </c>
      <c r="C20" s="105" t="s">
        <v>181</v>
      </c>
      <c r="D20" s="130">
        <v>1436.81</v>
      </c>
      <c r="E20" s="27" t="s">
        <v>89</v>
      </c>
      <c r="F20" s="71" t="s">
        <v>249</v>
      </c>
      <c r="H20"/>
      <c r="I20"/>
      <c r="J20" s="195"/>
      <c r="K20" s="91"/>
      <c r="L20" s="27"/>
      <c r="M20" s="27"/>
    </row>
    <row r="21" spans="1:13" s="70" customFormat="1" x14ac:dyDescent="0.2">
      <c r="A21" s="129" t="s">
        <v>313</v>
      </c>
      <c r="B21" s="186" t="s">
        <v>314</v>
      </c>
      <c r="C21" s="105" t="s">
        <v>315</v>
      </c>
      <c r="D21" s="130">
        <v>16357.86</v>
      </c>
      <c r="E21" s="71" t="s">
        <v>89</v>
      </c>
      <c r="F21" s="27" t="s">
        <v>249</v>
      </c>
      <c r="H21"/>
      <c r="I21"/>
      <c r="J21" s="195"/>
      <c r="K21" s="91"/>
      <c r="L21" s="27"/>
      <c r="M21" s="27"/>
    </row>
    <row r="22" spans="1:13" s="70" customFormat="1" x14ac:dyDescent="0.2">
      <c r="A22" s="129" t="s">
        <v>317</v>
      </c>
      <c r="B22" s="186" t="s">
        <v>301</v>
      </c>
      <c r="C22" s="105" t="s">
        <v>9</v>
      </c>
      <c r="D22" s="130">
        <v>925</v>
      </c>
      <c r="E22" s="27" t="s">
        <v>89</v>
      </c>
      <c r="F22" s="27" t="s">
        <v>249</v>
      </c>
      <c r="H22"/>
      <c r="I22"/>
      <c r="J22" s="195"/>
      <c r="K22" s="91"/>
      <c r="L22" s="27"/>
      <c r="M22" s="27"/>
    </row>
    <row r="23" spans="1:13" s="70" customFormat="1" x14ac:dyDescent="0.2">
      <c r="A23" s="129" t="s">
        <v>317</v>
      </c>
      <c r="B23" s="186" t="s">
        <v>301</v>
      </c>
      <c r="C23" s="105" t="s">
        <v>115</v>
      </c>
      <c r="D23" s="130">
        <v>440.1</v>
      </c>
      <c r="E23" s="27" t="s">
        <v>89</v>
      </c>
      <c r="F23" s="27" t="s">
        <v>249</v>
      </c>
      <c r="H23"/>
      <c r="I23"/>
      <c r="J23" s="195"/>
      <c r="K23" s="91"/>
      <c r="L23" s="71"/>
      <c r="M23" s="71"/>
    </row>
    <row r="24" spans="1:13" ht="13.5" thickBot="1" x14ac:dyDescent="0.25">
      <c r="A24" s="96"/>
      <c r="B24" s="187"/>
      <c r="C24" s="67"/>
      <c r="D24" s="93"/>
      <c r="E24" s="71"/>
      <c r="F24" s="71"/>
    </row>
    <row r="25" spans="1:13" ht="13.5" thickBot="1" x14ac:dyDescent="0.25">
      <c r="A25" s="56"/>
      <c r="B25" s="56"/>
      <c r="C25" s="56"/>
      <c r="D25" s="87">
        <f>SUM(D6:D24)</f>
        <v>38639.25</v>
      </c>
      <c r="E25" s="71"/>
      <c r="F25" s="71"/>
    </row>
    <row r="26" spans="1:13" x14ac:dyDescent="0.2">
      <c r="A26" s="70"/>
      <c r="B26" s="70"/>
      <c r="C26" s="70"/>
      <c r="D26" s="95"/>
      <c r="E26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21"/>
  <sheetViews>
    <sheetView workbookViewId="0">
      <selection activeCell="C27" sqref="C27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18.85546875" style="195" customWidth="1"/>
    <col min="11" max="11" width="11" style="197" bestFit="1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316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3" customFormat="1" ht="12" x14ac:dyDescent="0.2">
      <c r="A6" s="199">
        <v>39146</v>
      </c>
      <c r="B6" s="182" t="s">
        <v>301</v>
      </c>
      <c r="C6" s="131" t="s">
        <v>227</v>
      </c>
      <c r="D6" s="134">
        <v>513</v>
      </c>
      <c r="E6" s="27" t="s">
        <v>89</v>
      </c>
      <c r="F6" s="27"/>
      <c r="G6" s="78"/>
      <c r="H6" s="101">
        <v>39146</v>
      </c>
      <c r="I6" s="204" t="s">
        <v>301</v>
      </c>
      <c r="J6" s="205" t="s">
        <v>5</v>
      </c>
      <c r="K6" s="206">
        <v>2567.2800000000002</v>
      </c>
      <c r="L6" s="27" t="s">
        <v>89</v>
      </c>
      <c r="M6" s="27" t="s">
        <v>249</v>
      </c>
    </row>
    <row r="7" spans="1:13" s="3" customFormat="1" thickBot="1" x14ac:dyDescent="0.25">
      <c r="A7" s="183">
        <v>39146</v>
      </c>
      <c r="B7" s="188" t="s">
        <v>301</v>
      </c>
      <c r="C7" s="123" t="s">
        <v>227</v>
      </c>
      <c r="D7" s="200">
        <v>219.108</v>
      </c>
      <c r="E7" s="27" t="s">
        <v>89</v>
      </c>
      <c r="F7" s="27"/>
      <c r="G7" s="168"/>
      <c r="H7" s="198" t="s">
        <v>318</v>
      </c>
      <c r="I7" s="188" t="s">
        <v>301</v>
      </c>
      <c r="J7" s="123" t="s">
        <v>212</v>
      </c>
      <c r="K7" s="169">
        <v>63.98</v>
      </c>
      <c r="L7" s="27" t="s">
        <v>89</v>
      </c>
      <c r="M7" s="27" t="s">
        <v>249</v>
      </c>
    </row>
    <row r="8" spans="1:13" s="3" customFormat="1" thickTop="1" x14ac:dyDescent="0.2">
      <c r="A8" s="184"/>
      <c r="B8" s="189"/>
      <c r="C8" s="119"/>
      <c r="D8" s="172">
        <f>SUM(D6:D7)</f>
        <v>732.10799999999995</v>
      </c>
      <c r="E8" s="27"/>
      <c r="F8" s="27"/>
      <c r="G8" s="180"/>
      <c r="H8" s="110">
        <v>39155</v>
      </c>
      <c r="I8" s="189" t="s">
        <v>301</v>
      </c>
      <c r="J8" s="119" t="s">
        <v>5</v>
      </c>
      <c r="K8" s="172">
        <v>1641.6</v>
      </c>
      <c r="L8" s="27" t="s">
        <v>89</v>
      </c>
      <c r="M8" s="27" t="s">
        <v>249</v>
      </c>
    </row>
    <row r="9" spans="1:13" s="3" customFormat="1" ht="12" x14ac:dyDescent="0.2">
      <c r="A9" s="184">
        <v>39160</v>
      </c>
      <c r="B9" s="189" t="s">
        <v>301</v>
      </c>
      <c r="C9" s="119" t="s">
        <v>5</v>
      </c>
      <c r="D9" s="172">
        <v>1336.17</v>
      </c>
      <c r="E9" s="27" t="s">
        <v>89</v>
      </c>
      <c r="F9" s="27" t="s">
        <v>249</v>
      </c>
      <c r="G9" s="180"/>
      <c r="H9" s="110">
        <v>39155</v>
      </c>
      <c r="I9" s="189" t="s">
        <v>301</v>
      </c>
      <c r="J9" s="119" t="s">
        <v>9</v>
      </c>
      <c r="K9" s="172">
        <v>370</v>
      </c>
      <c r="L9" s="27" t="s">
        <v>89</v>
      </c>
      <c r="M9" s="27" t="s">
        <v>249</v>
      </c>
    </row>
    <row r="10" spans="1:13" s="56" customFormat="1" ht="12" x14ac:dyDescent="0.2">
      <c r="A10" s="184">
        <v>39163</v>
      </c>
      <c r="B10" s="189" t="s">
        <v>301</v>
      </c>
      <c r="C10" s="119" t="s">
        <v>5</v>
      </c>
      <c r="D10" s="172">
        <v>110.58</v>
      </c>
      <c r="E10" s="27" t="s">
        <v>89</v>
      </c>
      <c r="F10" s="27" t="s">
        <v>249</v>
      </c>
      <c r="H10" s="109">
        <v>39156</v>
      </c>
      <c r="I10" s="188" t="s">
        <v>301</v>
      </c>
      <c r="J10" s="123" t="s">
        <v>326</v>
      </c>
      <c r="K10" s="169">
        <v>500</v>
      </c>
      <c r="L10" s="27" t="s">
        <v>89</v>
      </c>
      <c r="M10" s="27"/>
    </row>
    <row r="11" spans="1:13" s="56" customFormat="1" ht="12" x14ac:dyDescent="0.2">
      <c r="A11" s="184">
        <v>39163</v>
      </c>
      <c r="B11" s="189" t="s">
        <v>301</v>
      </c>
      <c r="C11" s="119" t="s">
        <v>273</v>
      </c>
      <c r="D11" s="172">
        <v>912</v>
      </c>
      <c r="E11" s="27" t="s">
        <v>89</v>
      </c>
      <c r="F11" s="157" t="s">
        <v>249</v>
      </c>
      <c r="H11" s="109">
        <v>39163</v>
      </c>
      <c r="I11" s="188" t="s">
        <v>301</v>
      </c>
      <c r="J11" s="123" t="s">
        <v>333</v>
      </c>
      <c r="K11" s="169">
        <v>245.08</v>
      </c>
      <c r="L11" s="27"/>
      <c r="M11" s="27" t="s">
        <v>249</v>
      </c>
    </row>
    <row r="12" spans="1:13" s="56" customFormat="1" ht="12" x14ac:dyDescent="0.2">
      <c r="A12" s="110">
        <v>39164</v>
      </c>
      <c r="B12" s="184" t="s">
        <v>301</v>
      </c>
      <c r="C12" s="119" t="s">
        <v>5</v>
      </c>
      <c r="D12" s="172">
        <v>445.74</v>
      </c>
      <c r="E12" s="171" t="s">
        <v>89</v>
      </c>
      <c r="F12" s="157" t="s">
        <v>249</v>
      </c>
      <c r="H12" s="164">
        <v>39167</v>
      </c>
      <c r="I12" s="189" t="s">
        <v>301</v>
      </c>
      <c r="J12" s="131" t="s">
        <v>333</v>
      </c>
      <c r="K12" s="134">
        <v>83.21</v>
      </c>
      <c r="L12" s="27"/>
      <c r="M12" s="27" t="s">
        <v>249</v>
      </c>
    </row>
    <row r="13" spans="1:13" s="56" customFormat="1" thickBot="1" x14ac:dyDescent="0.25">
      <c r="A13" s="110">
        <v>39164</v>
      </c>
      <c r="B13" s="184" t="s">
        <v>301</v>
      </c>
      <c r="C13" s="119" t="s">
        <v>74</v>
      </c>
      <c r="D13" s="172">
        <v>987.91</v>
      </c>
      <c r="E13" s="171" t="s">
        <v>89</v>
      </c>
      <c r="F13" s="27" t="s">
        <v>249</v>
      </c>
      <c r="H13" s="161">
        <v>39167</v>
      </c>
      <c r="I13" s="201" t="s">
        <v>301</v>
      </c>
      <c r="J13" s="133" t="s">
        <v>293</v>
      </c>
      <c r="K13" s="207">
        <v>2870.52</v>
      </c>
      <c r="L13" s="171" t="s">
        <v>89</v>
      </c>
      <c r="M13" s="157" t="s">
        <v>249</v>
      </c>
    </row>
    <row r="14" spans="1:13" s="56" customFormat="1" thickBot="1" x14ac:dyDescent="0.25">
      <c r="A14" s="164">
        <v>39170</v>
      </c>
      <c r="B14" s="185" t="s">
        <v>327</v>
      </c>
      <c r="C14" s="165" t="s">
        <v>328</v>
      </c>
      <c r="D14" s="151">
        <v>2110</v>
      </c>
      <c r="E14" s="27" t="s">
        <v>89</v>
      </c>
      <c r="F14" s="27" t="s">
        <v>249</v>
      </c>
      <c r="J14" s="194"/>
      <c r="K14" s="87">
        <f>SUM(K6:K13)</f>
        <v>8341.67</v>
      </c>
      <c r="L14" s="27"/>
      <c r="M14" s="27"/>
    </row>
    <row r="15" spans="1:13" s="56" customFormat="1" ht="13.5" thickBot="1" x14ac:dyDescent="0.25">
      <c r="A15" s="96"/>
      <c r="B15" s="187"/>
      <c r="C15" s="67"/>
      <c r="D15" s="93"/>
      <c r="E15" s="71"/>
      <c r="F15" s="71"/>
      <c r="H15"/>
      <c r="I15"/>
      <c r="J15" s="195"/>
      <c r="K15" s="197"/>
      <c r="L15" s="27"/>
      <c r="M15" s="27"/>
    </row>
    <row r="16" spans="1:13" s="56" customFormat="1" ht="13.5" thickBot="1" x14ac:dyDescent="0.25">
      <c r="D16" s="87">
        <f>SUM(D6:D15)</f>
        <v>7366.616</v>
      </c>
      <c r="E16" s="71"/>
      <c r="F16" s="71"/>
      <c r="H16"/>
      <c r="I16"/>
      <c r="J16" s="195"/>
      <c r="K16" s="197"/>
      <c r="L16" s="27"/>
      <c r="M16" s="27"/>
    </row>
    <row r="17" spans="4:13" s="70" customFormat="1" x14ac:dyDescent="0.2">
      <c r="D17" s="95"/>
      <c r="E17" s="71"/>
      <c r="F17" s="29"/>
      <c r="H17"/>
      <c r="I17"/>
      <c r="J17" s="195"/>
      <c r="K17" s="197"/>
      <c r="L17" s="27"/>
      <c r="M17" s="27"/>
    </row>
    <row r="18" spans="4:13" x14ac:dyDescent="0.2">
      <c r="L18" s="27"/>
      <c r="M18" s="27"/>
    </row>
    <row r="19" spans="4:13" x14ac:dyDescent="0.2">
      <c r="L19" s="71"/>
      <c r="M19" s="71"/>
    </row>
    <row r="20" spans="4:13" x14ac:dyDescent="0.2">
      <c r="L20" s="71"/>
      <c r="M20" s="71"/>
    </row>
    <row r="21" spans="4:13" x14ac:dyDescent="0.2">
      <c r="L21" s="71"/>
      <c r="M21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19"/>
  <sheetViews>
    <sheetView workbookViewId="0">
      <selection activeCell="C7" sqref="C7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18.85546875" style="195" customWidth="1"/>
    <col min="11" max="11" width="11.85546875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329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39174</v>
      </c>
      <c r="B6" s="186" t="s">
        <v>301</v>
      </c>
      <c r="C6" s="105" t="s">
        <v>115</v>
      </c>
      <c r="D6" s="130">
        <v>1068.2</v>
      </c>
      <c r="E6" s="27" t="s">
        <v>89</v>
      </c>
      <c r="F6" s="27" t="s">
        <v>249</v>
      </c>
      <c r="H6" s="129">
        <v>39177</v>
      </c>
      <c r="I6" s="190" t="s">
        <v>301</v>
      </c>
      <c r="J6" s="132" t="s">
        <v>25</v>
      </c>
      <c r="K6" s="136">
        <v>1360.48</v>
      </c>
      <c r="L6" s="27" t="s">
        <v>89</v>
      </c>
      <c r="M6" s="27" t="s">
        <v>249</v>
      </c>
    </row>
    <row r="7" spans="1:13" s="56" customFormat="1" ht="12" x14ac:dyDescent="0.2">
      <c r="A7" s="129">
        <v>39177</v>
      </c>
      <c r="B7" s="186" t="s">
        <v>301</v>
      </c>
      <c r="C7" s="105" t="s">
        <v>336</v>
      </c>
      <c r="D7" s="130">
        <v>3078.22</v>
      </c>
      <c r="E7" s="27" t="s">
        <v>89</v>
      </c>
      <c r="F7" s="27" t="s">
        <v>249</v>
      </c>
      <c r="H7" s="129">
        <v>39183</v>
      </c>
      <c r="I7" s="186" t="s">
        <v>301</v>
      </c>
      <c r="J7" s="105" t="s">
        <v>222</v>
      </c>
      <c r="K7" s="130">
        <v>2244.66</v>
      </c>
      <c r="L7" s="27" t="s">
        <v>89</v>
      </c>
      <c r="M7" s="27" t="s">
        <v>249</v>
      </c>
    </row>
    <row r="8" spans="1:13" s="56" customFormat="1" ht="12" x14ac:dyDescent="0.2">
      <c r="A8" s="129">
        <v>39177</v>
      </c>
      <c r="B8" s="186" t="s">
        <v>301</v>
      </c>
      <c r="C8" s="105" t="s">
        <v>115</v>
      </c>
      <c r="D8" s="130">
        <v>246.46</v>
      </c>
      <c r="E8" s="27" t="s">
        <v>89</v>
      </c>
      <c r="F8" s="27" t="s">
        <v>249</v>
      </c>
      <c r="H8" s="129">
        <v>39183</v>
      </c>
      <c r="I8" s="186" t="s">
        <v>301</v>
      </c>
      <c r="J8" s="105" t="s">
        <v>222</v>
      </c>
      <c r="K8" s="130">
        <v>615.6</v>
      </c>
      <c r="L8" s="27" t="s">
        <v>89</v>
      </c>
      <c r="M8" s="27" t="s">
        <v>249</v>
      </c>
    </row>
    <row r="9" spans="1:13" s="56" customFormat="1" ht="12" x14ac:dyDescent="0.2">
      <c r="A9" s="129">
        <v>39182</v>
      </c>
      <c r="B9" s="186" t="s">
        <v>301</v>
      </c>
      <c r="C9" s="105" t="s">
        <v>5</v>
      </c>
      <c r="D9" s="130">
        <v>2355.33</v>
      </c>
      <c r="E9" s="27" t="s">
        <v>89</v>
      </c>
      <c r="F9" s="27" t="s">
        <v>249</v>
      </c>
      <c r="H9" s="129">
        <v>39183</v>
      </c>
      <c r="I9" s="190" t="s">
        <v>301</v>
      </c>
      <c r="J9" s="132" t="s">
        <v>24</v>
      </c>
      <c r="K9" s="136">
        <v>708.44</v>
      </c>
      <c r="L9" s="27" t="s">
        <v>89</v>
      </c>
      <c r="M9" s="27" t="s">
        <v>249</v>
      </c>
    </row>
    <row r="10" spans="1:13" s="56" customFormat="1" thickBot="1" x14ac:dyDescent="0.25">
      <c r="A10" s="161">
        <v>39182</v>
      </c>
      <c r="B10" s="201" t="s">
        <v>301</v>
      </c>
      <c r="C10" s="67" t="s">
        <v>307</v>
      </c>
      <c r="D10" s="202">
        <v>5745.6</v>
      </c>
      <c r="E10" s="71" t="s">
        <v>89</v>
      </c>
      <c r="F10" s="71" t="s">
        <v>249</v>
      </c>
      <c r="H10" s="129">
        <v>39189</v>
      </c>
      <c r="I10" s="186" t="s">
        <v>301</v>
      </c>
      <c r="J10" s="105" t="s">
        <v>9</v>
      </c>
      <c r="K10" s="130">
        <v>338</v>
      </c>
      <c r="L10" s="27" t="s">
        <v>89</v>
      </c>
      <c r="M10" s="27" t="s">
        <v>249</v>
      </c>
    </row>
    <row r="11" spans="1:13" s="56" customFormat="1" thickBot="1" x14ac:dyDescent="0.25">
      <c r="D11" s="87">
        <f>SUM(D6:D10)</f>
        <v>12493.810000000001</v>
      </c>
      <c r="E11" s="71"/>
      <c r="F11" s="27"/>
      <c r="H11" s="129">
        <v>39191</v>
      </c>
      <c r="I11" s="190" t="s">
        <v>301</v>
      </c>
      <c r="J11" s="132" t="s">
        <v>332</v>
      </c>
      <c r="K11" s="136">
        <v>1474.65</v>
      </c>
      <c r="L11" s="27" t="s">
        <v>89</v>
      </c>
      <c r="M11" s="27" t="s">
        <v>249</v>
      </c>
    </row>
    <row r="12" spans="1:13" s="70" customFormat="1" ht="12" x14ac:dyDescent="0.2">
      <c r="D12" s="95"/>
      <c r="E12" s="71"/>
      <c r="F12" s="71"/>
      <c r="H12" s="129">
        <v>39196</v>
      </c>
      <c r="I12" s="190" t="s">
        <v>301</v>
      </c>
      <c r="J12" s="132" t="s">
        <v>24</v>
      </c>
      <c r="K12" s="136">
        <f>881.76+(881.76*14%)</f>
        <v>1005.2064</v>
      </c>
      <c r="L12" s="27" t="s">
        <v>89</v>
      </c>
      <c r="M12" s="27" t="s">
        <v>249</v>
      </c>
    </row>
    <row r="13" spans="1:13" s="70" customFormat="1" x14ac:dyDescent="0.2">
      <c r="A13"/>
      <c r="B13"/>
      <c r="C13"/>
      <c r="D13" s="197"/>
      <c r="E13" s="71"/>
      <c r="F13" s="71"/>
      <c r="H13" s="129">
        <v>39195</v>
      </c>
      <c r="I13" s="190" t="s">
        <v>301</v>
      </c>
      <c r="J13" s="132" t="s">
        <v>337</v>
      </c>
      <c r="K13" s="136">
        <v>56.29</v>
      </c>
      <c r="L13" s="27" t="s">
        <v>89</v>
      </c>
      <c r="M13" s="27" t="s">
        <v>249</v>
      </c>
    </row>
    <row r="14" spans="1:13" s="70" customFormat="1" x14ac:dyDescent="0.2">
      <c r="A14"/>
      <c r="B14"/>
      <c r="C14"/>
      <c r="D14" s="197"/>
      <c r="E14" s="29"/>
      <c r="F14" s="71"/>
      <c r="H14" s="129">
        <v>39196</v>
      </c>
      <c r="I14" s="190" t="s">
        <v>301</v>
      </c>
      <c r="J14" s="132" t="s">
        <v>331</v>
      </c>
      <c r="K14" s="136">
        <v>1022</v>
      </c>
      <c r="L14" s="27" t="s">
        <v>89</v>
      </c>
      <c r="M14" s="27" t="s">
        <v>249</v>
      </c>
    </row>
    <row r="15" spans="1:13" ht="13.5" thickBot="1" x14ac:dyDescent="0.25">
      <c r="H15" s="161">
        <v>39202</v>
      </c>
      <c r="I15" s="187" t="s">
        <v>301</v>
      </c>
      <c r="J15" s="133" t="s">
        <v>25</v>
      </c>
      <c r="K15" s="203">
        <v>6349.23</v>
      </c>
      <c r="L15" s="27" t="s">
        <v>89</v>
      </c>
      <c r="M15" s="71" t="s">
        <v>249</v>
      </c>
    </row>
    <row r="16" spans="1:13" ht="13.5" thickBot="1" x14ac:dyDescent="0.25">
      <c r="H16" s="56"/>
      <c r="I16" s="56"/>
      <c r="J16" s="194"/>
      <c r="K16" s="87">
        <f>SUM(K6:K15)</f>
        <v>15174.556399999999</v>
      </c>
      <c r="L16" s="27"/>
      <c r="M16" s="71"/>
    </row>
    <row r="17" spans="12:13" x14ac:dyDescent="0.2">
      <c r="L17" s="71"/>
      <c r="M17" s="71"/>
    </row>
    <row r="18" spans="12:13" x14ac:dyDescent="0.2">
      <c r="L18" s="71"/>
    </row>
    <row r="19" spans="12:13" x14ac:dyDescent="0.2">
      <c r="L19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19"/>
  <sheetViews>
    <sheetView workbookViewId="0">
      <selection activeCell="C9" sqref="C9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18.85546875" style="195" customWidth="1"/>
    <col min="11" max="11" width="11" style="197" bestFit="1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330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39206</v>
      </c>
      <c r="B6" s="186" t="s">
        <v>301</v>
      </c>
      <c r="C6" s="105" t="s">
        <v>227</v>
      </c>
      <c r="D6" s="130">
        <v>74.319999999999993</v>
      </c>
      <c r="E6" s="27" t="s">
        <v>89</v>
      </c>
      <c r="F6" s="27" t="s">
        <v>249</v>
      </c>
      <c r="H6" s="129">
        <v>39206</v>
      </c>
      <c r="I6" s="190" t="s">
        <v>301</v>
      </c>
      <c r="J6" s="132" t="s">
        <v>25</v>
      </c>
      <c r="K6" s="136">
        <v>4646.07</v>
      </c>
      <c r="L6" s="27" t="s">
        <v>89</v>
      </c>
      <c r="M6" s="27" t="s">
        <v>249</v>
      </c>
    </row>
    <row r="7" spans="1:13" s="56" customFormat="1" thickBot="1" x14ac:dyDescent="0.25">
      <c r="A7" s="129">
        <v>39206</v>
      </c>
      <c r="B7" s="186" t="s">
        <v>301</v>
      </c>
      <c r="C7" s="105" t="s">
        <v>227</v>
      </c>
      <c r="D7" s="93">
        <v>142.5</v>
      </c>
      <c r="E7" s="27" t="s">
        <v>89</v>
      </c>
      <c r="F7" s="27" t="s">
        <v>249</v>
      </c>
      <c r="H7" s="129">
        <v>39213</v>
      </c>
      <c r="I7" s="190" t="s">
        <v>301</v>
      </c>
      <c r="J7" s="132" t="s">
        <v>333</v>
      </c>
      <c r="K7" s="136">
        <v>330.71</v>
      </c>
      <c r="L7" s="27" t="s">
        <v>89</v>
      </c>
      <c r="M7" s="27" t="s">
        <v>249</v>
      </c>
    </row>
    <row r="8" spans="1:13" s="56" customFormat="1" thickTop="1" x14ac:dyDescent="0.2">
      <c r="A8" s="129"/>
      <c r="B8" s="186"/>
      <c r="C8" s="105"/>
      <c r="D8" s="151">
        <f>SUM(D6:D7)</f>
        <v>216.82</v>
      </c>
      <c r="E8" s="27"/>
      <c r="F8" s="27"/>
      <c r="H8" s="129">
        <v>39213</v>
      </c>
      <c r="I8" s="190" t="s">
        <v>301</v>
      </c>
      <c r="J8" s="132" t="s">
        <v>333</v>
      </c>
      <c r="K8" s="136">
        <v>1446.79</v>
      </c>
      <c r="L8" s="27"/>
      <c r="M8" s="27" t="s">
        <v>249</v>
      </c>
    </row>
    <row r="9" spans="1:13" s="56" customFormat="1" ht="12" x14ac:dyDescent="0.2">
      <c r="A9" s="129">
        <v>39211</v>
      </c>
      <c r="B9" s="186" t="s">
        <v>301</v>
      </c>
      <c r="C9" s="105" t="s">
        <v>258</v>
      </c>
      <c r="D9" s="130">
        <v>137.47999999999999</v>
      </c>
      <c r="E9" s="27" t="s">
        <v>89</v>
      </c>
      <c r="F9" s="27" t="s">
        <v>249</v>
      </c>
      <c r="H9" s="129">
        <v>39222</v>
      </c>
      <c r="I9" s="190" t="s">
        <v>301</v>
      </c>
      <c r="J9" s="132" t="s">
        <v>331</v>
      </c>
      <c r="K9" s="136">
        <v>249.3</v>
      </c>
      <c r="L9" s="27"/>
      <c r="M9" s="27" t="s">
        <v>249</v>
      </c>
    </row>
    <row r="10" spans="1:13" s="56" customFormat="1" ht="12" x14ac:dyDescent="0.2">
      <c r="A10" s="129">
        <v>39212</v>
      </c>
      <c r="B10" s="186" t="s">
        <v>301</v>
      </c>
      <c r="C10" s="105" t="s">
        <v>227</v>
      </c>
      <c r="D10" s="130">
        <v>199.5</v>
      </c>
      <c r="E10" s="71" t="s">
        <v>89</v>
      </c>
      <c r="F10" s="71" t="s">
        <v>249</v>
      </c>
      <c r="H10" s="129">
        <v>39211</v>
      </c>
      <c r="I10" s="190" t="s">
        <v>301</v>
      </c>
      <c r="J10" s="132" t="s">
        <v>333</v>
      </c>
      <c r="K10" s="136">
        <v>135.16</v>
      </c>
      <c r="L10" s="27" t="s">
        <v>89</v>
      </c>
      <c r="M10" s="27" t="s">
        <v>249</v>
      </c>
    </row>
    <row r="11" spans="1:13" s="56" customFormat="1" thickBot="1" x14ac:dyDescent="0.25">
      <c r="A11" s="129">
        <v>39212</v>
      </c>
      <c r="B11" s="186" t="s">
        <v>301</v>
      </c>
      <c r="C11" s="105" t="s">
        <v>334</v>
      </c>
      <c r="D11" s="130">
        <v>2706.54</v>
      </c>
      <c r="E11" s="27" t="s">
        <v>89</v>
      </c>
      <c r="F11" s="27" t="s">
        <v>249</v>
      </c>
      <c r="H11" s="161">
        <v>39225</v>
      </c>
      <c r="I11" s="187" t="s">
        <v>301</v>
      </c>
      <c r="J11" s="133" t="s">
        <v>25</v>
      </c>
      <c r="K11" s="203">
        <v>518</v>
      </c>
      <c r="L11" s="27" t="s">
        <v>89</v>
      </c>
      <c r="M11" s="27"/>
    </row>
    <row r="12" spans="1:13" s="56" customFormat="1" thickBot="1" x14ac:dyDescent="0.25">
      <c r="A12" s="129">
        <v>39220</v>
      </c>
      <c r="B12" s="186" t="s">
        <v>301</v>
      </c>
      <c r="C12" s="105" t="s">
        <v>5</v>
      </c>
      <c r="D12" s="130">
        <v>670.32</v>
      </c>
      <c r="E12" s="27" t="s">
        <v>89</v>
      </c>
      <c r="F12" s="27" t="s">
        <v>249</v>
      </c>
      <c r="J12" s="194"/>
      <c r="K12" s="87">
        <f>SUM(K6:K11)</f>
        <v>7326.03</v>
      </c>
      <c r="L12" s="27"/>
      <c r="M12" s="27"/>
    </row>
    <row r="13" spans="1:13" s="70" customFormat="1" x14ac:dyDescent="0.2">
      <c r="A13" s="129">
        <v>39227</v>
      </c>
      <c r="B13" s="186" t="s">
        <v>301</v>
      </c>
      <c r="C13" s="105" t="s">
        <v>22</v>
      </c>
      <c r="D13" s="130">
        <v>2061</v>
      </c>
      <c r="E13" s="27" t="s">
        <v>89</v>
      </c>
      <c r="F13" s="27" t="s">
        <v>249</v>
      </c>
      <c r="H13"/>
      <c r="I13"/>
      <c r="J13" s="195"/>
      <c r="K13" s="197"/>
      <c r="L13" s="71"/>
      <c r="M13" s="71"/>
    </row>
    <row r="14" spans="1:13" s="70" customFormat="1" x14ac:dyDescent="0.2">
      <c r="A14" s="129">
        <v>39226</v>
      </c>
      <c r="B14" s="186" t="s">
        <v>301</v>
      </c>
      <c r="C14" s="105" t="s">
        <v>25</v>
      </c>
      <c r="D14" s="130">
        <v>1653.46</v>
      </c>
      <c r="E14" s="27" t="s">
        <v>89</v>
      </c>
      <c r="F14" s="27" t="s">
        <v>249</v>
      </c>
      <c r="H14"/>
      <c r="I14"/>
      <c r="J14" s="195"/>
      <c r="K14" s="197"/>
      <c r="L14" s="71"/>
      <c r="M14" s="71"/>
    </row>
    <row r="15" spans="1:13" s="70" customFormat="1" x14ac:dyDescent="0.2">
      <c r="A15" s="129">
        <v>39231</v>
      </c>
      <c r="B15" s="186" t="s">
        <v>301</v>
      </c>
      <c r="C15" s="105" t="s">
        <v>5</v>
      </c>
      <c r="D15" s="130">
        <v>2323.3200000000002</v>
      </c>
      <c r="E15" s="27" t="s">
        <v>89</v>
      </c>
      <c r="F15" s="27" t="s">
        <v>249</v>
      </c>
      <c r="H15"/>
      <c r="I15"/>
      <c r="J15" s="195"/>
      <c r="K15" s="197"/>
      <c r="L15" s="71"/>
      <c r="M15" s="71"/>
    </row>
    <row r="16" spans="1:13" x14ac:dyDescent="0.2">
      <c r="A16" s="129">
        <v>39230</v>
      </c>
      <c r="B16" s="186" t="s">
        <v>301</v>
      </c>
      <c r="C16" s="105" t="s">
        <v>335</v>
      </c>
      <c r="D16" s="130">
        <v>432.6</v>
      </c>
      <c r="E16" s="27" t="s">
        <v>89</v>
      </c>
      <c r="F16" s="27" t="s">
        <v>249</v>
      </c>
    </row>
    <row r="17" spans="1:6" ht="13.5" thickBot="1" x14ac:dyDescent="0.25">
      <c r="A17" s="161">
        <v>39223</v>
      </c>
      <c r="B17" s="201" t="s">
        <v>301</v>
      </c>
      <c r="C17" s="67" t="s">
        <v>115</v>
      </c>
      <c r="D17" s="202">
        <v>683.76</v>
      </c>
      <c r="E17" s="27" t="s">
        <v>89</v>
      </c>
      <c r="F17" s="27" t="s">
        <v>249</v>
      </c>
    </row>
    <row r="18" spans="1:6" ht="13.5" thickBot="1" x14ac:dyDescent="0.25">
      <c r="A18" s="56"/>
      <c r="B18" s="56"/>
      <c r="C18" s="56"/>
      <c r="D18" s="87">
        <f>SUM(D8:D17)</f>
        <v>11084.800000000001</v>
      </c>
      <c r="E18" s="71"/>
      <c r="F18" s="71"/>
    </row>
    <row r="19" spans="1:6" x14ac:dyDescent="0.2">
      <c r="A19" s="70"/>
      <c r="B19" s="70"/>
      <c r="C19" s="70"/>
      <c r="D19" s="95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28"/>
  <sheetViews>
    <sheetView workbookViewId="0">
      <selection activeCell="C6" sqref="C6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18.85546875" style="195" customWidth="1"/>
    <col min="11" max="11" width="12.42578125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338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39241</v>
      </c>
      <c r="B6" s="186" t="s">
        <v>301</v>
      </c>
      <c r="C6" s="105" t="s">
        <v>347</v>
      </c>
      <c r="D6" s="130">
        <v>2284.7600000000002</v>
      </c>
      <c r="E6" s="27"/>
      <c r="F6" s="27" t="s">
        <v>249</v>
      </c>
      <c r="H6" s="129">
        <v>39259</v>
      </c>
      <c r="I6" s="190" t="s">
        <v>301</v>
      </c>
      <c r="J6" s="132" t="s">
        <v>348</v>
      </c>
      <c r="K6" s="136">
        <v>2151.58</v>
      </c>
      <c r="L6" s="27" t="s">
        <v>89</v>
      </c>
      <c r="M6" s="27" t="s">
        <v>249</v>
      </c>
    </row>
    <row r="7" spans="1:13" s="56" customFormat="1" ht="12" x14ac:dyDescent="0.2">
      <c r="A7" s="129">
        <v>39241</v>
      </c>
      <c r="B7" s="186" t="s">
        <v>301</v>
      </c>
      <c r="C7" s="105" t="s">
        <v>339</v>
      </c>
      <c r="D7" s="130">
        <v>859.2</v>
      </c>
      <c r="E7" s="27" t="s">
        <v>89</v>
      </c>
      <c r="F7" s="27" t="s">
        <v>249</v>
      </c>
      <c r="H7" s="129">
        <v>39262</v>
      </c>
      <c r="I7" s="186" t="s">
        <v>301</v>
      </c>
      <c r="J7" s="105" t="s">
        <v>346</v>
      </c>
      <c r="K7" s="130">
        <v>8426.8799999999992</v>
      </c>
      <c r="L7" s="71" t="s">
        <v>89</v>
      </c>
      <c r="M7" s="27" t="s">
        <v>249</v>
      </c>
    </row>
    <row r="8" spans="1:13" s="56" customFormat="1" thickBot="1" x14ac:dyDescent="0.25">
      <c r="A8" s="129">
        <v>39241</v>
      </c>
      <c r="B8" s="186" t="s">
        <v>301</v>
      </c>
      <c r="C8" s="105" t="s">
        <v>240</v>
      </c>
      <c r="D8" s="130">
        <v>2080</v>
      </c>
      <c r="E8" s="27" t="s">
        <v>89</v>
      </c>
      <c r="F8" s="27" t="s">
        <v>249</v>
      </c>
      <c r="H8" s="66"/>
      <c r="I8" s="192"/>
      <c r="J8" s="133"/>
      <c r="K8" s="137"/>
      <c r="L8" s="27"/>
      <c r="M8" s="27"/>
    </row>
    <row r="9" spans="1:13" s="56" customFormat="1" thickBot="1" x14ac:dyDescent="0.25">
      <c r="A9" s="129">
        <v>39241</v>
      </c>
      <c r="B9" s="186" t="s">
        <v>301</v>
      </c>
      <c r="C9" s="105" t="s">
        <v>222</v>
      </c>
      <c r="D9" s="130">
        <v>997.5</v>
      </c>
      <c r="E9" s="27" t="s">
        <v>89</v>
      </c>
      <c r="F9" s="27" t="s">
        <v>249</v>
      </c>
      <c r="J9" s="194"/>
      <c r="K9" s="87">
        <f>SUM(K6:K8)</f>
        <v>10578.46</v>
      </c>
      <c r="L9" s="27"/>
      <c r="M9" s="27"/>
    </row>
    <row r="10" spans="1:13" s="56" customFormat="1" x14ac:dyDescent="0.2">
      <c r="A10" s="129">
        <v>39241</v>
      </c>
      <c r="B10" s="186" t="s">
        <v>301</v>
      </c>
      <c r="C10" s="105" t="s">
        <v>227</v>
      </c>
      <c r="D10" s="130">
        <v>355.68</v>
      </c>
      <c r="E10" s="71" t="s">
        <v>89</v>
      </c>
      <c r="F10" s="71" t="s">
        <v>249</v>
      </c>
      <c r="H10"/>
      <c r="I10"/>
      <c r="J10" s="195"/>
      <c r="K10" s="197"/>
      <c r="L10" s="27"/>
      <c r="M10" s="27"/>
    </row>
    <row r="11" spans="1:13" s="56" customFormat="1" x14ac:dyDescent="0.2">
      <c r="A11" s="129">
        <v>39241</v>
      </c>
      <c r="B11" s="186" t="s">
        <v>301</v>
      </c>
      <c r="C11" s="105" t="s">
        <v>115</v>
      </c>
      <c r="D11" s="130">
        <v>739.49</v>
      </c>
      <c r="E11" s="27" t="s">
        <v>89</v>
      </c>
      <c r="F11" s="27" t="s">
        <v>249</v>
      </c>
      <c r="H11"/>
      <c r="I11"/>
      <c r="J11" s="195"/>
      <c r="K11" s="197"/>
      <c r="L11" s="27"/>
      <c r="M11" s="27"/>
    </row>
    <row r="12" spans="1:13" s="56" customFormat="1" x14ac:dyDescent="0.2">
      <c r="A12" s="129">
        <v>39245</v>
      </c>
      <c r="B12" s="186" t="s">
        <v>301</v>
      </c>
      <c r="C12" s="105" t="s">
        <v>223</v>
      </c>
      <c r="D12" s="130">
        <v>666.06</v>
      </c>
      <c r="E12" s="27" t="s">
        <v>89</v>
      </c>
      <c r="F12" s="27" t="s">
        <v>249</v>
      </c>
      <c r="H12"/>
      <c r="I12"/>
      <c r="J12" s="195"/>
      <c r="K12" s="197"/>
      <c r="L12" s="27"/>
      <c r="M12" s="27"/>
    </row>
    <row r="13" spans="1:13" s="56" customFormat="1" x14ac:dyDescent="0.2">
      <c r="A13" s="129">
        <v>39251</v>
      </c>
      <c r="B13" s="186" t="s">
        <v>301</v>
      </c>
      <c r="C13" s="105" t="s">
        <v>5</v>
      </c>
      <c r="D13" s="130">
        <v>533.52</v>
      </c>
      <c r="E13" s="27" t="s">
        <v>89</v>
      </c>
      <c r="F13" s="27" t="s">
        <v>249</v>
      </c>
      <c r="H13"/>
      <c r="I13"/>
      <c r="J13" s="195"/>
      <c r="K13" s="197"/>
      <c r="L13" s="27"/>
      <c r="M13" s="27"/>
    </row>
    <row r="14" spans="1:13" s="56" customFormat="1" ht="13.5" thickBot="1" x14ac:dyDescent="0.25">
      <c r="A14" s="129">
        <v>39251</v>
      </c>
      <c r="B14" s="186" t="s">
        <v>301</v>
      </c>
      <c r="C14" s="105" t="s">
        <v>5</v>
      </c>
      <c r="D14" s="93">
        <v>302.10000000000002</v>
      </c>
      <c r="E14" s="27" t="s">
        <v>89</v>
      </c>
      <c r="F14" s="27" t="s">
        <v>249</v>
      </c>
      <c r="H14"/>
      <c r="I14"/>
      <c r="J14" s="195"/>
      <c r="K14" s="197"/>
      <c r="L14" s="27"/>
      <c r="M14" s="27"/>
    </row>
    <row r="15" spans="1:13" s="70" customFormat="1" ht="13.5" thickTop="1" x14ac:dyDescent="0.2">
      <c r="A15" s="129"/>
      <c r="B15" s="186"/>
      <c r="C15" s="105"/>
      <c r="D15" s="151">
        <f>SUM(D13:D14)</f>
        <v>835.62</v>
      </c>
      <c r="E15" s="27"/>
      <c r="F15" s="27"/>
      <c r="H15"/>
      <c r="I15"/>
      <c r="J15" s="195"/>
      <c r="K15" s="197"/>
      <c r="L15" s="71"/>
      <c r="M15" s="71"/>
    </row>
    <row r="16" spans="1:13" s="70" customFormat="1" x14ac:dyDescent="0.2">
      <c r="A16" s="129">
        <v>39251</v>
      </c>
      <c r="B16" s="186" t="s">
        <v>301</v>
      </c>
      <c r="C16" s="105" t="s">
        <v>115</v>
      </c>
      <c r="D16" s="130">
        <v>246.46</v>
      </c>
      <c r="E16" s="27" t="s">
        <v>89</v>
      </c>
      <c r="F16" s="27" t="s">
        <v>249</v>
      </c>
      <c r="H16"/>
      <c r="I16"/>
      <c r="J16" s="195"/>
      <c r="K16" s="197"/>
      <c r="L16" s="71"/>
      <c r="M16" s="71"/>
    </row>
    <row r="17" spans="1:6" x14ac:dyDescent="0.2">
      <c r="A17" s="129">
        <v>39251</v>
      </c>
      <c r="B17" s="186" t="s">
        <v>301</v>
      </c>
      <c r="C17" s="105" t="s">
        <v>150</v>
      </c>
      <c r="D17" s="130">
        <v>712.5</v>
      </c>
      <c r="E17" s="71" t="s">
        <v>89</v>
      </c>
      <c r="F17" s="71" t="s">
        <v>249</v>
      </c>
    </row>
    <row r="18" spans="1:6" x14ac:dyDescent="0.2">
      <c r="A18" s="129">
        <v>39251</v>
      </c>
      <c r="B18" s="186" t="s">
        <v>301</v>
      </c>
      <c r="C18" s="105" t="s">
        <v>340</v>
      </c>
      <c r="D18" s="130">
        <v>3929.58</v>
      </c>
      <c r="E18" s="71" t="s">
        <v>89</v>
      </c>
      <c r="F18" s="71" t="s">
        <v>249</v>
      </c>
    </row>
    <row r="19" spans="1:6" x14ac:dyDescent="0.2">
      <c r="A19" s="129">
        <v>39253</v>
      </c>
      <c r="B19" s="186" t="s">
        <v>301</v>
      </c>
      <c r="C19" s="105" t="s">
        <v>74</v>
      </c>
      <c r="D19" s="130">
        <v>797.74</v>
      </c>
      <c r="E19" s="71" t="s">
        <v>89</v>
      </c>
      <c r="F19" s="71" t="s">
        <v>249</v>
      </c>
    </row>
    <row r="20" spans="1:6" x14ac:dyDescent="0.2">
      <c r="A20" s="129">
        <v>39253</v>
      </c>
      <c r="B20" s="186" t="s">
        <v>301</v>
      </c>
      <c r="C20" s="105" t="s">
        <v>74</v>
      </c>
      <c r="D20" s="130">
        <v>632.79</v>
      </c>
      <c r="E20" s="71" t="s">
        <v>89</v>
      </c>
      <c r="F20" s="71" t="s">
        <v>249</v>
      </c>
    </row>
    <row r="21" spans="1:6" x14ac:dyDescent="0.2">
      <c r="A21" s="129">
        <v>39254</v>
      </c>
      <c r="B21" s="186" t="s">
        <v>301</v>
      </c>
      <c r="C21" s="105" t="s">
        <v>341</v>
      </c>
      <c r="D21" s="130">
        <v>1274.52</v>
      </c>
      <c r="E21" s="71" t="s">
        <v>89</v>
      </c>
      <c r="F21" s="71" t="s">
        <v>249</v>
      </c>
    </row>
    <row r="22" spans="1:6" x14ac:dyDescent="0.2">
      <c r="A22" s="129">
        <v>39255</v>
      </c>
      <c r="B22" s="186" t="s">
        <v>301</v>
      </c>
      <c r="C22" s="105" t="s">
        <v>293</v>
      </c>
      <c r="D22" s="130">
        <v>95.76</v>
      </c>
      <c r="E22" s="71" t="s">
        <v>89</v>
      </c>
      <c r="F22" s="71" t="s">
        <v>249</v>
      </c>
    </row>
    <row r="23" spans="1:6" x14ac:dyDescent="0.2">
      <c r="A23" s="129">
        <v>39255</v>
      </c>
      <c r="B23" s="186" t="s">
        <v>301</v>
      </c>
      <c r="C23" s="105" t="s">
        <v>9</v>
      </c>
      <c r="D23" s="130">
        <v>370</v>
      </c>
      <c r="E23" s="71" t="s">
        <v>89</v>
      </c>
      <c r="F23" s="71" t="s">
        <v>249</v>
      </c>
    </row>
    <row r="24" spans="1:6" x14ac:dyDescent="0.2">
      <c r="A24" s="129">
        <v>39259</v>
      </c>
      <c r="B24" s="186" t="s">
        <v>301</v>
      </c>
      <c r="C24" s="105" t="s">
        <v>115</v>
      </c>
      <c r="D24" s="130">
        <v>739.38</v>
      </c>
      <c r="E24" s="71" t="s">
        <v>89</v>
      </c>
      <c r="F24" s="71" t="s">
        <v>249</v>
      </c>
    </row>
    <row r="25" spans="1:6" x14ac:dyDescent="0.2">
      <c r="A25" s="129">
        <v>39262</v>
      </c>
      <c r="B25" s="186" t="s">
        <v>301</v>
      </c>
      <c r="C25" s="105" t="s">
        <v>293</v>
      </c>
      <c r="D25" s="130">
        <v>337.44</v>
      </c>
      <c r="E25" s="71" t="s">
        <v>89</v>
      </c>
      <c r="F25" s="71" t="s">
        <v>249</v>
      </c>
    </row>
    <row r="26" spans="1:6" ht="13.5" thickBot="1" x14ac:dyDescent="0.25">
      <c r="A26" s="161">
        <v>39262</v>
      </c>
      <c r="B26" s="201" t="s">
        <v>301</v>
      </c>
      <c r="C26" s="67" t="s">
        <v>345</v>
      </c>
      <c r="D26" s="202">
        <v>3725.08</v>
      </c>
      <c r="E26" s="71" t="s">
        <v>89</v>
      </c>
      <c r="F26" s="71" t="s">
        <v>249</v>
      </c>
    </row>
    <row r="27" spans="1:6" ht="13.5" thickBot="1" x14ac:dyDescent="0.25">
      <c r="A27" s="56"/>
      <c r="B27" s="56"/>
      <c r="C27" s="56"/>
      <c r="D27" s="87">
        <f>SUM(D7:D14,D16:D26)</f>
        <v>19394.8</v>
      </c>
    </row>
    <row r="28" spans="1:6" x14ac:dyDescent="0.2">
      <c r="A28" s="70"/>
      <c r="B28" s="70"/>
      <c r="C28" s="70"/>
      <c r="D28" s="95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28"/>
  <sheetViews>
    <sheetView workbookViewId="0">
      <selection activeCell="C9" sqref="C9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18.85546875" style="195" customWidth="1"/>
    <col min="11" max="11" width="11" style="197" bestFit="1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342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39265</v>
      </c>
      <c r="B6" s="186" t="s">
        <v>344</v>
      </c>
      <c r="C6" s="105" t="s">
        <v>9</v>
      </c>
      <c r="D6" s="130">
        <v>378</v>
      </c>
      <c r="E6" s="27" t="s">
        <v>89</v>
      </c>
      <c r="F6" s="27" t="s">
        <v>249</v>
      </c>
      <c r="H6" s="129">
        <v>39283</v>
      </c>
      <c r="I6" s="190" t="s">
        <v>354</v>
      </c>
      <c r="J6" s="132" t="s">
        <v>355</v>
      </c>
      <c r="K6" s="136">
        <v>3000</v>
      </c>
      <c r="L6" s="27" t="s">
        <v>89</v>
      </c>
      <c r="M6" s="27" t="s">
        <v>249</v>
      </c>
    </row>
    <row r="7" spans="1:13" s="56" customFormat="1" ht="12" x14ac:dyDescent="0.2">
      <c r="A7" s="129">
        <v>39265</v>
      </c>
      <c r="B7" s="186" t="s">
        <v>352</v>
      </c>
      <c r="C7" s="105" t="s">
        <v>353</v>
      </c>
      <c r="D7" s="130">
        <v>295.62</v>
      </c>
      <c r="E7" s="27" t="s">
        <v>89</v>
      </c>
      <c r="F7" s="27" t="s">
        <v>249</v>
      </c>
      <c r="H7" s="129">
        <v>39275</v>
      </c>
      <c r="I7" s="186" t="s">
        <v>344</v>
      </c>
      <c r="J7" s="105" t="s">
        <v>203</v>
      </c>
      <c r="K7" s="151">
        <v>1326.04</v>
      </c>
      <c r="L7" s="27" t="s">
        <v>89</v>
      </c>
      <c r="M7" s="27" t="s">
        <v>249</v>
      </c>
    </row>
    <row r="8" spans="1:13" s="56" customFormat="1" ht="12" x14ac:dyDescent="0.2">
      <c r="A8" s="129">
        <v>39266</v>
      </c>
      <c r="B8" s="186" t="s">
        <v>344</v>
      </c>
      <c r="C8" s="105" t="s">
        <v>115</v>
      </c>
      <c r="D8" s="130">
        <v>575.20000000000005</v>
      </c>
      <c r="E8" s="27" t="s">
        <v>89</v>
      </c>
      <c r="F8" s="27" t="s">
        <v>249</v>
      </c>
      <c r="H8" s="129">
        <v>39275</v>
      </c>
      <c r="I8" s="186" t="s">
        <v>344</v>
      </c>
      <c r="J8" s="105" t="s">
        <v>351</v>
      </c>
      <c r="K8" s="130">
        <v>554.04</v>
      </c>
      <c r="L8" s="27" t="s">
        <v>89</v>
      </c>
      <c r="M8" s="27" t="s">
        <v>249</v>
      </c>
    </row>
    <row r="9" spans="1:13" s="56" customFormat="1" thickBot="1" x14ac:dyDescent="0.25">
      <c r="A9" s="129">
        <v>39273</v>
      </c>
      <c r="B9" s="186" t="s">
        <v>344</v>
      </c>
      <c r="C9" s="105" t="s">
        <v>349</v>
      </c>
      <c r="D9" s="130">
        <v>1460.34</v>
      </c>
      <c r="E9" s="27" t="s">
        <v>89</v>
      </c>
      <c r="F9" s="27" t="s">
        <v>249</v>
      </c>
      <c r="H9" s="209">
        <v>39294</v>
      </c>
      <c r="I9" s="192" t="s">
        <v>344</v>
      </c>
      <c r="J9" s="133" t="s">
        <v>363</v>
      </c>
      <c r="K9" s="137">
        <v>399</v>
      </c>
      <c r="L9" s="27" t="s">
        <v>89</v>
      </c>
      <c r="M9" s="27" t="s">
        <v>249</v>
      </c>
    </row>
    <row r="10" spans="1:13" s="56" customFormat="1" thickBot="1" x14ac:dyDescent="0.25">
      <c r="A10" s="129">
        <v>39273</v>
      </c>
      <c r="B10" s="186" t="s">
        <v>344</v>
      </c>
      <c r="C10" s="105" t="s">
        <v>350</v>
      </c>
      <c r="D10" s="130">
        <v>1256.28</v>
      </c>
      <c r="E10" s="27" t="s">
        <v>89</v>
      </c>
      <c r="F10" s="27" t="s">
        <v>249</v>
      </c>
      <c r="J10" s="194"/>
      <c r="K10" s="87">
        <f>SUM(K6:K9)</f>
        <v>5279.08</v>
      </c>
      <c r="L10" s="27"/>
      <c r="M10" s="27"/>
    </row>
    <row r="11" spans="1:13" s="56" customFormat="1" ht="12" x14ac:dyDescent="0.2">
      <c r="A11" s="129">
        <v>39273</v>
      </c>
      <c r="B11" s="186" t="s">
        <v>344</v>
      </c>
      <c r="C11" s="105" t="s">
        <v>227</v>
      </c>
      <c r="D11" s="130">
        <v>1423.86</v>
      </c>
      <c r="E11" s="71" t="s">
        <v>89</v>
      </c>
      <c r="F11" s="71" t="s">
        <v>249</v>
      </c>
      <c r="J11" s="194"/>
      <c r="K11" s="208"/>
      <c r="L11" s="27"/>
      <c r="M11" s="27"/>
    </row>
    <row r="12" spans="1:13" s="56" customFormat="1" thickBot="1" x14ac:dyDescent="0.25">
      <c r="A12" s="129">
        <v>39273</v>
      </c>
      <c r="B12" s="186" t="s">
        <v>344</v>
      </c>
      <c r="C12" s="105" t="s">
        <v>227</v>
      </c>
      <c r="D12" s="93">
        <v>129.96</v>
      </c>
      <c r="E12" s="27" t="s">
        <v>89</v>
      </c>
      <c r="F12" s="27" t="s">
        <v>249</v>
      </c>
      <c r="J12" s="194"/>
      <c r="K12" s="208"/>
      <c r="L12" s="27"/>
      <c r="M12" s="27"/>
    </row>
    <row r="13" spans="1:13" s="56" customFormat="1" thickTop="1" x14ac:dyDescent="0.2">
      <c r="A13" s="129"/>
      <c r="B13" s="186"/>
      <c r="C13" s="105"/>
      <c r="D13" s="151">
        <f>SUM(D11:D12)</f>
        <v>1553.82</v>
      </c>
      <c r="E13" s="27"/>
      <c r="F13" s="27"/>
      <c r="J13" s="194"/>
      <c r="K13" s="208"/>
      <c r="L13" s="27"/>
      <c r="M13" s="27"/>
    </row>
    <row r="14" spans="1:13" s="56" customFormat="1" ht="12" x14ac:dyDescent="0.2">
      <c r="A14" s="129">
        <v>39275</v>
      </c>
      <c r="B14" s="186" t="s">
        <v>344</v>
      </c>
      <c r="C14" s="105" t="s">
        <v>5</v>
      </c>
      <c r="D14" s="92">
        <v>1836.54</v>
      </c>
      <c r="E14" s="27" t="s">
        <v>89</v>
      </c>
      <c r="F14" s="27" t="s">
        <v>249</v>
      </c>
      <c r="J14" s="194"/>
      <c r="K14" s="208"/>
      <c r="L14" s="27"/>
      <c r="M14" s="27"/>
    </row>
    <row r="15" spans="1:13" s="70" customFormat="1" ht="12" x14ac:dyDescent="0.2">
      <c r="A15" s="129">
        <v>39274</v>
      </c>
      <c r="B15" s="186" t="s">
        <v>344</v>
      </c>
      <c r="C15" s="105" t="s">
        <v>293</v>
      </c>
      <c r="D15" s="130">
        <v>278.52</v>
      </c>
      <c r="E15" s="27" t="s">
        <v>89</v>
      </c>
      <c r="F15" s="27" t="s">
        <v>249</v>
      </c>
      <c r="H15" s="56"/>
      <c r="I15" s="56"/>
      <c r="J15" s="194"/>
      <c r="K15" s="208"/>
      <c r="L15" s="71"/>
      <c r="M15" s="71"/>
    </row>
    <row r="16" spans="1:13" s="70" customFormat="1" ht="12" x14ac:dyDescent="0.2">
      <c r="A16" s="129">
        <v>39274</v>
      </c>
      <c r="B16" s="186" t="s">
        <v>344</v>
      </c>
      <c r="C16" s="105" t="s">
        <v>9</v>
      </c>
      <c r="D16" s="130">
        <v>540</v>
      </c>
      <c r="E16" s="27"/>
      <c r="F16" s="27" t="s">
        <v>249</v>
      </c>
      <c r="H16" s="56"/>
      <c r="I16" s="56"/>
      <c r="J16" s="194"/>
      <c r="K16" s="208"/>
      <c r="L16" s="71"/>
      <c r="M16" s="71"/>
    </row>
    <row r="17" spans="1:13" s="70" customFormat="1" ht="12" x14ac:dyDescent="0.2">
      <c r="A17" s="129">
        <v>39280</v>
      </c>
      <c r="B17" s="186" t="s">
        <v>344</v>
      </c>
      <c r="C17" s="105" t="s">
        <v>150</v>
      </c>
      <c r="D17" s="130">
        <v>273.60000000000002</v>
      </c>
      <c r="E17" s="27" t="s">
        <v>89</v>
      </c>
      <c r="F17" s="27" t="s">
        <v>249</v>
      </c>
      <c r="H17" s="56"/>
      <c r="I17" s="56"/>
      <c r="J17" s="194"/>
      <c r="K17" s="208"/>
      <c r="L17" s="71"/>
      <c r="M17" s="71"/>
    </row>
    <row r="18" spans="1:13" s="70" customFormat="1" ht="12" x14ac:dyDescent="0.2">
      <c r="A18" s="129">
        <v>39280</v>
      </c>
      <c r="B18" s="186" t="s">
        <v>344</v>
      </c>
      <c r="C18" s="105" t="s">
        <v>5</v>
      </c>
      <c r="D18" s="130">
        <v>1575.05</v>
      </c>
      <c r="E18" s="27" t="s">
        <v>89</v>
      </c>
      <c r="F18" s="27" t="s">
        <v>249</v>
      </c>
      <c r="H18" s="56"/>
      <c r="I18" s="56"/>
      <c r="J18" s="194"/>
      <c r="K18" s="208"/>
      <c r="L18" s="71"/>
      <c r="M18" s="71"/>
    </row>
    <row r="19" spans="1:13" s="70" customFormat="1" ht="12" x14ac:dyDescent="0.2">
      <c r="A19" s="129">
        <v>39283</v>
      </c>
      <c r="B19" s="186" t="s">
        <v>344</v>
      </c>
      <c r="C19" s="105" t="s">
        <v>356</v>
      </c>
      <c r="D19" s="130">
        <v>1140</v>
      </c>
      <c r="E19" s="27" t="s">
        <v>89</v>
      </c>
      <c r="F19" s="27" t="s">
        <v>249</v>
      </c>
      <c r="H19" s="56"/>
      <c r="I19" s="56"/>
      <c r="J19" s="194"/>
      <c r="K19" s="208"/>
      <c r="L19" s="71"/>
      <c r="M19" s="71"/>
    </row>
    <row r="20" spans="1:13" s="70" customFormat="1" ht="12" x14ac:dyDescent="0.2">
      <c r="A20" s="129">
        <v>39283</v>
      </c>
      <c r="B20" s="186" t="s">
        <v>327</v>
      </c>
      <c r="C20" s="105" t="s">
        <v>357</v>
      </c>
      <c r="D20" s="130">
        <v>823</v>
      </c>
      <c r="E20" s="27" t="s">
        <v>89</v>
      </c>
      <c r="F20" s="27" t="s">
        <v>249</v>
      </c>
      <c r="H20" s="56"/>
      <c r="I20" s="56"/>
      <c r="J20" s="194"/>
      <c r="K20" s="208"/>
      <c r="L20" s="71"/>
      <c r="M20" s="71"/>
    </row>
    <row r="21" spans="1:13" s="70" customFormat="1" x14ac:dyDescent="0.2">
      <c r="A21" s="129">
        <v>39283</v>
      </c>
      <c r="B21" s="186" t="s">
        <v>344</v>
      </c>
      <c r="C21" s="105" t="s">
        <v>359</v>
      </c>
      <c r="D21" s="130">
        <v>967.63</v>
      </c>
      <c r="E21" s="27" t="s">
        <v>89</v>
      </c>
      <c r="F21" s="27" t="s">
        <v>249</v>
      </c>
      <c r="H21"/>
      <c r="I21"/>
      <c r="J21" s="195"/>
      <c r="K21" s="197"/>
      <c r="L21" s="71"/>
      <c r="M21" s="71"/>
    </row>
    <row r="22" spans="1:13" s="70" customFormat="1" x14ac:dyDescent="0.2">
      <c r="A22" s="129">
        <v>39283</v>
      </c>
      <c r="B22" s="186" t="s">
        <v>327</v>
      </c>
      <c r="C22" s="105" t="s">
        <v>358</v>
      </c>
      <c r="D22" s="130">
        <v>375.95</v>
      </c>
      <c r="E22" s="27" t="s">
        <v>89</v>
      </c>
      <c r="F22" s="27" t="s">
        <v>249</v>
      </c>
      <c r="H22"/>
      <c r="I22"/>
      <c r="J22" s="195"/>
      <c r="K22" s="197"/>
      <c r="L22" s="71"/>
      <c r="M22" s="71"/>
    </row>
    <row r="23" spans="1:13" s="70" customFormat="1" x14ac:dyDescent="0.2">
      <c r="A23" s="129">
        <v>39286</v>
      </c>
      <c r="B23" s="186" t="s">
        <v>344</v>
      </c>
      <c r="C23" s="105" t="s">
        <v>25</v>
      </c>
      <c r="D23" s="130">
        <v>19660.73</v>
      </c>
      <c r="E23" s="27" t="s">
        <v>89</v>
      </c>
      <c r="F23" s="27" t="s">
        <v>249</v>
      </c>
      <c r="H23"/>
      <c r="I23"/>
      <c r="J23" s="195"/>
      <c r="K23" s="197"/>
      <c r="L23" s="71"/>
      <c r="M23" s="71"/>
    </row>
    <row r="24" spans="1:13" s="70" customFormat="1" x14ac:dyDescent="0.2">
      <c r="A24" s="129">
        <v>39293</v>
      </c>
      <c r="B24" s="186" t="s">
        <v>344</v>
      </c>
      <c r="C24" s="105" t="s">
        <v>115</v>
      </c>
      <c r="D24" s="130">
        <v>246.46</v>
      </c>
      <c r="E24" s="27" t="s">
        <v>89</v>
      </c>
      <c r="F24" s="27" t="s">
        <v>249</v>
      </c>
      <c r="H24"/>
      <c r="I24"/>
      <c r="J24" s="195"/>
      <c r="K24" s="197"/>
      <c r="L24" s="71"/>
      <c r="M24" s="71"/>
    </row>
    <row r="25" spans="1:13" s="70" customFormat="1" x14ac:dyDescent="0.2">
      <c r="A25" s="129">
        <v>39294</v>
      </c>
      <c r="B25" s="186" t="s">
        <v>344</v>
      </c>
      <c r="C25" s="105" t="s">
        <v>5</v>
      </c>
      <c r="D25" s="130">
        <v>838.5</v>
      </c>
      <c r="E25" s="27" t="s">
        <v>89</v>
      </c>
      <c r="F25" s="27" t="s">
        <v>249</v>
      </c>
      <c r="H25"/>
      <c r="I25"/>
      <c r="J25" s="195"/>
      <c r="K25" s="197"/>
      <c r="L25" s="71"/>
      <c r="M25" s="71"/>
    </row>
    <row r="26" spans="1:13" s="70" customFormat="1" ht="13.5" thickBot="1" x14ac:dyDescent="0.25">
      <c r="A26" s="161">
        <v>39294</v>
      </c>
      <c r="B26" s="187" t="s">
        <v>344</v>
      </c>
      <c r="C26" s="67" t="s">
        <v>5</v>
      </c>
      <c r="D26" s="93">
        <v>891.87</v>
      </c>
      <c r="E26" s="29" t="s">
        <v>89</v>
      </c>
      <c r="F26" s="29" t="s">
        <v>249</v>
      </c>
      <c r="H26"/>
      <c r="I26"/>
      <c r="J26" s="195"/>
      <c r="K26" s="197"/>
      <c r="L26" s="71"/>
      <c r="M26" s="71"/>
    </row>
    <row r="27" spans="1:13" s="70" customFormat="1" ht="13.5" thickBot="1" x14ac:dyDescent="0.25">
      <c r="A27" s="56"/>
      <c r="B27" s="56"/>
      <c r="C27" s="56"/>
      <c r="D27" s="87">
        <f>SUM(D6:D12,D14:D26)</f>
        <v>34967.11</v>
      </c>
      <c r="E27" s="29"/>
      <c r="F27" s="29"/>
      <c r="H27"/>
      <c r="I27"/>
      <c r="J27" s="195"/>
      <c r="K27" s="197"/>
      <c r="L27" s="71"/>
      <c r="M27" s="71"/>
    </row>
    <row r="28" spans="1:13" x14ac:dyDescent="0.2">
      <c r="A28" s="70"/>
      <c r="B28" s="70"/>
      <c r="C28" s="70"/>
      <c r="D28" s="95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39"/>
  <sheetViews>
    <sheetView topLeftCell="A4" workbookViewId="0">
      <selection activeCell="F37" sqref="F37"/>
    </sheetView>
  </sheetViews>
  <sheetFormatPr defaultRowHeight="12.75" x14ac:dyDescent="0.2"/>
  <cols>
    <col min="1" max="1" width="10.140625" bestFit="1" customWidth="1"/>
    <col min="2" max="2" width="14.140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18.85546875" style="195" customWidth="1"/>
    <col min="11" max="11" width="11.42578125" style="197" bestFit="1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343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39296</v>
      </c>
      <c r="B6" s="186" t="s">
        <v>301</v>
      </c>
      <c r="C6" s="105" t="s">
        <v>366</v>
      </c>
      <c r="D6" s="130">
        <v>647.11</v>
      </c>
      <c r="E6" s="27" t="s">
        <v>89</v>
      </c>
      <c r="F6" s="27" t="s">
        <v>249</v>
      </c>
      <c r="H6" s="129">
        <v>39302</v>
      </c>
      <c r="I6" s="190" t="s">
        <v>344</v>
      </c>
      <c r="J6" s="132" t="s">
        <v>333</v>
      </c>
      <c r="K6" s="136">
        <v>246.62</v>
      </c>
      <c r="L6" s="27" t="s">
        <v>89</v>
      </c>
      <c r="M6" s="27" t="s">
        <v>249</v>
      </c>
    </row>
    <row r="7" spans="1:13" s="56" customFormat="1" ht="12" x14ac:dyDescent="0.2">
      <c r="A7" s="129">
        <v>39296</v>
      </c>
      <c r="B7" s="186" t="s">
        <v>361</v>
      </c>
      <c r="C7" s="105" t="s">
        <v>362</v>
      </c>
      <c r="D7" s="130">
        <v>300</v>
      </c>
      <c r="E7" s="27" t="s">
        <v>89</v>
      </c>
      <c r="F7" s="27" t="s">
        <v>249</v>
      </c>
      <c r="H7" s="129">
        <v>39309</v>
      </c>
      <c r="I7" s="190" t="s">
        <v>344</v>
      </c>
      <c r="J7" s="132" t="s">
        <v>333</v>
      </c>
      <c r="K7" s="136">
        <v>408.95</v>
      </c>
      <c r="L7" s="27" t="s">
        <v>89</v>
      </c>
      <c r="M7" s="27" t="s">
        <v>249</v>
      </c>
    </row>
    <row r="8" spans="1:13" s="56" customFormat="1" ht="12" x14ac:dyDescent="0.2">
      <c r="A8" s="129">
        <v>39296</v>
      </c>
      <c r="B8" s="186" t="s">
        <v>301</v>
      </c>
      <c r="C8" s="105" t="s">
        <v>150</v>
      </c>
      <c r="D8" s="130">
        <v>478.8</v>
      </c>
      <c r="E8" s="27" t="s">
        <v>89</v>
      </c>
      <c r="F8" s="27" t="s">
        <v>249</v>
      </c>
      <c r="H8" s="129">
        <v>39314</v>
      </c>
      <c r="I8" s="190" t="s">
        <v>344</v>
      </c>
      <c r="J8" s="132" t="s">
        <v>333</v>
      </c>
      <c r="K8" s="136">
        <v>1081.5</v>
      </c>
      <c r="L8" s="27" t="s">
        <v>89</v>
      </c>
      <c r="M8" s="27" t="s">
        <v>249</v>
      </c>
    </row>
    <row r="9" spans="1:13" s="56" customFormat="1" ht="12" x14ac:dyDescent="0.2">
      <c r="A9" s="129">
        <v>39296</v>
      </c>
      <c r="B9" s="186" t="s">
        <v>301</v>
      </c>
      <c r="C9" s="105" t="s">
        <v>293</v>
      </c>
      <c r="D9" s="130">
        <v>258.10000000000002</v>
      </c>
      <c r="E9" s="27" t="s">
        <v>89</v>
      </c>
      <c r="F9" s="27" t="s">
        <v>249</v>
      </c>
      <c r="H9" s="129">
        <v>39310</v>
      </c>
      <c r="I9" s="190" t="s">
        <v>344</v>
      </c>
      <c r="J9" s="132" t="s">
        <v>25</v>
      </c>
      <c r="K9" s="136">
        <v>11509.16</v>
      </c>
      <c r="L9" s="27" t="s">
        <v>89</v>
      </c>
      <c r="M9" s="27"/>
    </row>
    <row r="10" spans="1:13" s="56" customFormat="1" ht="12" x14ac:dyDescent="0.2">
      <c r="A10" s="129">
        <v>39297</v>
      </c>
      <c r="B10" s="186" t="s">
        <v>301</v>
      </c>
      <c r="C10" s="105" t="s">
        <v>293</v>
      </c>
      <c r="D10" s="130">
        <v>1523.95</v>
      </c>
      <c r="E10" s="71" t="s">
        <v>89</v>
      </c>
      <c r="F10" s="71" t="s">
        <v>249</v>
      </c>
      <c r="H10" s="129">
        <v>39317</v>
      </c>
      <c r="I10" s="190" t="s">
        <v>344</v>
      </c>
      <c r="J10" s="132" t="s">
        <v>256</v>
      </c>
      <c r="K10" s="136">
        <v>649.38</v>
      </c>
      <c r="L10" s="27" t="s">
        <v>89</v>
      </c>
      <c r="M10" s="27" t="s">
        <v>249</v>
      </c>
    </row>
    <row r="11" spans="1:13" s="56" customFormat="1" ht="12" x14ac:dyDescent="0.2">
      <c r="A11" s="129">
        <v>39297</v>
      </c>
      <c r="B11" s="186" t="s">
        <v>301</v>
      </c>
      <c r="C11" s="105" t="s">
        <v>50</v>
      </c>
      <c r="D11" s="130">
        <v>3573.9</v>
      </c>
      <c r="E11" s="27" t="s">
        <v>89</v>
      </c>
      <c r="F11" s="27" t="s">
        <v>249</v>
      </c>
      <c r="H11" s="210">
        <v>39317</v>
      </c>
      <c r="I11" s="191" t="s">
        <v>344</v>
      </c>
      <c r="J11" s="132" t="s">
        <v>333</v>
      </c>
      <c r="K11" s="136">
        <v>157.30000000000001</v>
      </c>
      <c r="L11" s="27" t="s">
        <v>89</v>
      </c>
      <c r="M11" s="27" t="s">
        <v>249</v>
      </c>
    </row>
    <row r="12" spans="1:13" s="56" customFormat="1" ht="12" x14ac:dyDescent="0.2">
      <c r="A12" s="129">
        <v>39297</v>
      </c>
      <c r="B12" s="186" t="s">
        <v>301</v>
      </c>
      <c r="C12" s="105" t="s">
        <v>5</v>
      </c>
      <c r="D12" s="130">
        <v>145.13999999999999</v>
      </c>
      <c r="E12" s="27" t="s">
        <v>89</v>
      </c>
      <c r="F12" s="27" t="s">
        <v>249</v>
      </c>
      <c r="H12" s="210">
        <v>39321</v>
      </c>
      <c r="I12" s="191" t="s">
        <v>344</v>
      </c>
      <c r="J12" s="132" t="s">
        <v>333</v>
      </c>
      <c r="K12" s="136">
        <v>108.28</v>
      </c>
      <c r="L12" s="27" t="s">
        <v>89</v>
      </c>
      <c r="M12" s="27" t="s">
        <v>249</v>
      </c>
    </row>
    <row r="13" spans="1:13" s="56" customFormat="1" ht="12" x14ac:dyDescent="0.2">
      <c r="A13" s="129">
        <v>39297</v>
      </c>
      <c r="B13" s="186" t="s">
        <v>301</v>
      </c>
      <c r="C13" s="105" t="s">
        <v>227</v>
      </c>
      <c r="D13" s="92">
        <v>506.16</v>
      </c>
      <c r="E13" s="27" t="s">
        <v>89</v>
      </c>
      <c r="F13" s="27" t="s">
        <v>249</v>
      </c>
      <c r="H13" s="210">
        <v>39325</v>
      </c>
      <c r="I13" s="191" t="s">
        <v>344</v>
      </c>
      <c r="J13" s="132" t="s">
        <v>333</v>
      </c>
      <c r="K13" s="136">
        <v>204.55</v>
      </c>
      <c r="L13" s="27" t="s">
        <v>89</v>
      </c>
      <c r="M13" s="71" t="s">
        <v>249</v>
      </c>
    </row>
    <row r="14" spans="1:13" s="70" customFormat="1" thickBot="1" x14ac:dyDescent="0.25">
      <c r="A14" s="129">
        <v>39297</v>
      </c>
      <c r="B14" s="186" t="s">
        <v>364</v>
      </c>
      <c r="C14" s="105" t="s">
        <v>365</v>
      </c>
      <c r="D14" s="151">
        <v>782.89</v>
      </c>
      <c r="E14" s="27" t="s">
        <v>89</v>
      </c>
      <c r="F14" s="27" t="s">
        <v>249</v>
      </c>
      <c r="H14" s="66"/>
      <c r="I14" s="192"/>
      <c r="J14" s="133"/>
      <c r="K14" s="137"/>
      <c r="L14" s="71"/>
      <c r="M14" s="71"/>
    </row>
    <row r="15" spans="1:13" s="70" customFormat="1" ht="13.5" thickBot="1" x14ac:dyDescent="0.25">
      <c r="A15" s="129">
        <v>39300</v>
      </c>
      <c r="B15" s="186" t="s">
        <v>301</v>
      </c>
      <c r="C15" s="105" t="s">
        <v>307</v>
      </c>
      <c r="D15" s="92">
        <v>3625.2</v>
      </c>
      <c r="E15" s="27" t="s">
        <v>89</v>
      </c>
      <c r="F15" s="27" t="s">
        <v>249</v>
      </c>
      <c r="H15" s="56"/>
      <c r="I15" s="56"/>
      <c r="J15" s="194"/>
      <c r="K15" s="87">
        <f>SUM(K6:K14)</f>
        <v>14365.739999999998</v>
      </c>
      <c r="L15" s="71"/>
      <c r="M15" s="29"/>
    </row>
    <row r="16" spans="1:13" x14ac:dyDescent="0.2">
      <c r="A16" s="129">
        <v>39301</v>
      </c>
      <c r="B16" s="186" t="s">
        <v>301</v>
      </c>
      <c r="C16" s="105" t="s">
        <v>293</v>
      </c>
      <c r="D16" s="130">
        <v>3363</v>
      </c>
      <c r="E16" s="27" t="s">
        <v>89</v>
      </c>
      <c r="F16" s="71" t="s">
        <v>249</v>
      </c>
    </row>
    <row r="17" spans="1:6" x14ac:dyDescent="0.2">
      <c r="A17" s="129">
        <v>39301</v>
      </c>
      <c r="B17" s="186" t="s">
        <v>301</v>
      </c>
      <c r="C17" s="105" t="s">
        <v>227</v>
      </c>
      <c r="D17" s="130">
        <v>706.8</v>
      </c>
      <c r="E17" s="71" t="s">
        <v>89</v>
      </c>
      <c r="F17" s="71" t="s">
        <v>249</v>
      </c>
    </row>
    <row r="18" spans="1:6" x14ac:dyDescent="0.2">
      <c r="A18" s="129">
        <v>39307</v>
      </c>
      <c r="B18" s="186" t="s">
        <v>301</v>
      </c>
      <c r="C18" s="105" t="s">
        <v>369</v>
      </c>
      <c r="D18" s="130">
        <v>873.86</v>
      </c>
      <c r="E18" s="71" t="s">
        <v>89</v>
      </c>
      <c r="F18" s="71" t="s">
        <v>249</v>
      </c>
    </row>
    <row r="19" spans="1:6" x14ac:dyDescent="0.2">
      <c r="A19" s="129">
        <v>39308</v>
      </c>
      <c r="B19" s="186" t="s">
        <v>323</v>
      </c>
      <c r="C19" s="105" t="s">
        <v>367</v>
      </c>
      <c r="D19" s="130">
        <v>853.87</v>
      </c>
      <c r="E19" s="71" t="s">
        <v>89</v>
      </c>
      <c r="F19" s="71" t="s">
        <v>249</v>
      </c>
    </row>
    <row r="20" spans="1:6" ht="13.5" thickBot="1" x14ac:dyDescent="0.25">
      <c r="A20" s="129">
        <v>39308</v>
      </c>
      <c r="B20" s="186" t="s">
        <v>323</v>
      </c>
      <c r="C20" s="105" t="s">
        <v>367</v>
      </c>
      <c r="D20" s="93">
        <v>188.1</v>
      </c>
      <c r="E20" s="71" t="s">
        <v>89</v>
      </c>
      <c r="F20" s="71" t="s">
        <v>249</v>
      </c>
    </row>
    <row r="21" spans="1:6" ht="13.5" thickTop="1" x14ac:dyDescent="0.2">
      <c r="A21" s="129"/>
      <c r="B21" s="186"/>
      <c r="C21" s="105"/>
      <c r="D21" s="151">
        <f>SUM(D19:D20)</f>
        <v>1041.97</v>
      </c>
      <c r="E21" s="71"/>
      <c r="F21" s="71"/>
    </row>
    <row r="22" spans="1:6" x14ac:dyDescent="0.2">
      <c r="A22" s="129">
        <v>39308</v>
      </c>
      <c r="B22" s="186" t="s">
        <v>344</v>
      </c>
      <c r="C22" s="105" t="s">
        <v>222</v>
      </c>
      <c r="D22" s="130">
        <v>1509.36</v>
      </c>
      <c r="E22" s="71" t="s">
        <v>89</v>
      </c>
      <c r="F22" s="71" t="s">
        <v>249</v>
      </c>
    </row>
    <row r="23" spans="1:6" ht="13.5" thickBot="1" x14ac:dyDescent="0.25">
      <c r="A23" s="129">
        <v>39308</v>
      </c>
      <c r="B23" s="186" t="s">
        <v>344</v>
      </c>
      <c r="C23" s="105" t="s">
        <v>222</v>
      </c>
      <c r="D23" s="93">
        <v>330.6</v>
      </c>
      <c r="E23" s="71" t="s">
        <v>89</v>
      </c>
      <c r="F23" s="71" t="s">
        <v>249</v>
      </c>
    </row>
    <row r="24" spans="1:6" ht="13.5" thickTop="1" x14ac:dyDescent="0.2">
      <c r="A24" s="129"/>
      <c r="B24" s="186"/>
      <c r="C24" s="105"/>
      <c r="D24" s="151">
        <f>SUM(D22:D23)</f>
        <v>1839.96</v>
      </c>
      <c r="E24" s="71"/>
      <c r="F24" s="71"/>
    </row>
    <row r="25" spans="1:6" x14ac:dyDescent="0.2">
      <c r="A25" s="129">
        <v>39309</v>
      </c>
      <c r="B25" s="186" t="s">
        <v>344</v>
      </c>
      <c r="C25" s="105" t="s">
        <v>368</v>
      </c>
      <c r="D25" s="130"/>
      <c r="E25" s="71" t="s">
        <v>89</v>
      </c>
      <c r="F25" s="71"/>
    </row>
    <row r="26" spans="1:6" x14ac:dyDescent="0.2">
      <c r="A26" s="129">
        <v>39316</v>
      </c>
      <c r="B26" s="186" t="s">
        <v>301</v>
      </c>
      <c r="C26" s="105" t="s">
        <v>115</v>
      </c>
      <c r="D26" s="130">
        <v>246.46</v>
      </c>
      <c r="E26" s="71" t="s">
        <v>89</v>
      </c>
      <c r="F26" s="71" t="s">
        <v>249</v>
      </c>
    </row>
    <row r="27" spans="1:6" ht="13.5" thickBot="1" x14ac:dyDescent="0.25">
      <c r="A27" s="129">
        <v>39316</v>
      </c>
      <c r="B27" s="186" t="s">
        <v>301</v>
      </c>
      <c r="C27" s="105" t="s">
        <v>115</v>
      </c>
      <c r="D27" s="93">
        <v>246.46</v>
      </c>
      <c r="E27" s="71" t="s">
        <v>89</v>
      </c>
      <c r="F27" s="71" t="s">
        <v>249</v>
      </c>
    </row>
    <row r="28" spans="1:6" ht="13.5" thickTop="1" x14ac:dyDescent="0.2">
      <c r="A28" s="129"/>
      <c r="B28" s="186"/>
      <c r="C28" s="105"/>
      <c r="D28" s="151">
        <f>SUM(D26:D27)</f>
        <v>492.92</v>
      </c>
      <c r="E28" s="71"/>
      <c r="F28" s="71"/>
    </row>
    <row r="29" spans="1:6" x14ac:dyDescent="0.2">
      <c r="A29" s="129">
        <v>39321</v>
      </c>
      <c r="B29" s="186" t="s">
        <v>301</v>
      </c>
      <c r="C29" s="105" t="s">
        <v>50</v>
      </c>
      <c r="D29" s="130">
        <v>1292.21</v>
      </c>
      <c r="E29" s="71" t="s">
        <v>89</v>
      </c>
      <c r="F29" s="29" t="s">
        <v>249</v>
      </c>
    </row>
    <row r="30" spans="1:6" x14ac:dyDescent="0.2">
      <c r="A30" s="129">
        <v>39317</v>
      </c>
      <c r="B30" s="186" t="s">
        <v>301</v>
      </c>
      <c r="C30" s="105" t="s">
        <v>5</v>
      </c>
      <c r="D30" s="130">
        <v>145.13999999999999</v>
      </c>
      <c r="E30" s="71"/>
      <c r="F30" s="29" t="s">
        <v>249</v>
      </c>
    </row>
    <row r="31" spans="1:6" x14ac:dyDescent="0.2">
      <c r="A31" s="129">
        <v>39321</v>
      </c>
      <c r="B31" s="186" t="s">
        <v>301</v>
      </c>
      <c r="C31" s="105" t="s">
        <v>227</v>
      </c>
      <c r="D31" s="130">
        <v>1854.78</v>
      </c>
      <c r="E31" s="71" t="s">
        <v>89</v>
      </c>
      <c r="F31" s="29" t="s">
        <v>249</v>
      </c>
    </row>
    <row r="32" spans="1:6" x14ac:dyDescent="0.2">
      <c r="A32" s="129">
        <v>39321</v>
      </c>
      <c r="B32" s="186" t="s">
        <v>301</v>
      </c>
      <c r="C32" s="105" t="s">
        <v>5</v>
      </c>
      <c r="D32" s="130">
        <v>4661.0600000000004</v>
      </c>
      <c r="E32" s="29" t="s">
        <v>89</v>
      </c>
      <c r="F32" s="29" t="s">
        <v>249</v>
      </c>
    </row>
    <row r="33" spans="1:6" x14ac:dyDescent="0.2">
      <c r="A33" s="129">
        <v>39321</v>
      </c>
      <c r="B33" s="186" t="s">
        <v>301</v>
      </c>
      <c r="C33" s="105" t="s">
        <v>341</v>
      </c>
      <c r="D33" s="130">
        <v>3857.76</v>
      </c>
      <c r="E33" s="29" t="s">
        <v>89</v>
      </c>
      <c r="F33" s="29" t="s">
        <v>249</v>
      </c>
    </row>
    <row r="34" spans="1:6" x14ac:dyDescent="0.2">
      <c r="A34" s="129">
        <v>39321</v>
      </c>
      <c r="B34" s="186" t="s">
        <v>301</v>
      </c>
      <c r="C34" s="105" t="s">
        <v>227</v>
      </c>
      <c r="D34" s="130">
        <v>364.8</v>
      </c>
      <c r="E34" s="29" t="s">
        <v>89</v>
      </c>
    </row>
    <row r="35" spans="1:6" x14ac:dyDescent="0.2">
      <c r="A35" s="129">
        <v>39323</v>
      </c>
      <c r="B35" s="186" t="s">
        <v>301</v>
      </c>
      <c r="C35" s="105" t="s">
        <v>9</v>
      </c>
      <c r="D35" s="130">
        <v>325</v>
      </c>
      <c r="E35" s="29" t="s">
        <v>89</v>
      </c>
      <c r="F35" s="29" t="s">
        <v>249</v>
      </c>
    </row>
    <row r="36" spans="1:6" x14ac:dyDescent="0.2">
      <c r="A36" s="129">
        <v>39325</v>
      </c>
      <c r="B36" s="186" t="s">
        <v>301</v>
      </c>
      <c r="C36" s="105" t="s">
        <v>9</v>
      </c>
      <c r="D36" s="130">
        <v>235</v>
      </c>
      <c r="F36" s="29" t="s">
        <v>249</v>
      </c>
    </row>
    <row r="37" spans="1:6" ht="13.5" thickBot="1" x14ac:dyDescent="0.25">
      <c r="A37" s="161">
        <v>39325</v>
      </c>
      <c r="B37" s="187" t="s">
        <v>301</v>
      </c>
      <c r="C37" s="67" t="s">
        <v>370</v>
      </c>
      <c r="D37" s="93">
        <v>8530.6299999999992</v>
      </c>
      <c r="F37" s="29" t="s">
        <v>249</v>
      </c>
    </row>
    <row r="38" spans="1:6" ht="13.5" thickBot="1" x14ac:dyDescent="0.25">
      <c r="A38" s="56"/>
      <c r="B38" s="56"/>
      <c r="C38" s="56"/>
      <c r="D38" s="87">
        <f>SUM(D6:D20)+SUM(D22:D23)+D25+SUM(D26:D27)+SUM(D29:D37)</f>
        <v>41426.139999999992</v>
      </c>
    </row>
    <row r="39" spans="1:6" x14ac:dyDescent="0.2">
      <c r="A39" s="70"/>
      <c r="B39" s="70"/>
      <c r="C39" s="70"/>
      <c r="D39" s="95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4"/>
  <sheetViews>
    <sheetView workbookViewId="0">
      <selection activeCell="C23" sqref="C23"/>
    </sheetView>
  </sheetViews>
  <sheetFormatPr defaultRowHeight="12.75" x14ac:dyDescent="0.2"/>
  <cols>
    <col min="1" max="1" width="9.7109375" customWidth="1"/>
    <col min="2" max="2" width="21.28515625" customWidth="1"/>
    <col min="3" max="3" width="12.28515625" customWidth="1"/>
    <col min="4" max="4" width="1.7109375" customWidth="1"/>
    <col min="5" max="5" width="3.7109375" style="29" customWidth="1"/>
    <col min="6" max="6" width="1.7109375" customWidth="1"/>
    <col min="7" max="7" width="9.28515625" customWidth="1"/>
    <col min="8" max="8" width="13.85546875" customWidth="1"/>
    <col min="9" max="9" width="10" customWidth="1"/>
  </cols>
  <sheetData>
    <row r="1" spans="1:9" s="1" customFormat="1" ht="15.6" customHeight="1" x14ac:dyDescent="0.2">
      <c r="A1" s="863" t="s">
        <v>40</v>
      </c>
      <c r="B1" s="863"/>
      <c r="C1" s="863"/>
      <c r="D1" s="863"/>
      <c r="E1" s="863"/>
      <c r="F1" s="863"/>
      <c r="G1" s="863"/>
      <c r="H1" s="863"/>
      <c r="I1" s="863"/>
    </row>
    <row r="2" spans="1:9" s="1" customFormat="1" ht="15.6" customHeight="1" x14ac:dyDescent="0.2">
      <c r="A2" s="2"/>
      <c r="E2" s="28"/>
    </row>
    <row r="3" spans="1:9" s="1" customFormat="1" ht="15.6" customHeight="1" x14ac:dyDescent="0.2">
      <c r="A3" s="863" t="s">
        <v>119</v>
      </c>
      <c r="B3" s="863"/>
      <c r="C3" s="863"/>
      <c r="E3" s="28"/>
      <c r="G3" s="863" t="s">
        <v>121</v>
      </c>
      <c r="H3" s="863"/>
      <c r="I3" s="863"/>
    </row>
    <row r="4" spans="1:9" s="1" customFormat="1" ht="13.5" thickBot="1" x14ac:dyDescent="0.25">
      <c r="E4" s="28"/>
    </row>
    <row r="5" spans="1:9" s="3" customFormat="1" thickBot="1" x14ac:dyDescent="0.25">
      <c r="A5" s="10" t="s">
        <v>1</v>
      </c>
      <c r="B5" s="11" t="s">
        <v>2</v>
      </c>
      <c r="C5" s="12" t="s">
        <v>3</v>
      </c>
      <c r="E5" s="27"/>
      <c r="G5" s="17" t="s">
        <v>1</v>
      </c>
      <c r="H5" s="18" t="s">
        <v>2</v>
      </c>
      <c r="I5" s="19" t="s">
        <v>3</v>
      </c>
    </row>
    <row r="6" spans="1:9" s="1" customFormat="1" ht="13.5" thickBot="1" x14ac:dyDescent="0.25">
      <c r="A6" s="8" t="s">
        <v>41</v>
      </c>
      <c r="B6" s="9" t="s">
        <v>5</v>
      </c>
      <c r="C6" s="13">
        <v>1415.88</v>
      </c>
      <c r="E6" s="28" t="s">
        <v>89</v>
      </c>
      <c r="G6" s="50"/>
      <c r="H6" s="51"/>
      <c r="I6" s="52"/>
    </row>
    <row r="7" spans="1:9" s="1" customFormat="1" ht="13.5" thickBot="1" x14ac:dyDescent="0.25">
      <c r="A7" s="5" t="s">
        <v>41</v>
      </c>
      <c r="B7" s="4" t="s">
        <v>6</v>
      </c>
      <c r="C7" s="14">
        <v>18967.32</v>
      </c>
      <c r="E7" s="28" t="s">
        <v>112</v>
      </c>
      <c r="H7" s="1" t="s">
        <v>120</v>
      </c>
      <c r="I7" s="41">
        <f>SUM(I6)</f>
        <v>0</v>
      </c>
    </row>
    <row r="8" spans="1:9" s="1" customFormat="1" x14ac:dyDescent="0.2">
      <c r="A8" s="5" t="s">
        <v>41</v>
      </c>
      <c r="B8" s="4" t="s">
        <v>88</v>
      </c>
      <c r="C8" s="14">
        <v>1972.2</v>
      </c>
      <c r="E8" s="28" t="s">
        <v>89</v>
      </c>
    </row>
    <row r="9" spans="1:9" s="1" customFormat="1" x14ac:dyDescent="0.2">
      <c r="A9" s="5" t="s">
        <v>42</v>
      </c>
      <c r="B9" s="4" t="s">
        <v>24</v>
      </c>
      <c r="C9" s="14">
        <v>167.87</v>
      </c>
      <c r="E9" s="28" t="s">
        <v>89</v>
      </c>
    </row>
    <row r="10" spans="1:9" s="1" customFormat="1" x14ac:dyDescent="0.2">
      <c r="A10" s="5" t="s">
        <v>42</v>
      </c>
      <c r="B10" s="4" t="s">
        <v>43</v>
      </c>
      <c r="C10" s="14">
        <v>461.47</v>
      </c>
      <c r="E10" s="28"/>
    </row>
    <row r="11" spans="1:9" s="1" customFormat="1" x14ac:dyDescent="0.2">
      <c r="A11" s="5" t="s">
        <v>44</v>
      </c>
      <c r="B11" s="4" t="s">
        <v>22</v>
      </c>
      <c r="C11" s="14">
        <v>2057</v>
      </c>
      <c r="E11" s="28" t="s">
        <v>89</v>
      </c>
    </row>
    <row r="12" spans="1:9" s="1" customFormat="1" x14ac:dyDescent="0.2">
      <c r="A12" s="5" t="s">
        <v>46</v>
      </c>
      <c r="B12" s="4" t="s">
        <v>45</v>
      </c>
      <c r="C12" s="14">
        <v>895</v>
      </c>
      <c r="E12" s="28"/>
    </row>
    <row r="13" spans="1:9" s="1" customFormat="1" x14ac:dyDescent="0.2">
      <c r="A13" s="5" t="s">
        <v>47</v>
      </c>
      <c r="B13" s="4" t="s">
        <v>5</v>
      </c>
      <c r="C13" s="14">
        <v>412.68</v>
      </c>
      <c r="E13" s="28" t="s">
        <v>89</v>
      </c>
    </row>
    <row r="14" spans="1:9" s="1" customFormat="1" x14ac:dyDescent="0.2">
      <c r="A14" s="5" t="s">
        <v>49</v>
      </c>
      <c r="B14" s="4" t="s">
        <v>48</v>
      </c>
      <c r="C14" s="14">
        <v>411.32</v>
      </c>
      <c r="E14" s="28" t="s">
        <v>89</v>
      </c>
    </row>
    <row r="15" spans="1:9" s="1" customFormat="1" x14ac:dyDescent="0.2">
      <c r="A15" s="5" t="s">
        <v>49</v>
      </c>
      <c r="B15" s="4" t="s">
        <v>50</v>
      </c>
      <c r="C15" s="14">
        <v>532.15</v>
      </c>
      <c r="E15" s="28"/>
    </row>
    <row r="16" spans="1:9" s="1" customFormat="1" x14ac:dyDescent="0.2">
      <c r="A16" s="5" t="s">
        <v>49</v>
      </c>
      <c r="B16" s="4" t="s">
        <v>116</v>
      </c>
      <c r="C16" s="14">
        <v>1026.05</v>
      </c>
      <c r="E16" s="28"/>
    </row>
    <row r="17" spans="1:5" s="1" customFormat="1" x14ac:dyDescent="0.2">
      <c r="A17" s="5" t="s">
        <v>51</v>
      </c>
      <c r="B17" s="4" t="s">
        <v>48</v>
      </c>
      <c r="C17" s="14">
        <v>205.66</v>
      </c>
      <c r="E17" s="28" t="s">
        <v>89</v>
      </c>
    </row>
    <row r="18" spans="1:5" s="1" customFormat="1" x14ac:dyDescent="0.2">
      <c r="A18" s="5" t="s">
        <v>51</v>
      </c>
      <c r="B18" s="4" t="s">
        <v>22</v>
      </c>
      <c r="C18" s="14">
        <v>450</v>
      </c>
      <c r="E18" s="28" t="s">
        <v>89</v>
      </c>
    </row>
    <row r="19" spans="1:5" s="1" customFormat="1" x14ac:dyDescent="0.2">
      <c r="A19" s="5" t="s">
        <v>52</v>
      </c>
      <c r="B19" s="4" t="s">
        <v>53</v>
      </c>
      <c r="C19" s="14">
        <v>493.44</v>
      </c>
      <c r="E19" s="28" t="s">
        <v>89</v>
      </c>
    </row>
    <row r="20" spans="1:5" s="1" customFormat="1" x14ac:dyDescent="0.2">
      <c r="A20" s="5" t="s">
        <v>55</v>
      </c>
      <c r="B20" s="4" t="s">
        <v>54</v>
      </c>
      <c r="C20" s="14">
        <v>574.55999999999995</v>
      </c>
      <c r="E20" s="28" t="s">
        <v>89</v>
      </c>
    </row>
    <row r="21" spans="1:5" s="1" customFormat="1" x14ac:dyDescent="0.2">
      <c r="A21" s="5" t="s">
        <v>56</v>
      </c>
      <c r="B21" s="4" t="s">
        <v>22</v>
      </c>
      <c r="C21" s="14">
        <v>258</v>
      </c>
      <c r="E21" s="28" t="s">
        <v>89</v>
      </c>
    </row>
    <row r="22" spans="1:5" s="1" customFormat="1" x14ac:dyDescent="0.2">
      <c r="A22" s="5" t="s">
        <v>56</v>
      </c>
      <c r="B22" s="4" t="s">
        <v>57</v>
      </c>
      <c r="C22" s="14">
        <v>1269.28</v>
      </c>
      <c r="E22" s="28" t="s">
        <v>89</v>
      </c>
    </row>
    <row r="23" spans="1:5" s="1" customFormat="1" ht="13.5" thickBot="1" x14ac:dyDescent="0.25">
      <c r="A23" s="6" t="s">
        <v>58</v>
      </c>
      <c r="B23" s="7" t="s">
        <v>26</v>
      </c>
      <c r="C23" s="15">
        <v>1014.66</v>
      </c>
      <c r="E23" s="28"/>
    </row>
    <row r="24" spans="1:5" s="1" customFormat="1" ht="13.5" thickBot="1" x14ac:dyDescent="0.25">
      <c r="C24" s="16">
        <f>SUM(C6:C23)</f>
        <v>32584.54</v>
      </c>
      <c r="E24" s="28"/>
    </row>
  </sheetData>
  <mergeCells count="3">
    <mergeCell ref="A3:C3"/>
    <mergeCell ref="G3:I3"/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39"/>
  <sheetViews>
    <sheetView topLeftCell="A3" workbookViewId="0">
      <selection activeCell="C16" sqref="C16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360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39328</v>
      </c>
      <c r="B6" s="186" t="s">
        <v>301</v>
      </c>
      <c r="C6" s="105" t="s">
        <v>341</v>
      </c>
      <c r="D6" s="130">
        <v>5214.3599999999997</v>
      </c>
      <c r="E6" s="27" t="s">
        <v>89</v>
      </c>
      <c r="F6" s="27" t="s">
        <v>249</v>
      </c>
      <c r="H6" s="129">
        <v>39329</v>
      </c>
      <c r="I6" s="190" t="s">
        <v>344</v>
      </c>
      <c r="J6" s="132" t="s">
        <v>373</v>
      </c>
      <c r="K6" s="136">
        <v>736</v>
      </c>
      <c r="L6" s="27" t="s">
        <v>89</v>
      </c>
      <c r="M6" s="27" t="s">
        <v>249</v>
      </c>
    </row>
    <row r="7" spans="1:14" s="56" customFormat="1" ht="12" x14ac:dyDescent="0.2">
      <c r="A7" s="129">
        <v>39328</v>
      </c>
      <c r="B7" s="186" t="s">
        <v>301</v>
      </c>
      <c r="C7" s="105" t="s">
        <v>5</v>
      </c>
      <c r="D7" s="130">
        <v>4359.45</v>
      </c>
      <c r="E7" s="27" t="s">
        <v>89</v>
      </c>
      <c r="F7" s="27" t="s">
        <v>249</v>
      </c>
      <c r="H7" s="129">
        <v>39331</v>
      </c>
      <c r="I7" s="190" t="s">
        <v>344</v>
      </c>
      <c r="J7" s="132" t="s">
        <v>374</v>
      </c>
      <c r="K7" s="136">
        <v>1772.7</v>
      </c>
      <c r="L7" s="27" t="s">
        <v>89</v>
      </c>
      <c r="M7" s="27" t="s">
        <v>249</v>
      </c>
    </row>
    <row r="8" spans="1:14" s="56" customFormat="1" thickBot="1" x14ac:dyDescent="0.25">
      <c r="A8" s="129">
        <v>39328</v>
      </c>
      <c r="B8" s="186" t="s">
        <v>301</v>
      </c>
      <c r="C8" s="105" t="s">
        <v>5</v>
      </c>
      <c r="D8" s="93">
        <v>206.34</v>
      </c>
      <c r="E8" s="27" t="s">
        <v>89</v>
      </c>
      <c r="F8" s="27" t="s">
        <v>249</v>
      </c>
      <c r="H8" s="129">
        <v>39332</v>
      </c>
      <c r="I8" s="190" t="s">
        <v>344</v>
      </c>
      <c r="J8" s="132" t="s">
        <v>24</v>
      </c>
      <c r="K8" s="136">
        <v>350.75</v>
      </c>
      <c r="L8" s="27" t="s">
        <v>89</v>
      </c>
      <c r="M8" s="27" t="s">
        <v>249</v>
      </c>
    </row>
    <row r="9" spans="1:14" s="56" customFormat="1" thickTop="1" x14ac:dyDescent="0.2">
      <c r="A9" s="129">
        <v>39330</v>
      </c>
      <c r="B9" s="186"/>
      <c r="C9" s="105"/>
      <c r="D9" s="151">
        <f>SUM(D7:D8)</f>
        <v>4565.79</v>
      </c>
      <c r="E9" s="27"/>
      <c r="F9" s="27"/>
      <c r="H9" s="129">
        <v>39336</v>
      </c>
      <c r="I9" s="190" t="s">
        <v>344</v>
      </c>
      <c r="J9" s="132" t="s">
        <v>375</v>
      </c>
      <c r="K9" s="124">
        <v>110.7</v>
      </c>
      <c r="L9" s="27" t="s">
        <v>89</v>
      </c>
      <c r="M9" s="27" t="s">
        <v>249</v>
      </c>
    </row>
    <row r="10" spans="1:14" s="56" customFormat="1" ht="12" x14ac:dyDescent="0.2">
      <c r="A10" s="129">
        <v>39331</v>
      </c>
      <c r="B10" s="186" t="s">
        <v>371</v>
      </c>
      <c r="C10" s="105" t="s">
        <v>372</v>
      </c>
      <c r="D10" s="130">
        <v>1706.4</v>
      </c>
      <c r="E10" s="71" t="s">
        <v>89</v>
      </c>
      <c r="F10" s="71" t="s">
        <v>249</v>
      </c>
      <c r="H10" s="129">
        <v>39337</v>
      </c>
      <c r="I10" s="186" t="s">
        <v>314</v>
      </c>
      <c r="J10" s="105" t="s">
        <v>377</v>
      </c>
      <c r="K10" s="151">
        <v>2986</v>
      </c>
      <c r="L10" s="27" t="s">
        <v>89</v>
      </c>
      <c r="M10" s="27" t="s">
        <v>249</v>
      </c>
      <c r="N10" s="70"/>
    </row>
    <row r="11" spans="1:14" s="56" customFormat="1" x14ac:dyDescent="0.2">
      <c r="A11" s="129">
        <v>39338</v>
      </c>
      <c r="B11" s="186" t="s">
        <v>301</v>
      </c>
      <c r="C11" s="105" t="s">
        <v>227</v>
      </c>
      <c r="D11" s="130">
        <v>434.34</v>
      </c>
      <c r="E11" s="27" t="s">
        <v>89</v>
      </c>
      <c r="F11" s="27" t="s">
        <v>249</v>
      </c>
      <c r="H11" s="129">
        <v>39337</v>
      </c>
      <c r="I11" s="186" t="s">
        <v>301</v>
      </c>
      <c r="J11" s="105" t="s">
        <v>293</v>
      </c>
      <c r="K11" s="130">
        <v>182.4</v>
      </c>
      <c r="L11" s="71" t="s">
        <v>89</v>
      </c>
      <c r="M11" s="71"/>
      <c r="N11"/>
    </row>
    <row r="12" spans="1:14" s="56" customFormat="1" x14ac:dyDescent="0.2">
      <c r="A12" s="129">
        <v>39337</v>
      </c>
      <c r="B12" s="186" t="s">
        <v>301</v>
      </c>
      <c r="C12" s="105" t="s">
        <v>346</v>
      </c>
      <c r="D12" s="130">
        <v>13683.82</v>
      </c>
      <c r="E12" s="27" t="s">
        <v>89</v>
      </c>
      <c r="F12" s="27" t="s">
        <v>249</v>
      </c>
      <c r="H12" s="129">
        <v>39337</v>
      </c>
      <c r="I12" s="186" t="s">
        <v>301</v>
      </c>
      <c r="J12" s="105" t="s">
        <v>351</v>
      </c>
      <c r="K12" s="130">
        <v>584.82000000000005</v>
      </c>
      <c r="L12" s="71" t="s">
        <v>89</v>
      </c>
      <c r="M12" s="71" t="s">
        <v>249</v>
      </c>
      <c r="N12"/>
    </row>
    <row r="13" spans="1:14" s="70" customFormat="1" ht="12" x14ac:dyDescent="0.2">
      <c r="A13" s="129">
        <v>39337</v>
      </c>
      <c r="B13" s="186" t="s">
        <v>371</v>
      </c>
      <c r="C13" s="105" t="s">
        <v>376</v>
      </c>
      <c r="D13" s="92">
        <v>1961.56</v>
      </c>
      <c r="E13" s="27" t="s">
        <v>89</v>
      </c>
      <c r="F13" s="27" t="s">
        <v>249</v>
      </c>
      <c r="H13" s="129">
        <v>39337</v>
      </c>
      <c r="I13" s="190" t="s">
        <v>323</v>
      </c>
      <c r="J13" s="132" t="s">
        <v>378</v>
      </c>
      <c r="K13" s="136">
        <v>419.53</v>
      </c>
      <c r="L13" s="27" t="s">
        <v>89</v>
      </c>
      <c r="M13" s="27" t="s">
        <v>249</v>
      </c>
      <c r="N13" s="56"/>
    </row>
    <row r="14" spans="1:14" s="70" customFormat="1" x14ac:dyDescent="0.2">
      <c r="A14" s="129">
        <v>39337</v>
      </c>
      <c r="B14" s="186" t="s">
        <v>301</v>
      </c>
      <c r="C14" s="105" t="s">
        <v>115</v>
      </c>
      <c r="D14" s="130">
        <v>739.38</v>
      </c>
      <c r="E14" s="27" t="s">
        <v>89</v>
      </c>
      <c r="F14" s="27" t="s">
        <v>249</v>
      </c>
      <c r="G14"/>
      <c r="H14" s="129">
        <v>39338</v>
      </c>
      <c r="I14" s="186" t="s">
        <v>301</v>
      </c>
      <c r="J14" s="105" t="s">
        <v>293</v>
      </c>
      <c r="K14" s="130">
        <v>2690.4</v>
      </c>
      <c r="L14" s="71" t="s">
        <v>89</v>
      </c>
      <c r="M14" s="71" t="s">
        <v>249</v>
      </c>
      <c r="N14"/>
    </row>
    <row r="15" spans="1:14" x14ac:dyDescent="0.2">
      <c r="A15" s="129">
        <v>39337</v>
      </c>
      <c r="B15" s="186" t="s">
        <v>301</v>
      </c>
      <c r="C15" s="105" t="s">
        <v>369</v>
      </c>
      <c r="D15" s="130">
        <v>924.03</v>
      </c>
      <c r="E15" s="71" t="s">
        <v>89</v>
      </c>
      <c r="F15" s="71" t="s">
        <v>249</v>
      </c>
      <c r="H15" s="129">
        <v>39342</v>
      </c>
      <c r="I15" s="186" t="s">
        <v>301</v>
      </c>
      <c r="J15" s="105" t="s">
        <v>5</v>
      </c>
      <c r="K15" s="130">
        <v>1235.76</v>
      </c>
      <c r="L15" s="71" t="s">
        <v>89</v>
      </c>
      <c r="M15" s="71" t="s">
        <v>249</v>
      </c>
    </row>
    <row r="16" spans="1:14" x14ac:dyDescent="0.2">
      <c r="A16" s="129">
        <v>39337</v>
      </c>
      <c r="B16" s="186" t="s">
        <v>301</v>
      </c>
      <c r="C16" s="105" t="s">
        <v>379</v>
      </c>
      <c r="D16" s="130">
        <v>620.78</v>
      </c>
      <c r="E16" s="71" t="s">
        <v>89</v>
      </c>
      <c r="F16" s="71" t="s">
        <v>384</v>
      </c>
      <c r="H16" s="129">
        <v>39344</v>
      </c>
      <c r="I16" s="190" t="s">
        <v>323</v>
      </c>
      <c r="J16" s="132" t="s">
        <v>378</v>
      </c>
      <c r="K16" s="136">
        <v>378.3</v>
      </c>
      <c r="L16" s="27" t="s">
        <v>89</v>
      </c>
      <c r="M16" s="27" t="s">
        <v>249</v>
      </c>
      <c r="N16" s="56"/>
    </row>
    <row r="17" spans="1:14" x14ac:dyDescent="0.2">
      <c r="A17" s="129">
        <v>39344</v>
      </c>
      <c r="B17" s="186" t="s">
        <v>301</v>
      </c>
      <c r="C17" s="105" t="s">
        <v>380</v>
      </c>
      <c r="D17" s="130">
        <v>174.36</v>
      </c>
      <c r="E17" s="71" t="s">
        <v>89</v>
      </c>
      <c r="F17" s="71" t="s">
        <v>249</v>
      </c>
      <c r="H17" s="129">
        <v>39346</v>
      </c>
      <c r="I17" s="186" t="s">
        <v>301</v>
      </c>
      <c r="J17" s="105" t="s">
        <v>381</v>
      </c>
      <c r="K17" s="92">
        <v>540.47</v>
      </c>
      <c r="L17" s="71" t="s">
        <v>89</v>
      </c>
      <c r="M17" s="71" t="s">
        <v>249</v>
      </c>
      <c r="N17" s="56"/>
    </row>
    <row r="18" spans="1:14" x14ac:dyDescent="0.2">
      <c r="A18" s="129">
        <v>39344</v>
      </c>
      <c r="B18" s="186" t="s">
        <v>301</v>
      </c>
      <c r="C18" s="105" t="s">
        <v>9</v>
      </c>
      <c r="D18" s="130">
        <v>405</v>
      </c>
      <c r="E18" s="71" t="s">
        <v>89</v>
      </c>
      <c r="F18" s="71" t="s">
        <v>249</v>
      </c>
      <c r="H18" s="129">
        <v>39350</v>
      </c>
      <c r="I18" s="190" t="s">
        <v>344</v>
      </c>
      <c r="J18" s="132" t="s">
        <v>274</v>
      </c>
      <c r="K18" s="136">
        <v>3705</v>
      </c>
      <c r="L18" s="27" t="s">
        <v>89</v>
      </c>
      <c r="M18" s="27" t="s">
        <v>249</v>
      </c>
      <c r="N18" s="70"/>
    </row>
    <row r="19" spans="1:14" ht="13.5" thickBot="1" x14ac:dyDescent="0.25">
      <c r="A19" s="129"/>
      <c r="B19" s="186" t="s">
        <v>301</v>
      </c>
      <c r="C19" s="105" t="s">
        <v>9</v>
      </c>
      <c r="D19" s="93">
        <v>750</v>
      </c>
      <c r="E19" s="71" t="s">
        <v>89</v>
      </c>
      <c r="F19" s="71" t="s">
        <v>249</v>
      </c>
      <c r="H19" s="129">
        <v>39350</v>
      </c>
      <c r="I19" s="190" t="s">
        <v>344</v>
      </c>
      <c r="J19" s="132" t="s">
        <v>382</v>
      </c>
      <c r="K19" s="136">
        <v>9840.48</v>
      </c>
      <c r="L19" s="27" t="s">
        <v>89</v>
      </c>
      <c r="M19" s="71" t="s">
        <v>249</v>
      </c>
      <c r="N19" s="70"/>
    </row>
    <row r="20" spans="1:14" ht="13.5" thickTop="1" x14ac:dyDescent="0.2">
      <c r="A20" s="129"/>
      <c r="B20" s="186"/>
      <c r="C20" s="105"/>
      <c r="D20" s="151">
        <f>SUM(D18:D19)</f>
        <v>1155</v>
      </c>
      <c r="E20" s="71"/>
      <c r="F20" s="71"/>
      <c r="H20" s="129">
        <v>39351</v>
      </c>
      <c r="I20" s="190" t="s">
        <v>344</v>
      </c>
      <c r="J20" s="132" t="s">
        <v>227</v>
      </c>
      <c r="K20" s="136">
        <v>803.7</v>
      </c>
      <c r="L20" s="27" t="s">
        <v>89</v>
      </c>
      <c r="M20" s="71" t="s">
        <v>249</v>
      </c>
    </row>
    <row r="21" spans="1:14" x14ac:dyDescent="0.2">
      <c r="A21" s="129">
        <v>39339</v>
      </c>
      <c r="B21" s="186" t="s">
        <v>301</v>
      </c>
      <c r="C21" s="105" t="s">
        <v>227</v>
      </c>
      <c r="D21" s="92">
        <v>68.400000000000006</v>
      </c>
      <c r="E21" s="71" t="s">
        <v>89</v>
      </c>
      <c r="F21" s="71" t="s">
        <v>249</v>
      </c>
      <c r="H21" s="129">
        <v>39351</v>
      </c>
      <c r="I21" s="190" t="s">
        <v>344</v>
      </c>
      <c r="J21" s="132" t="s">
        <v>293</v>
      </c>
      <c r="K21" s="136">
        <v>3363</v>
      </c>
      <c r="L21" s="27" t="s">
        <v>89</v>
      </c>
      <c r="M21" s="71" t="s">
        <v>249</v>
      </c>
    </row>
    <row r="22" spans="1:14" x14ac:dyDescent="0.2">
      <c r="A22" s="129"/>
      <c r="B22" s="186"/>
      <c r="C22" s="105"/>
      <c r="D22" s="211"/>
      <c r="E22" s="71"/>
      <c r="F22" s="71"/>
      <c r="H22" s="129">
        <v>39351</v>
      </c>
      <c r="I22" s="190" t="s">
        <v>344</v>
      </c>
      <c r="J22" s="132" t="s">
        <v>383</v>
      </c>
      <c r="K22" s="136">
        <v>1008.9</v>
      </c>
      <c r="L22" s="71" t="s">
        <v>89</v>
      </c>
      <c r="M22" s="29" t="s">
        <v>249</v>
      </c>
    </row>
    <row r="23" spans="1:14" ht="13.5" thickBot="1" x14ac:dyDescent="0.25">
      <c r="A23" s="96"/>
      <c r="B23" s="187"/>
      <c r="C23" s="67"/>
      <c r="D23" s="93"/>
      <c r="E23" s="71"/>
      <c r="F23" s="71"/>
      <c r="G23" s="212"/>
      <c r="H23" s="129"/>
      <c r="I23" s="190"/>
      <c r="J23" s="132"/>
      <c r="K23" s="136"/>
    </row>
    <row r="24" spans="1:14" ht="13.5" thickBot="1" x14ac:dyDescent="0.25">
      <c r="A24" s="56"/>
      <c r="B24" s="56"/>
      <c r="C24" s="56"/>
      <c r="D24" s="87">
        <f>SUM(D6:D8)+SUM(D10:D19)+SUM(D21:D23)</f>
        <v>31248.22</v>
      </c>
      <c r="E24" s="71"/>
      <c r="F24" s="71"/>
      <c r="H24" s="66"/>
      <c r="I24" s="192"/>
      <c r="J24" s="133"/>
      <c r="K24" s="137"/>
    </row>
    <row r="25" spans="1:14" ht="13.5" thickBot="1" x14ac:dyDescent="0.25">
      <c r="A25" s="70"/>
      <c r="B25" s="70"/>
      <c r="C25" s="70"/>
      <c r="D25" s="95"/>
      <c r="H25" s="56"/>
      <c r="I25" s="56"/>
      <c r="J25" s="194"/>
      <c r="K25" s="87">
        <f>SUM(K6:K24)</f>
        <v>30708.91</v>
      </c>
    </row>
    <row r="39" spans="8:8" x14ac:dyDescent="0.2">
      <c r="H39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51"/>
  <sheetViews>
    <sheetView topLeftCell="A4" workbookViewId="0">
      <selection activeCell="J28" sqref="J28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2.28515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385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/>
      <c r="B6" s="186"/>
      <c r="C6" s="105"/>
      <c r="D6" s="130"/>
      <c r="E6" s="27"/>
      <c r="F6" s="27"/>
      <c r="H6" s="129">
        <v>39356</v>
      </c>
      <c r="I6" s="190" t="s">
        <v>344</v>
      </c>
      <c r="J6" s="132" t="s">
        <v>386</v>
      </c>
      <c r="K6" s="136">
        <v>3051.73</v>
      </c>
      <c r="L6" s="27" t="s">
        <v>89</v>
      </c>
      <c r="M6" s="27" t="s">
        <v>249</v>
      </c>
    </row>
    <row r="7" spans="1:14" s="56" customFormat="1" ht="12" x14ac:dyDescent="0.2">
      <c r="A7" s="129">
        <v>39357</v>
      </c>
      <c r="B7" s="186" t="s">
        <v>344</v>
      </c>
      <c r="C7" s="105" t="s">
        <v>387</v>
      </c>
      <c r="D7" s="130">
        <v>775.55</v>
      </c>
      <c r="E7" s="27" t="s">
        <v>89</v>
      </c>
      <c r="F7" s="27"/>
      <c r="H7" s="129">
        <v>39356</v>
      </c>
      <c r="I7" s="190" t="s">
        <v>344</v>
      </c>
      <c r="J7" s="132" t="s">
        <v>203</v>
      </c>
      <c r="K7" s="136">
        <v>1439.75</v>
      </c>
      <c r="L7" s="27"/>
      <c r="M7" s="27" t="s">
        <v>249</v>
      </c>
    </row>
    <row r="8" spans="1:14" s="56" customFormat="1" ht="12" x14ac:dyDescent="0.2">
      <c r="A8" s="129">
        <v>39364</v>
      </c>
      <c r="B8" s="186" t="s">
        <v>344</v>
      </c>
      <c r="C8" s="105" t="s">
        <v>9</v>
      </c>
      <c r="D8" s="130">
        <v>766.35</v>
      </c>
      <c r="E8" s="27" t="s">
        <v>89</v>
      </c>
      <c r="F8" s="27" t="s">
        <v>249</v>
      </c>
      <c r="H8" s="129">
        <v>39358</v>
      </c>
      <c r="I8" s="190" t="s">
        <v>344</v>
      </c>
      <c r="J8" s="132" t="s">
        <v>333</v>
      </c>
      <c r="K8" s="136">
        <v>102.38</v>
      </c>
      <c r="L8" s="27" t="s">
        <v>89</v>
      </c>
      <c r="M8" s="27" t="s">
        <v>249</v>
      </c>
    </row>
    <row r="9" spans="1:14" s="56" customFormat="1" ht="12" x14ac:dyDescent="0.2">
      <c r="A9" s="129">
        <v>39373</v>
      </c>
      <c r="B9" s="190" t="s">
        <v>344</v>
      </c>
      <c r="C9" s="132" t="s">
        <v>150</v>
      </c>
      <c r="D9" s="136">
        <v>17089.310000000001</v>
      </c>
      <c r="E9" s="71" t="s">
        <v>89</v>
      </c>
      <c r="F9" s="71" t="s">
        <v>249</v>
      </c>
      <c r="H9" s="129">
        <v>39358</v>
      </c>
      <c r="I9" s="190" t="s">
        <v>344</v>
      </c>
      <c r="J9" s="132" t="s">
        <v>388</v>
      </c>
      <c r="K9" s="136">
        <v>347.2</v>
      </c>
      <c r="L9" s="27" t="s">
        <v>89</v>
      </c>
      <c r="M9" s="27" t="s">
        <v>249</v>
      </c>
    </row>
    <row r="10" spans="1:14" s="56" customFormat="1" thickBot="1" x14ac:dyDescent="0.25">
      <c r="A10" s="96"/>
      <c r="B10" s="187"/>
      <c r="C10" s="67"/>
      <c r="D10" s="93"/>
      <c r="E10" s="27"/>
      <c r="F10" s="27"/>
      <c r="H10" s="129">
        <v>39358</v>
      </c>
      <c r="I10" s="190" t="s">
        <v>344</v>
      </c>
      <c r="J10" s="132" t="s">
        <v>5</v>
      </c>
      <c r="K10" s="124">
        <v>2101.64</v>
      </c>
      <c r="L10" s="27" t="s">
        <v>89</v>
      </c>
      <c r="M10" s="27" t="s">
        <v>249</v>
      </c>
      <c r="N10" s="70"/>
    </row>
    <row r="11" spans="1:14" s="56" customFormat="1" ht="13.5" thickBot="1" x14ac:dyDescent="0.25">
      <c r="D11" s="87">
        <f>SUM(D6:D10)</f>
        <v>18631.210000000003</v>
      </c>
      <c r="E11" s="27"/>
      <c r="F11" s="27"/>
      <c r="H11" s="129">
        <v>39358</v>
      </c>
      <c r="I11" s="186" t="s">
        <v>344</v>
      </c>
      <c r="J11" s="105" t="s">
        <v>194</v>
      </c>
      <c r="K11" s="151">
        <v>616.17999999999995</v>
      </c>
      <c r="L11" s="27" t="s">
        <v>89</v>
      </c>
      <c r="M11" s="27" t="s">
        <v>249</v>
      </c>
      <c r="N11"/>
    </row>
    <row r="12" spans="1:14" s="56" customFormat="1" x14ac:dyDescent="0.2">
      <c r="A12" s="70"/>
      <c r="B12" s="70"/>
      <c r="C12" s="70"/>
      <c r="D12" s="95"/>
      <c r="E12" s="27"/>
      <c r="F12" s="27"/>
      <c r="H12" s="129">
        <v>39358</v>
      </c>
      <c r="I12" s="186" t="s">
        <v>344</v>
      </c>
      <c r="J12" s="105" t="s">
        <v>227</v>
      </c>
      <c r="K12" s="130">
        <f>364.8+696.54</f>
        <v>1061.3399999999999</v>
      </c>
      <c r="L12" s="71" t="s">
        <v>89</v>
      </c>
      <c r="M12" s="71" t="s">
        <v>249</v>
      </c>
      <c r="N12"/>
    </row>
    <row r="13" spans="1:14" s="70" customFormat="1" x14ac:dyDescent="0.2">
      <c r="A13"/>
      <c r="B13"/>
      <c r="C13"/>
      <c r="D13" s="197"/>
      <c r="E13" s="27"/>
      <c r="F13" s="27"/>
      <c r="H13" s="129">
        <v>39360</v>
      </c>
      <c r="I13" s="186" t="s">
        <v>344</v>
      </c>
      <c r="J13" s="105" t="s">
        <v>333</v>
      </c>
      <c r="K13" s="130">
        <v>1095.98</v>
      </c>
      <c r="L13" s="71" t="s">
        <v>89</v>
      </c>
      <c r="M13" s="71" t="s">
        <v>249</v>
      </c>
      <c r="N13" s="56"/>
    </row>
    <row r="14" spans="1:14" s="70" customFormat="1" x14ac:dyDescent="0.2">
      <c r="A14"/>
      <c r="B14"/>
      <c r="C14"/>
      <c r="D14" s="197"/>
      <c r="E14" s="71"/>
      <c r="F14" s="71"/>
      <c r="G14"/>
      <c r="H14" s="129">
        <v>39361</v>
      </c>
      <c r="I14" s="190" t="s">
        <v>344</v>
      </c>
      <c r="J14" s="132" t="s">
        <v>333</v>
      </c>
      <c r="K14" s="136">
        <v>273.83</v>
      </c>
      <c r="L14" s="27" t="s">
        <v>89</v>
      </c>
      <c r="M14" s="27" t="s">
        <v>249</v>
      </c>
      <c r="N14"/>
    </row>
    <row r="15" spans="1:14" x14ac:dyDescent="0.2">
      <c r="E15" s="71"/>
      <c r="F15" s="71"/>
      <c r="H15" s="129">
        <v>39364</v>
      </c>
      <c r="I15" s="186" t="s">
        <v>344</v>
      </c>
      <c r="J15" s="105" t="s">
        <v>389</v>
      </c>
      <c r="K15" s="130">
        <v>1009.85</v>
      </c>
      <c r="L15" s="71" t="s">
        <v>89</v>
      </c>
      <c r="M15" s="71" t="s">
        <v>249</v>
      </c>
    </row>
    <row r="16" spans="1:14" x14ac:dyDescent="0.2">
      <c r="E16" s="71"/>
      <c r="F16" s="71"/>
      <c r="H16" s="129">
        <v>39364</v>
      </c>
      <c r="I16" s="186" t="s">
        <v>344</v>
      </c>
      <c r="J16" s="105" t="s">
        <v>390</v>
      </c>
      <c r="K16" s="130">
        <v>322.57</v>
      </c>
      <c r="L16" s="71" t="s">
        <v>89</v>
      </c>
      <c r="M16" s="71" t="s">
        <v>249</v>
      </c>
      <c r="N16" s="56"/>
    </row>
    <row r="17" spans="5:14" x14ac:dyDescent="0.2">
      <c r="E17" s="71"/>
      <c r="F17" s="71"/>
      <c r="H17" s="129">
        <v>39364</v>
      </c>
      <c r="I17" s="190" t="s">
        <v>344</v>
      </c>
      <c r="J17" s="132" t="s">
        <v>348</v>
      </c>
      <c r="K17" s="136">
        <v>771.56</v>
      </c>
      <c r="L17" s="27" t="s">
        <v>89</v>
      </c>
      <c r="M17" s="27" t="s">
        <v>249</v>
      </c>
      <c r="N17" s="56"/>
    </row>
    <row r="18" spans="5:14" x14ac:dyDescent="0.2">
      <c r="E18" s="71"/>
      <c r="F18" s="71"/>
      <c r="H18" s="129">
        <v>39366</v>
      </c>
      <c r="I18" s="186" t="s">
        <v>344</v>
      </c>
      <c r="J18" s="105" t="s">
        <v>351</v>
      </c>
      <c r="K18" s="92">
        <v>584.82000000000005</v>
      </c>
      <c r="L18" s="71" t="s">
        <v>89</v>
      </c>
      <c r="M18" s="71" t="s">
        <v>249</v>
      </c>
      <c r="N18" s="70"/>
    </row>
    <row r="19" spans="5:14" x14ac:dyDescent="0.2">
      <c r="E19" s="71"/>
      <c r="F19" s="71"/>
      <c r="H19" s="129">
        <v>39366</v>
      </c>
      <c r="I19" s="190" t="s">
        <v>344</v>
      </c>
      <c r="J19" s="132" t="s">
        <v>293</v>
      </c>
      <c r="K19" s="136">
        <v>3363</v>
      </c>
      <c r="L19" s="27" t="s">
        <v>89</v>
      </c>
      <c r="M19" s="27" t="s">
        <v>249</v>
      </c>
      <c r="N19" s="70"/>
    </row>
    <row r="20" spans="5:14" x14ac:dyDescent="0.2">
      <c r="E20" s="71"/>
      <c r="F20" s="71"/>
      <c r="H20" s="129">
        <v>39370</v>
      </c>
      <c r="I20" s="190" t="s">
        <v>391</v>
      </c>
      <c r="J20" s="132" t="s">
        <v>392</v>
      </c>
      <c r="K20" s="136">
        <v>6076.59</v>
      </c>
      <c r="L20" s="27" t="s">
        <v>89</v>
      </c>
      <c r="M20" s="27" t="s">
        <v>249</v>
      </c>
      <c r="N20" s="70"/>
    </row>
    <row r="21" spans="5:14" x14ac:dyDescent="0.2">
      <c r="E21" s="71"/>
      <c r="F21" s="71"/>
      <c r="H21" s="129">
        <v>39370</v>
      </c>
      <c r="I21" s="190" t="s">
        <v>344</v>
      </c>
      <c r="J21" s="132" t="s">
        <v>393</v>
      </c>
      <c r="K21" s="136">
        <v>1090</v>
      </c>
      <c r="L21" s="27" t="s">
        <v>89</v>
      </c>
      <c r="M21" s="27" t="s">
        <v>249</v>
      </c>
      <c r="N21" s="70"/>
    </row>
    <row r="22" spans="5:14" x14ac:dyDescent="0.2">
      <c r="E22" s="71"/>
      <c r="F22" s="71"/>
      <c r="H22" s="129">
        <v>39370</v>
      </c>
      <c r="I22" s="190" t="s">
        <v>344</v>
      </c>
      <c r="J22" s="132" t="s">
        <v>5</v>
      </c>
      <c r="K22" s="136">
        <v>155.16999999999999</v>
      </c>
      <c r="L22" s="27" t="s">
        <v>89</v>
      </c>
      <c r="M22" s="27" t="s">
        <v>249</v>
      </c>
      <c r="N22" s="70" t="s">
        <v>405</v>
      </c>
    </row>
    <row r="23" spans="5:14" x14ac:dyDescent="0.2">
      <c r="E23" s="71"/>
      <c r="F23" s="71"/>
      <c r="H23" s="129">
        <v>39370</v>
      </c>
      <c r="I23" s="190" t="s">
        <v>344</v>
      </c>
      <c r="J23" s="132" t="s">
        <v>222</v>
      </c>
      <c r="K23" s="136">
        <v>1969.12</v>
      </c>
      <c r="L23" s="27" t="s">
        <v>89</v>
      </c>
      <c r="M23" s="27" t="s">
        <v>249</v>
      </c>
      <c r="N23" s="70"/>
    </row>
    <row r="24" spans="5:14" x14ac:dyDescent="0.2">
      <c r="E24" s="71"/>
      <c r="F24" s="71"/>
      <c r="H24" s="129">
        <v>39370</v>
      </c>
      <c r="I24" s="190" t="s">
        <v>344</v>
      </c>
      <c r="J24" s="132" t="s">
        <v>346</v>
      </c>
      <c r="K24" s="136">
        <f>3682.77+2999.58+8141.42</f>
        <v>14823.77</v>
      </c>
      <c r="L24" s="27" t="s">
        <v>89</v>
      </c>
      <c r="M24" s="27" t="s">
        <v>249</v>
      </c>
      <c r="N24" s="70"/>
    </row>
    <row r="25" spans="5:14" x14ac:dyDescent="0.2">
      <c r="E25" s="71"/>
      <c r="F25" s="71"/>
      <c r="H25" s="129">
        <v>39370</v>
      </c>
      <c r="I25" s="190" t="s">
        <v>344</v>
      </c>
      <c r="J25" s="132" t="s">
        <v>103</v>
      </c>
      <c r="K25" s="136">
        <v>1140</v>
      </c>
      <c r="L25" s="27" t="s">
        <v>89</v>
      </c>
      <c r="M25" s="71" t="s">
        <v>249</v>
      </c>
    </row>
    <row r="26" spans="5:14" x14ac:dyDescent="0.2">
      <c r="E26" s="71"/>
      <c r="F26" s="71"/>
      <c r="H26" s="129">
        <v>39370</v>
      </c>
      <c r="I26" s="190" t="s">
        <v>344</v>
      </c>
      <c r="J26" s="132" t="s">
        <v>227</v>
      </c>
      <c r="K26" s="136">
        <v>587.1</v>
      </c>
      <c r="L26" s="27" t="s">
        <v>89</v>
      </c>
      <c r="M26" s="71" t="s">
        <v>249</v>
      </c>
    </row>
    <row r="27" spans="5:14" x14ac:dyDescent="0.2">
      <c r="E27" s="71"/>
      <c r="F27" s="71"/>
      <c r="H27" s="129">
        <v>39371</v>
      </c>
      <c r="I27" s="190" t="s">
        <v>344</v>
      </c>
      <c r="J27" s="132" t="s">
        <v>348</v>
      </c>
      <c r="K27" s="136">
        <v>1075.5899999999999</v>
      </c>
      <c r="L27" s="27" t="s">
        <v>89</v>
      </c>
      <c r="M27" s="71"/>
    </row>
    <row r="28" spans="5:14" x14ac:dyDescent="0.2">
      <c r="G28" s="212"/>
      <c r="H28" s="129">
        <v>39371</v>
      </c>
      <c r="I28" s="190" t="s">
        <v>394</v>
      </c>
      <c r="J28" s="132" t="s">
        <v>395</v>
      </c>
      <c r="K28" s="136">
        <v>1070</v>
      </c>
      <c r="L28" s="27" t="s">
        <v>89</v>
      </c>
      <c r="M28" s="29" t="s">
        <v>249</v>
      </c>
    </row>
    <row r="29" spans="5:14" x14ac:dyDescent="0.2">
      <c r="G29" s="212"/>
      <c r="H29" s="129">
        <v>39371</v>
      </c>
      <c r="I29" s="190" t="s">
        <v>344</v>
      </c>
      <c r="J29" s="132" t="s">
        <v>5</v>
      </c>
      <c r="K29" s="136">
        <v>6359.11</v>
      </c>
      <c r="L29" s="27" t="s">
        <v>89</v>
      </c>
      <c r="M29" s="29" t="s">
        <v>249</v>
      </c>
      <c r="N29" t="s">
        <v>405</v>
      </c>
    </row>
    <row r="30" spans="5:14" x14ac:dyDescent="0.2">
      <c r="H30" s="129">
        <v>39372</v>
      </c>
      <c r="I30" s="190" t="s">
        <v>344</v>
      </c>
      <c r="J30" s="132" t="s">
        <v>333</v>
      </c>
      <c r="K30" s="136">
        <v>116.55</v>
      </c>
      <c r="L30" s="27" t="s">
        <v>89</v>
      </c>
      <c r="M30" s="29" t="s">
        <v>249</v>
      </c>
    </row>
    <row r="31" spans="5:14" x14ac:dyDescent="0.2">
      <c r="H31" s="129">
        <v>39372</v>
      </c>
      <c r="I31" s="190" t="s">
        <v>344</v>
      </c>
      <c r="J31" s="132" t="s">
        <v>388</v>
      </c>
      <c r="K31" s="136">
        <v>155.1</v>
      </c>
      <c r="L31" s="27" t="s">
        <v>89</v>
      </c>
      <c r="M31" s="29" t="s">
        <v>249</v>
      </c>
    </row>
    <row r="32" spans="5:14" x14ac:dyDescent="0.2">
      <c r="H32" s="129">
        <v>39373</v>
      </c>
      <c r="I32" s="190" t="s">
        <v>344</v>
      </c>
      <c r="J32" s="132" t="s">
        <v>9</v>
      </c>
      <c r="K32" s="136">
        <v>430</v>
      </c>
      <c r="L32" s="27" t="s">
        <v>89</v>
      </c>
      <c r="M32" s="29" t="s">
        <v>249</v>
      </c>
    </row>
    <row r="33" spans="8:14" x14ac:dyDescent="0.2">
      <c r="H33" s="129">
        <v>39373</v>
      </c>
      <c r="I33" s="190" t="s">
        <v>344</v>
      </c>
      <c r="J33" s="132" t="s">
        <v>5</v>
      </c>
      <c r="K33" s="136">
        <v>1891.44</v>
      </c>
      <c r="L33" s="71" t="s">
        <v>89</v>
      </c>
      <c r="M33" s="29" t="s">
        <v>249</v>
      </c>
      <c r="N33" t="s">
        <v>405</v>
      </c>
    </row>
    <row r="34" spans="8:14" x14ac:dyDescent="0.2">
      <c r="H34" s="129">
        <v>39381</v>
      </c>
      <c r="I34" s="190" t="s">
        <v>301</v>
      </c>
      <c r="J34" s="132" t="s">
        <v>373</v>
      </c>
      <c r="K34" s="136">
        <v>549</v>
      </c>
      <c r="L34" s="29" t="s">
        <v>89</v>
      </c>
      <c r="M34" s="29" t="s">
        <v>249</v>
      </c>
    </row>
    <row r="35" spans="8:14" x14ac:dyDescent="0.2">
      <c r="H35" s="129">
        <v>39386</v>
      </c>
      <c r="I35" s="190" t="s">
        <v>344</v>
      </c>
      <c r="J35" s="132" t="s">
        <v>386</v>
      </c>
      <c r="K35" s="136">
        <v>1894</v>
      </c>
      <c r="L35" s="29" t="s">
        <v>89</v>
      </c>
      <c r="M35" s="29" t="s">
        <v>249</v>
      </c>
    </row>
    <row r="36" spans="8:14" ht="13.5" thickBot="1" x14ac:dyDescent="0.25">
      <c r="H36" s="209">
        <v>39386</v>
      </c>
      <c r="I36" s="192" t="s">
        <v>344</v>
      </c>
      <c r="J36" s="133" t="s">
        <v>396</v>
      </c>
      <c r="K36" s="137">
        <v>2956.59</v>
      </c>
      <c r="L36" s="29" t="s">
        <v>89</v>
      </c>
      <c r="M36" s="29" t="s">
        <v>249</v>
      </c>
    </row>
    <row r="37" spans="8:14" ht="13.5" thickBot="1" x14ac:dyDescent="0.25">
      <c r="H37" s="56"/>
      <c r="I37" s="56"/>
      <c r="J37" s="194"/>
      <c r="K37" s="87">
        <f>SUM(K6:K36)</f>
        <v>58480.959999999992</v>
      </c>
    </row>
    <row r="51" spans="8:8" x14ac:dyDescent="0.2">
      <c r="H51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N48"/>
  <sheetViews>
    <sheetView workbookViewId="0">
      <selection activeCell="I9" sqref="I9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4.425781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398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/>
      <c r="B6" s="186"/>
      <c r="C6" s="105"/>
      <c r="D6" s="130"/>
      <c r="E6" s="27"/>
      <c r="F6" s="27"/>
      <c r="H6" s="129">
        <v>39388</v>
      </c>
      <c r="I6" s="190" t="s">
        <v>397</v>
      </c>
      <c r="J6" s="132" t="s">
        <v>376</v>
      </c>
      <c r="K6" s="136">
        <v>2253.5</v>
      </c>
      <c r="L6" s="27" t="s">
        <v>89</v>
      </c>
      <c r="M6" s="27" t="s">
        <v>249</v>
      </c>
    </row>
    <row r="7" spans="1:14" s="56" customFormat="1" ht="12" x14ac:dyDescent="0.2">
      <c r="A7" s="129">
        <v>39391</v>
      </c>
      <c r="B7" s="186" t="s">
        <v>301</v>
      </c>
      <c r="C7" s="105" t="s">
        <v>293</v>
      </c>
      <c r="D7" s="130">
        <v>3363</v>
      </c>
      <c r="E7" s="27" t="s">
        <v>89</v>
      </c>
      <c r="F7" s="27"/>
      <c r="H7" s="129">
        <v>39393</v>
      </c>
      <c r="I7" s="190" t="s">
        <v>301</v>
      </c>
      <c r="J7" s="132" t="s">
        <v>346</v>
      </c>
      <c r="K7" s="136">
        <v>9177</v>
      </c>
      <c r="L7" s="27" t="s">
        <v>89</v>
      </c>
      <c r="M7" s="27" t="s">
        <v>249</v>
      </c>
    </row>
    <row r="8" spans="1:14" s="56" customFormat="1" ht="12" x14ac:dyDescent="0.2">
      <c r="A8" s="129">
        <v>39391</v>
      </c>
      <c r="B8" s="186" t="s">
        <v>301</v>
      </c>
      <c r="C8" s="105" t="s">
        <v>403</v>
      </c>
      <c r="D8" s="130">
        <v>755.26</v>
      </c>
      <c r="E8" s="27" t="s">
        <v>89</v>
      </c>
      <c r="F8" s="27" t="s">
        <v>249</v>
      </c>
      <c r="H8" s="129">
        <v>39393</v>
      </c>
      <c r="I8" s="190" t="s">
        <v>399</v>
      </c>
      <c r="J8" s="132" t="s">
        <v>267</v>
      </c>
      <c r="K8" s="136">
        <v>4272.3900000000003</v>
      </c>
      <c r="L8" s="27" t="s">
        <v>89</v>
      </c>
      <c r="M8" s="27" t="s">
        <v>249</v>
      </c>
    </row>
    <row r="9" spans="1:14" s="56" customFormat="1" ht="12" x14ac:dyDescent="0.2">
      <c r="A9" s="129">
        <v>39393</v>
      </c>
      <c r="B9" s="186" t="s">
        <v>301</v>
      </c>
      <c r="C9" s="105" t="s">
        <v>222</v>
      </c>
      <c r="D9" s="130">
        <v>1244.08</v>
      </c>
      <c r="E9" s="27" t="s">
        <v>89</v>
      </c>
      <c r="F9" s="71" t="s">
        <v>249</v>
      </c>
      <c r="H9" s="129">
        <v>39393</v>
      </c>
      <c r="I9" s="190" t="s">
        <v>400</v>
      </c>
      <c r="J9" s="132" t="s">
        <v>401</v>
      </c>
      <c r="K9" s="136">
        <v>672.6</v>
      </c>
      <c r="L9" s="27" t="s">
        <v>89</v>
      </c>
      <c r="M9" s="27" t="s">
        <v>249</v>
      </c>
    </row>
    <row r="10" spans="1:14" s="56" customFormat="1" ht="12" x14ac:dyDescent="0.2">
      <c r="A10" s="129">
        <v>39393</v>
      </c>
      <c r="B10" s="186" t="s">
        <v>323</v>
      </c>
      <c r="C10" s="105" t="s">
        <v>367</v>
      </c>
      <c r="D10" s="130">
        <v>4872.2700000000004</v>
      </c>
      <c r="E10" s="27" t="s">
        <v>89</v>
      </c>
      <c r="F10" s="27" t="s">
        <v>249</v>
      </c>
      <c r="H10" s="129">
        <v>39393</v>
      </c>
      <c r="I10" s="190" t="s">
        <v>301</v>
      </c>
      <c r="J10" s="132" t="s">
        <v>218</v>
      </c>
      <c r="K10" s="124">
        <v>2234.4</v>
      </c>
      <c r="L10" s="27" t="s">
        <v>89</v>
      </c>
      <c r="M10" s="27" t="s">
        <v>249</v>
      </c>
      <c r="N10" s="70"/>
    </row>
    <row r="11" spans="1:14" s="56" customFormat="1" x14ac:dyDescent="0.2">
      <c r="A11" s="129">
        <v>39393</v>
      </c>
      <c r="B11" s="190" t="s">
        <v>301</v>
      </c>
      <c r="C11" s="132" t="s">
        <v>402</v>
      </c>
      <c r="D11" s="136">
        <v>2922.5</v>
      </c>
      <c r="E11" s="71" t="s">
        <v>89</v>
      </c>
      <c r="F11" s="27" t="s">
        <v>249</v>
      </c>
      <c r="H11" s="129">
        <v>39394</v>
      </c>
      <c r="I11" s="186" t="s">
        <v>400</v>
      </c>
      <c r="J11" s="105" t="s">
        <v>404</v>
      </c>
      <c r="K11" s="151">
        <v>450</v>
      </c>
      <c r="L11" s="27" t="s">
        <v>89</v>
      </c>
      <c r="M11" s="27"/>
      <c r="N11"/>
    </row>
    <row r="12" spans="1:14" s="56" customFormat="1" x14ac:dyDescent="0.2">
      <c r="A12" s="129">
        <v>39393</v>
      </c>
      <c r="B12" s="190" t="s">
        <v>301</v>
      </c>
      <c r="C12" s="132" t="s">
        <v>383</v>
      </c>
      <c r="D12" s="136">
        <v>782.43</v>
      </c>
      <c r="E12" s="71" t="s">
        <v>89</v>
      </c>
      <c r="F12" s="27" t="s">
        <v>249</v>
      </c>
      <c r="H12" s="129">
        <v>39394</v>
      </c>
      <c r="I12" s="186" t="s">
        <v>301</v>
      </c>
      <c r="J12" s="105" t="s">
        <v>333</v>
      </c>
      <c r="K12" s="130">
        <v>141.88999999999999</v>
      </c>
      <c r="L12" s="71" t="s">
        <v>89</v>
      </c>
      <c r="M12" s="71" t="s">
        <v>249</v>
      </c>
      <c r="N12"/>
    </row>
    <row r="13" spans="1:14" s="70" customFormat="1" ht="12" x14ac:dyDescent="0.2">
      <c r="A13" s="129">
        <v>39393</v>
      </c>
      <c r="B13" s="190" t="s">
        <v>301</v>
      </c>
      <c r="C13" s="132" t="s">
        <v>307</v>
      </c>
      <c r="D13" s="136">
        <v>7490</v>
      </c>
      <c r="E13" s="71" t="s">
        <v>89</v>
      </c>
      <c r="F13" s="27" t="s">
        <v>249</v>
      </c>
      <c r="H13" s="129">
        <v>39394</v>
      </c>
      <c r="I13" s="190" t="s">
        <v>301</v>
      </c>
      <c r="J13" s="132" t="s">
        <v>373</v>
      </c>
      <c r="K13" s="136">
        <v>216</v>
      </c>
      <c r="L13" s="27" t="s">
        <v>89</v>
      </c>
      <c r="M13" s="71" t="s">
        <v>249</v>
      </c>
      <c r="N13" s="56"/>
    </row>
    <row r="14" spans="1:14" s="70" customFormat="1" x14ac:dyDescent="0.2">
      <c r="A14" s="129">
        <v>39395</v>
      </c>
      <c r="B14" s="190" t="s">
        <v>301</v>
      </c>
      <c r="C14" s="132" t="s">
        <v>406</v>
      </c>
      <c r="D14" s="136">
        <v>525.14</v>
      </c>
      <c r="E14" s="71" t="s">
        <v>89</v>
      </c>
      <c r="F14" s="71" t="s">
        <v>249</v>
      </c>
      <c r="G14"/>
      <c r="H14" s="129">
        <v>39394</v>
      </c>
      <c r="I14" s="186" t="s">
        <v>301</v>
      </c>
      <c r="J14" s="105" t="s">
        <v>9</v>
      </c>
      <c r="K14" s="130">
        <v>1149</v>
      </c>
      <c r="L14" s="71" t="s">
        <v>89</v>
      </c>
      <c r="M14" s="27" t="s">
        <v>249</v>
      </c>
      <c r="N14"/>
    </row>
    <row r="15" spans="1:14" x14ac:dyDescent="0.2">
      <c r="A15" s="129">
        <v>39413</v>
      </c>
      <c r="B15" s="190" t="s">
        <v>301</v>
      </c>
      <c r="C15" s="132" t="s">
        <v>5</v>
      </c>
      <c r="D15" s="136">
        <v>7323.78</v>
      </c>
      <c r="E15" s="71" t="s">
        <v>89</v>
      </c>
      <c r="F15" s="71" t="s">
        <v>249</v>
      </c>
      <c r="H15" s="129">
        <v>39394</v>
      </c>
      <c r="I15" s="186" t="s">
        <v>301</v>
      </c>
      <c r="J15" s="105" t="s">
        <v>333</v>
      </c>
      <c r="K15" s="130">
        <v>112.59</v>
      </c>
      <c r="L15" s="71" t="s">
        <v>89</v>
      </c>
      <c r="M15" s="71" t="s">
        <v>249</v>
      </c>
    </row>
    <row r="16" spans="1:14" x14ac:dyDescent="0.2">
      <c r="A16" s="129">
        <v>39414</v>
      </c>
      <c r="B16" s="190" t="s">
        <v>301</v>
      </c>
      <c r="C16" s="132" t="s">
        <v>380</v>
      </c>
      <c r="D16" s="136">
        <v>945.46</v>
      </c>
      <c r="E16" s="71" t="s">
        <v>89</v>
      </c>
      <c r="F16" s="71" t="s">
        <v>249</v>
      </c>
      <c r="H16" s="129">
        <v>39395</v>
      </c>
      <c r="I16" s="186" t="s">
        <v>301</v>
      </c>
      <c r="J16" s="105" t="s">
        <v>218</v>
      </c>
      <c r="K16" s="130">
        <v>549.48</v>
      </c>
      <c r="L16" s="71"/>
      <c r="M16" s="71" t="s">
        <v>249</v>
      </c>
    </row>
    <row r="17" spans="1:14" x14ac:dyDescent="0.2">
      <c r="A17" s="129">
        <v>39414</v>
      </c>
      <c r="B17" s="190" t="s">
        <v>409</v>
      </c>
      <c r="C17" s="132" t="s">
        <v>410</v>
      </c>
      <c r="D17" s="136">
        <v>14301.67</v>
      </c>
      <c r="E17" s="29" t="s">
        <v>89</v>
      </c>
      <c r="F17" s="71" t="s">
        <v>249</v>
      </c>
      <c r="H17" s="129">
        <v>39395</v>
      </c>
      <c r="I17" s="186" t="s">
        <v>301</v>
      </c>
      <c r="J17" s="105" t="s">
        <v>194</v>
      </c>
      <c r="K17" s="130">
        <v>275.47000000000003</v>
      </c>
      <c r="L17" s="71"/>
      <c r="M17" s="71" t="s">
        <v>249</v>
      </c>
      <c r="N17" s="56"/>
    </row>
    <row r="18" spans="1:14" x14ac:dyDescent="0.2">
      <c r="A18" s="129">
        <v>39415</v>
      </c>
      <c r="B18" s="190" t="s">
        <v>301</v>
      </c>
      <c r="C18" s="132" t="s">
        <v>412</v>
      </c>
      <c r="D18" s="136">
        <v>5985</v>
      </c>
      <c r="E18" s="71" t="s">
        <v>89</v>
      </c>
      <c r="F18" s="71" t="s">
        <v>249</v>
      </c>
      <c r="H18" s="129">
        <v>39398</v>
      </c>
      <c r="I18" s="186" t="s">
        <v>301</v>
      </c>
      <c r="J18" s="105" t="s">
        <v>9</v>
      </c>
      <c r="K18" s="130">
        <v>830</v>
      </c>
      <c r="L18" s="71" t="s">
        <v>89</v>
      </c>
      <c r="M18" s="71" t="s">
        <v>249</v>
      </c>
      <c r="N18" s="56"/>
    </row>
    <row r="19" spans="1:14" x14ac:dyDescent="0.2">
      <c r="A19" s="129">
        <v>39415</v>
      </c>
      <c r="B19" s="190" t="s">
        <v>301</v>
      </c>
      <c r="C19" s="132" t="s">
        <v>9</v>
      </c>
      <c r="D19" s="136">
        <v>1668</v>
      </c>
      <c r="E19" s="71" t="s">
        <v>89</v>
      </c>
      <c r="F19" s="71" t="s">
        <v>249</v>
      </c>
      <c r="H19" s="129">
        <v>39399</v>
      </c>
      <c r="I19" s="190" t="s">
        <v>301</v>
      </c>
      <c r="J19" s="132" t="s">
        <v>373</v>
      </c>
      <c r="K19" s="136">
        <v>158</v>
      </c>
      <c r="L19" s="27" t="s">
        <v>89</v>
      </c>
      <c r="M19" s="71" t="s">
        <v>249</v>
      </c>
      <c r="N19" s="70"/>
    </row>
    <row r="20" spans="1:14" x14ac:dyDescent="0.2">
      <c r="A20" s="129">
        <v>39416</v>
      </c>
      <c r="B20" s="190" t="s">
        <v>301</v>
      </c>
      <c r="C20" s="132" t="s">
        <v>430</v>
      </c>
      <c r="D20" s="136">
        <v>50</v>
      </c>
      <c r="E20" s="71"/>
      <c r="F20" s="71" t="s">
        <v>249</v>
      </c>
      <c r="H20" s="129">
        <v>39399</v>
      </c>
      <c r="I20" s="190" t="s">
        <v>301</v>
      </c>
      <c r="J20" s="132" t="s">
        <v>373</v>
      </c>
      <c r="K20" s="136">
        <v>360</v>
      </c>
      <c r="L20" s="27" t="s">
        <v>89</v>
      </c>
      <c r="M20" s="27" t="s">
        <v>249</v>
      </c>
      <c r="N20" s="70"/>
    </row>
    <row r="21" spans="1:14" x14ac:dyDescent="0.2">
      <c r="A21" s="129"/>
      <c r="B21" s="190"/>
      <c r="C21" s="132"/>
      <c r="D21" s="136"/>
      <c r="E21" s="71"/>
      <c r="F21" s="71"/>
      <c r="H21" s="129">
        <v>39400</v>
      </c>
      <c r="I21" s="190" t="s">
        <v>301</v>
      </c>
      <c r="J21" s="132" t="s">
        <v>181</v>
      </c>
      <c r="K21" s="136">
        <v>1675.91</v>
      </c>
      <c r="L21" s="27" t="s">
        <v>89</v>
      </c>
      <c r="M21" s="29" t="s">
        <v>249</v>
      </c>
      <c r="N21" s="70"/>
    </row>
    <row r="22" spans="1:14" x14ac:dyDescent="0.2">
      <c r="A22" s="129"/>
      <c r="B22" s="190"/>
      <c r="C22" s="132"/>
      <c r="D22" s="136"/>
      <c r="E22" s="71"/>
      <c r="F22" s="71"/>
      <c r="H22" s="129">
        <v>39400</v>
      </c>
      <c r="I22" s="190" t="s">
        <v>301</v>
      </c>
      <c r="J22" s="132" t="s">
        <v>181</v>
      </c>
      <c r="K22" s="136">
        <v>919.86</v>
      </c>
      <c r="L22" s="27" t="s">
        <v>89</v>
      </c>
      <c r="N22" s="70"/>
    </row>
    <row r="23" spans="1:14" x14ac:dyDescent="0.2">
      <c r="A23" s="129"/>
      <c r="B23" s="190"/>
      <c r="C23" s="132"/>
      <c r="D23" s="136"/>
      <c r="E23" s="71"/>
      <c r="F23" s="71"/>
      <c r="H23" s="129">
        <v>39402</v>
      </c>
      <c r="I23" s="190" t="s">
        <v>301</v>
      </c>
      <c r="J23" s="132" t="s">
        <v>407</v>
      </c>
      <c r="K23" s="136">
        <v>275</v>
      </c>
      <c r="L23" s="27" t="s">
        <v>89</v>
      </c>
      <c r="M23" s="29" t="s">
        <v>249</v>
      </c>
      <c r="N23" s="70"/>
    </row>
    <row r="24" spans="1:14" x14ac:dyDescent="0.2">
      <c r="A24" s="129"/>
      <c r="B24" s="190"/>
      <c r="C24" s="132"/>
      <c r="D24" s="136"/>
      <c r="E24" s="71"/>
      <c r="F24" s="71"/>
      <c r="H24" s="129">
        <v>39402</v>
      </c>
      <c r="I24" s="190" t="s">
        <v>301</v>
      </c>
      <c r="J24" s="132" t="s">
        <v>408</v>
      </c>
      <c r="K24" s="136">
        <v>282.49</v>
      </c>
      <c r="L24" s="71" t="s">
        <v>89</v>
      </c>
      <c r="M24" s="29" t="s">
        <v>249</v>
      </c>
      <c r="N24" s="70"/>
    </row>
    <row r="25" spans="1:14" ht="13.5" thickBot="1" x14ac:dyDescent="0.25">
      <c r="A25" s="96"/>
      <c r="B25" s="187"/>
      <c r="C25" s="67"/>
      <c r="D25" s="93"/>
      <c r="E25" s="27"/>
      <c r="F25" s="71"/>
      <c r="H25" s="129">
        <v>39412</v>
      </c>
      <c r="I25" s="190" t="s">
        <v>301</v>
      </c>
      <c r="J25" s="132" t="s">
        <v>24</v>
      </c>
      <c r="K25" s="136">
        <v>840.02</v>
      </c>
      <c r="L25" s="29" t="s">
        <v>89</v>
      </c>
      <c r="M25" s="29" t="s">
        <v>249</v>
      </c>
      <c r="N25" s="70"/>
    </row>
    <row r="26" spans="1:14" ht="13.5" thickBot="1" x14ac:dyDescent="0.25">
      <c r="A26" s="56"/>
      <c r="B26" s="56"/>
      <c r="C26" s="56"/>
      <c r="D26" s="87">
        <f>SUM(D6:D25)</f>
        <v>52228.59</v>
      </c>
      <c r="E26" s="27"/>
      <c r="F26" s="71"/>
      <c r="H26" s="129">
        <v>39415</v>
      </c>
      <c r="I26" s="190" t="s">
        <v>301</v>
      </c>
      <c r="J26" s="132" t="s">
        <v>411</v>
      </c>
      <c r="K26" s="136">
        <v>506.16</v>
      </c>
      <c r="L26" s="29" t="s">
        <v>89</v>
      </c>
      <c r="M26" s="29" t="s">
        <v>249</v>
      </c>
      <c r="N26" s="70"/>
    </row>
    <row r="27" spans="1:14" x14ac:dyDescent="0.2">
      <c r="A27" s="70"/>
      <c r="B27" s="70"/>
      <c r="C27" s="70"/>
      <c r="D27" s="95"/>
      <c r="E27" s="27"/>
      <c r="F27" s="71"/>
      <c r="H27" s="129">
        <v>39415</v>
      </c>
      <c r="I27" s="190" t="s">
        <v>301</v>
      </c>
      <c r="J27" s="132" t="s">
        <v>333</v>
      </c>
      <c r="K27" s="136">
        <v>1076</v>
      </c>
      <c r="L27" s="29" t="s">
        <v>89</v>
      </c>
      <c r="M27" s="29" t="s">
        <v>249</v>
      </c>
      <c r="N27" s="70"/>
    </row>
    <row r="28" spans="1:14" ht="13.5" thickBot="1" x14ac:dyDescent="0.25">
      <c r="A28" s="70"/>
      <c r="B28" s="70"/>
      <c r="C28" s="70"/>
      <c r="D28" s="95"/>
      <c r="E28" s="27"/>
      <c r="F28" s="71"/>
      <c r="H28" s="209"/>
      <c r="I28" s="192"/>
      <c r="J28" s="133"/>
      <c r="K28" s="137"/>
      <c r="N28" s="70"/>
    </row>
    <row r="29" spans="1:14" ht="13.5" thickBot="1" x14ac:dyDescent="0.25">
      <c r="A29" s="70"/>
      <c r="B29" s="70"/>
      <c r="C29" s="70"/>
      <c r="D29" s="95"/>
      <c r="E29" s="27"/>
      <c r="F29" s="71"/>
      <c r="H29" s="56"/>
      <c r="I29" s="56"/>
      <c r="J29" s="194"/>
      <c r="K29" s="87">
        <f>SUM(K6:K28)</f>
        <v>28427.760000000002</v>
      </c>
    </row>
    <row r="30" spans="1:14" x14ac:dyDescent="0.2">
      <c r="E30" s="27"/>
      <c r="F30" s="71"/>
    </row>
    <row r="31" spans="1:14" x14ac:dyDescent="0.2">
      <c r="E31" s="71"/>
      <c r="F31" s="71"/>
    </row>
    <row r="32" spans="1:14" x14ac:dyDescent="0.2">
      <c r="E32" s="71"/>
      <c r="F32" s="71"/>
      <c r="G32" s="212"/>
    </row>
    <row r="33" spans="5:8" x14ac:dyDescent="0.2">
      <c r="E33" s="71"/>
      <c r="F33" s="71"/>
      <c r="G33" s="212"/>
    </row>
    <row r="34" spans="5:8" x14ac:dyDescent="0.2">
      <c r="E34" s="71"/>
      <c r="F34" s="71"/>
    </row>
    <row r="35" spans="5:8" x14ac:dyDescent="0.2">
      <c r="E35" s="71"/>
      <c r="F35" s="71"/>
    </row>
    <row r="36" spans="5:8" x14ac:dyDescent="0.2">
      <c r="E36" s="71"/>
    </row>
    <row r="37" spans="5:8" x14ac:dyDescent="0.2">
      <c r="E37" s="71"/>
    </row>
    <row r="38" spans="5:8" x14ac:dyDescent="0.2">
      <c r="E38" s="71"/>
    </row>
    <row r="39" spans="5:8" x14ac:dyDescent="0.2">
      <c r="E39" s="71"/>
    </row>
    <row r="40" spans="5:8" x14ac:dyDescent="0.2">
      <c r="E40" s="71"/>
    </row>
    <row r="41" spans="5:8" x14ac:dyDescent="0.2">
      <c r="E41" s="71"/>
    </row>
    <row r="42" spans="5:8" x14ac:dyDescent="0.2">
      <c r="E42" s="71"/>
    </row>
    <row r="43" spans="5:8" x14ac:dyDescent="0.2">
      <c r="E43" s="71"/>
      <c r="H43" s="71"/>
    </row>
    <row r="44" spans="5:8" x14ac:dyDescent="0.2">
      <c r="E44" s="71"/>
    </row>
    <row r="45" spans="5:8" x14ac:dyDescent="0.2">
      <c r="E45" s="71"/>
    </row>
    <row r="46" spans="5:8" x14ac:dyDescent="0.2">
      <c r="E46" s="71"/>
    </row>
    <row r="47" spans="5:8" x14ac:dyDescent="0.2">
      <c r="E47" s="71"/>
    </row>
    <row r="48" spans="5:8" x14ac:dyDescent="0.2">
      <c r="E48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N39"/>
  <sheetViews>
    <sheetView workbookViewId="0">
      <selection activeCell="J10" sqref="J10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4.425781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413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39420</v>
      </c>
      <c r="B6" s="186" t="s">
        <v>301</v>
      </c>
      <c r="C6" s="105" t="s">
        <v>5</v>
      </c>
      <c r="D6" s="130">
        <v>3184.8</v>
      </c>
      <c r="E6" s="71" t="s">
        <v>89</v>
      </c>
      <c r="F6" s="27" t="s">
        <v>249</v>
      </c>
      <c r="H6" s="129">
        <v>39420</v>
      </c>
      <c r="I6" s="190" t="s">
        <v>414</v>
      </c>
      <c r="J6" s="132" t="s">
        <v>415</v>
      </c>
      <c r="K6" s="136">
        <v>2650</v>
      </c>
      <c r="L6" s="27" t="s">
        <v>89</v>
      </c>
      <c r="M6" s="27" t="s">
        <v>249</v>
      </c>
    </row>
    <row r="7" spans="1:14" s="56" customFormat="1" ht="12" x14ac:dyDescent="0.2">
      <c r="A7" s="129">
        <v>39424</v>
      </c>
      <c r="B7" s="186" t="s">
        <v>301</v>
      </c>
      <c r="C7" s="105" t="s">
        <v>150</v>
      </c>
      <c r="D7" s="130">
        <v>620.16</v>
      </c>
      <c r="E7" s="71" t="s">
        <v>89</v>
      </c>
      <c r="F7" s="27" t="s">
        <v>249</v>
      </c>
      <c r="H7" s="129">
        <v>39420</v>
      </c>
      <c r="I7" s="190" t="s">
        <v>301</v>
      </c>
      <c r="J7" s="132" t="s">
        <v>222</v>
      </c>
      <c r="K7" s="136">
        <v>326.04000000000002</v>
      </c>
      <c r="L7" s="27" t="s">
        <v>89</v>
      </c>
      <c r="M7" s="27" t="s">
        <v>249</v>
      </c>
    </row>
    <row r="8" spans="1:14" s="56" customFormat="1" ht="12" x14ac:dyDescent="0.2">
      <c r="A8" s="129">
        <v>39424</v>
      </c>
      <c r="B8" s="190" t="s">
        <v>301</v>
      </c>
      <c r="C8" s="132" t="s">
        <v>9</v>
      </c>
      <c r="D8" s="136">
        <v>862</v>
      </c>
      <c r="E8" s="27" t="s">
        <v>89</v>
      </c>
      <c r="F8" s="27" t="s">
        <v>249</v>
      </c>
      <c r="H8" s="129">
        <v>39420</v>
      </c>
      <c r="I8" s="190" t="s">
        <v>301</v>
      </c>
      <c r="J8" s="132" t="s">
        <v>227</v>
      </c>
      <c r="K8" s="136">
        <v>307.8</v>
      </c>
      <c r="L8" s="27" t="s">
        <v>89</v>
      </c>
      <c r="M8" s="27" t="s">
        <v>249</v>
      </c>
    </row>
    <row r="9" spans="1:14" s="56" customFormat="1" ht="12" x14ac:dyDescent="0.2">
      <c r="A9" s="129">
        <v>39427</v>
      </c>
      <c r="B9" s="186" t="s">
        <v>417</v>
      </c>
      <c r="C9" s="105" t="s">
        <v>416</v>
      </c>
      <c r="D9" s="130">
        <v>548</v>
      </c>
      <c r="E9" s="71" t="s">
        <v>89</v>
      </c>
      <c r="F9" s="71" t="s">
        <v>249</v>
      </c>
      <c r="H9" s="129">
        <v>39420</v>
      </c>
      <c r="I9" s="190" t="s">
        <v>301</v>
      </c>
      <c r="J9" s="132" t="s">
        <v>333</v>
      </c>
      <c r="K9" s="124">
        <v>102.6</v>
      </c>
      <c r="L9" s="27" t="s">
        <v>89</v>
      </c>
      <c r="M9" s="27" t="s">
        <v>249</v>
      </c>
    </row>
    <row r="10" spans="1:14" s="56" customFormat="1" ht="12" x14ac:dyDescent="0.2">
      <c r="A10" s="129">
        <v>39430</v>
      </c>
      <c r="B10" s="186" t="s">
        <v>409</v>
      </c>
      <c r="C10" s="105" t="s">
        <v>410</v>
      </c>
      <c r="D10" s="130">
        <v>2078.2199999999998</v>
      </c>
      <c r="E10" s="71" t="s">
        <v>89</v>
      </c>
      <c r="F10" s="27" t="s">
        <v>249</v>
      </c>
      <c r="H10" s="129">
        <v>39420</v>
      </c>
      <c r="I10" s="186" t="s">
        <v>301</v>
      </c>
      <c r="J10" s="105" t="s">
        <v>111</v>
      </c>
      <c r="K10" s="151">
        <v>306.3</v>
      </c>
      <c r="L10" s="27" t="s">
        <v>89</v>
      </c>
      <c r="M10" s="27" t="s">
        <v>249</v>
      </c>
      <c r="N10" s="70"/>
    </row>
    <row r="11" spans="1:14" s="56" customFormat="1" x14ac:dyDescent="0.2">
      <c r="A11" s="129">
        <v>39436</v>
      </c>
      <c r="B11" s="186" t="s">
        <v>417</v>
      </c>
      <c r="C11" s="105" t="s">
        <v>418</v>
      </c>
      <c r="D11" s="130">
        <v>2127.4899999999998</v>
      </c>
      <c r="E11" s="71" t="s">
        <v>89</v>
      </c>
      <c r="F11" s="27" t="s">
        <v>249</v>
      </c>
      <c r="H11" s="129">
        <v>39423</v>
      </c>
      <c r="I11" s="186" t="s">
        <v>344</v>
      </c>
      <c r="J11" s="105" t="s">
        <v>420</v>
      </c>
      <c r="K11" s="130">
        <v>1270.28</v>
      </c>
      <c r="L11" s="27" t="s">
        <v>89</v>
      </c>
      <c r="M11" s="27" t="s">
        <v>249</v>
      </c>
      <c r="N11"/>
    </row>
    <row r="12" spans="1:14" s="56" customFormat="1" x14ac:dyDescent="0.2">
      <c r="A12" s="129">
        <v>39436</v>
      </c>
      <c r="B12" s="186" t="s">
        <v>417</v>
      </c>
      <c r="C12" s="105" t="s">
        <v>419</v>
      </c>
      <c r="D12" s="130">
        <v>2984.07</v>
      </c>
      <c r="E12" s="71" t="s">
        <v>89</v>
      </c>
      <c r="F12" s="27" t="s">
        <v>249</v>
      </c>
      <c r="H12" s="129">
        <v>39426</v>
      </c>
      <c r="I12" s="186" t="s">
        <v>344</v>
      </c>
      <c r="J12" s="105" t="s">
        <v>333</v>
      </c>
      <c r="K12" s="130">
        <v>239.69</v>
      </c>
      <c r="L12" s="27" t="s">
        <v>89</v>
      </c>
      <c r="M12" s="71" t="s">
        <v>422</v>
      </c>
      <c r="N12"/>
    </row>
    <row r="13" spans="1:14" s="70" customFormat="1" ht="12" x14ac:dyDescent="0.2">
      <c r="A13" s="129">
        <v>39420</v>
      </c>
      <c r="B13" s="186" t="s">
        <v>344</v>
      </c>
      <c r="C13" s="105" t="s">
        <v>5</v>
      </c>
      <c r="D13" s="130">
        <v>711.17</v>
      </c>
      <c r="E13" s="27" t="s">
        <v>89</v>
      </c>
      <c r="F13" s="27" t="s">
        <v>249</v>
      </c>
      <c r="H13" s="129">
        <v>39430</v>
      </c>
      <c r="I13" s="186" t="s">
        <v>425</v>
      </c>
      <c r="J13" s="105" t="s">
        <v>423</v>
      </c>
      <c r="K13" s="130">
        <v>251.26</v>
      </c>
      <c r="L13" s="27"/>
      <c r="M13" s="71" t="s">
        <v>249</v>
      </c>
      <c r="N13" s="56"/>
    </row>
    <row r="14" spans="1:14" s="70" customFormat="1" x14ac:dyDescent="0.2">
      <c r="A14" s="129">
        <v>39437</v>
      </c>
      <c r="B14" s="190" t="s">
        <v>409</v>
      </c>
      <c r="C14" s="132" t="s">
        <v>429</v>
      </c>
      <c r="D14" s="136">
        <v>24169.86</v>
      </c>
      <c r="E14" s="71"/>
      <c r="F14" s="71" t="s">
        <v>249</v>
      </c>
      <c r="G14"/>
      <c r="H14" s="129">
        <v>39430</v>
      </c>
      <c r="I14" s="186" t="s">
        <v>425</v>
      </c>
      <c r="J14" s="105" t="s">
        <v>424</v>
      </c>
      <c r="K14" s="130">
        <v>383.76</v>
      </c>
      <c r="L14" s="27"/>
      <c r="M14" s="71" t="s">
        <v>249</v>
      </c>
      <c r="N14"/>
    </row>
    <row r="15" spans="1:14" x14ac:dyDescent="0.2">
      <c r="A15" s="129">
        <v>39437</v>
      </c>
      <c r="B15" s="190" t="s">
        <v>409</v>
      </c>
      <c r="C15" s="132" t="s">
        <v>429</v>
      </c>
      <c r="D15" s="136">
        <v>190</v>
      </c>
      <c r="E15" s="71"/>
      <c r="F15" s="71" t="s">
        <v>249</v>
      </c>
      <c r="H15" s="129">
        <v>39430</v>
      </c>
      <c r="I15" s="186" t="s">
        <v>425</v>
      </c>
      <c r="J15" s="105" t="s">
        <v>426</v>
      </c>
      <c r="K15" s="130">
        <v>314.75</v>
      </c>
      <c r="L15" s="27"/>
      <c r="M15" s="71" t="s">
        <v>249</v>
      </c>
    </row>
    <row r="16" spans="1:14" ht="13.5" thickBot="1" x14ac:dyDescent="0.25">
      <c r="A16" s="96"/>
      <c r="B16" s="187"/>
      <c r="C16" s="67"/>
      <c r="D16" s="93"/>
      <c r="E16" s="27"/>
      <c r="F16" s="71"/>
      <c r="H16" s="129">
        <v>39430</v>
      </c>
      <c r="I16" s="186" t="s">
        <v>425</v>
      </c>
      <c r="J16" s="105" t="s">
        <v>427</v>
      </c>
      <c r="K16" s="130">
        <v>1038.93</v>
      </c>
      <c r="L16" s="27"/>
      <c r="M16" s="71" t="s">
        <v>249</v>
      </c>
    </row>
    <row r="17" spans="1:14" ht="13.5" thickBot="1" x14ac:dyDescent="0.25">
      <c r="A17" s="56"/>
      <c r="B17" s="56"/>
      <c r="C17" s="56"/>
      <c r="D17" s="87">
        <f>SUM(D13:D16)</f>
        <v>25071.03</v>
      </c>
      <c r="E17" s="27"/>
      <c r="F17" s="71"/>
      <c r="H17" s="129">
        <v>39434</v>
      </c>
      <c r="I17" s="186" t="s">
        <v>301</v>
      </c>
      <c r="J17" s="105" t="s">
        <v>428</v>
      </c>
      <c r="K17" s="130">
        <v>592</v>
      </c>
      <c r="L17" s="27" t="s">
        <v>89</v>
      </c>
      <c r="M17" s="71" t="s">
        <v>249</v>
      </c>
      <c r="N17" s="56"/>
    </row>
    <row r="18" spans="1:14" x14ac:dyDescent="0.2">
      <c r="A18" s="70"/>
      <c r="B18" s="70"/>
      <c r="C18" s="70"/>
      <c r="D18" s="95"/>
      <c r="E18" s="27"/>
      <c r="F18" s="71"/>
      <c r="H18" s="129">
        <v>39435</v>
      </c>
      <c r="I18" s="186" t="s">
        <v>344</v>
      </c>
      <c r="J18" s="105" t="s">
        <v>333</v>
      </c>
      <c r="K18" s="130">
        <v>85.94</v>
      </c>
      <c r="L18" s="27" t="s">
        <v>89</v>
      </c>
      <c r="M18" s="27" t="s">
        <v>249</v>
      </c>
      <c r="N18" s="56"/>
    </row>
    <row r="19" spans="1:14" x14ac:dyDescent="0.2">
      <c r="A19" s="70"/>
      <c r="B19" s="70"/>
      <c r="C19" s="70"/>
      <c r="D19" s="95"/>
      <c r="E19" s="27"/>
      <c r="F19" s="71"/>
      <c r="H19" s="129">
        <v>39435</v>
      </c>
      <c r="I19" s="186" t="s">
        <v>344</v>
      </c>
      <c r="J19" s="105" t="s">
        <v>333</v>
      </c>
      <c r="K19" s="130">
        <v>430.42</v>
      </c>
      <c r="L19" s="27" t="s">
        <v>89</v>
      </c>
      <c r="M19" s="71" t="s">
        <v>249</v>
      </c>
      <c r="N19" s="70"/>
    </row>
    <row r="20" spans="1:14" x14ac:dyDescent="0.2">
      <c r="A20" s="70"/>
      <c r="B20" s="70"/>
      <c r="C20" s="70"/>
      <c r="D20" s="95"/>
      <c r="E20" s="27"/>
      <c r="F20" s="71"/>
      <c r="H20" s="129">
        <v>39436</v>
      </c>
      <c r="I20" s="186" t="s">
        <v>417</v>
      </c>
      <c r="J20" s="105" t="s">
        <v>373</v>
      </c>
      <c r="K20" s="136">
        <v>295</v>
      </c>
      <c r="L20" s="71" t="s">
        <v>89</v>
      </c>
      <c r="M20" s="71" t="s">
        <v>249</v>
      </c>
      <c r="N20" s="70"/>
    </row>
    <row r="21" spans="1:14" x14ac:dyDescent="0.2">
      <c r="E21" s="27"/>
      <c r="F21" s="71"/>
      <c r="H21" s="129">
        <v>39438</v>
      </c>
      <c r="I21" s="190" t="s">
        <v>301</v>
      </c>
      <c r="J21" s="132" t="s">
        <v>333</v>
      </c>
      <c r="K21" s="136">
        <v>682.52</v>
      </c>
      <c r="L21" s="29" t="s">
        <v>249</v>
      </c>
      <c r="M21" s="27" t="s">
        <v>249</v>
      </c>
      <c r="N21" s="70"/>
    </row>
    <row r="22" spans="1:14" ht="13.5" thickBot="1" x14ac:dyDescent="0.25">
      <c r="E22" s="71"/>
      <c r="F22" s="71"/>
      <c r="H22" s="209"/>
      <c r="I22" s="192"/>
      <c r="J22" s="133"/>
      <c r="K22" s="137"/>
      <c r="N22" s="70"/>
    </row>
    <row r="23" spans="1:14" ht="13.5" thickBot="1" x14ac:dyDescent="0.25">
      <c r="E23" s="71"/>
      <c r="F23" s="71"/>
      <c r="H23" s="56"/>
      <c r="I23" s="56"/>
      <c r="J23" s="194"/>
      <c r="K23" s="87">
        <f>SUM(K6:K22)</f>
        <v>9277.2900000000009</v>
      </c>
      <c r="N23" s="70"/>
    </row>
    <row r="24" spans="1:14" x14ac:dyDescent="0.2">
      <c r="E24" s="71"/>
      <c r="F24" s="71"/>
      <c r="N24" s="70"/>
    </row>
    <row r="25" spans="1:14" x14ac:dyDescent="0.2">
      <c r="E25" s="71"/>
      <c r="F25" s="71"/>
      <c r="N25" s="70"/>
    </row>
    <row r="26" spans="1:14" x14ac:dyDescent="0.2">
      <c r="E26" s="71"/>
      <c r="F26" s="71"/>
      <c r="N26" s="70"/>
    </row>
    <row r="27" spans="1:14" x14ac:dyDescent="0.2">
      <c r="E27" s="71"/>
      <c r="F27" s="71"/>
      <c r="N27" s="70"/>
    </row>
    <row r="28" spans="1:14" x14ac:dyDescent="0.2">
      <c r="E28" s="71"/>
      <c r="F28" s="71"/>
      <c r="N28" s="70"/>
    </row>
    <row r="29" spans="1:14" x14ac:dyDescent="0.2">
      <c r="E29" s="71"/>
      <c r="F29" s="71"/>
    </row>
    <row r="30" spans="1:14" x14ac:dyDescent="0.2">
      <c r="E30" s="71"/>
      <c r="F30" s="71"/>
    </row>
    <row r="31" spans="1:14" x14ac:dyDescent="0.2">
      <c r="E31" s="71"/>
      <c r="F31" s="71"/>
    </row>
    <row r="32" spans="1:14" x14ac:dyDescent="0.2">
      <c r="E32" s="71"/>
      <c r="F32" s="71"/>
      <c r="G32" s="212"/>
    </row>
    <row r="33" spans="5:8" x14ac:dyDescent="0.2">
      <c r="E33" s="71"/>
      <c r="F33" s="71"/>
      <c r="G33" s="212"/>
    </row>
    <row r="34" spans="5:8" x14ac:dyDescent="0.2">
      <c r="E34" s="71"/>
    </row>
    <row r="35" spans="5:8" x14ac:dyDescent="0.2">
      <c r="E35" s="71"/>
    </row>
    <row r="36" spans="5:8" x14ac:dyDescent="0.2">
      <c r="E36" s="71"/>
    </row>
    <row r="37" spans="5:8" x14ac:dyDescent="0.2">
      <c r="E37" s="71"/>
      <c r="H37" s="71"/>
    </row>
    <row r="38" spans="5:8" x14ac:dyDescent="0.2">
      <c r="E38" s="71"/>
    </row>
    <row r="39" spans="5:8" x14ac:dyDescent="0.2">
      <c r="E39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N37"/>
  <sheetViews>
    <sheetView workbookViewId="0">
      <selection activeCell="C8" sqref="C8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4.425781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421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39455</v>
      </c>
      <c r="B6" s="186" t="s">
        <v>344</v>
      </c>
      <c r="C6" s="105" t="s">
        <v>150</v>
      </c>
      <c r="D6" s="130">
        <v>570</v>
      </c>
      <c r="E6" s="71" t="s">
        <v>89</v>
      </c>
      <c r="F6" s="27" t="s">
        <v>249</v>
      </c>
      <c r="H6" s="129">
        <v>39459</v>
      </c>
      <c r="I6" s="190" t="s">
        <v>344</v>
      </c>
      <c r="J6" s="132" t="s">
        <v>333</v>
      </c>
      <c r="K6" s="136">
        <v>253.25</v>
      </c>
      <c r="L6" s="27" t="s">
        <v>89</v>
      </c>
      <c r="M6" s="27" t="s">
        <v>249</v>
      </c>
    </row>
    <row r="7" spans="1:14" s="56" customFormat="1" ht="12" x14ac:dyDescent="0.2">
      <c r="A7" s="129">
        <v>39456</v>
      </c>
      <c r="B7" s="190" t="s">
        <v>431</v>
      </c>
      <c r="C7" s="132" t="s">
        <v>432</v>
      </c>
      <c r="D7" s="136">
        <v>4065</v>
      </c>
      <c r="E7" s="27" t="s">
        <v>89</v>
      </c>
      <c r="F7" s="27" t="s">
        <v>249</v>
      </c>
      <c r="H7" s="129">
        <v>39094</v>
      </c>
      <c r="I7" s="190" t="s">
        <v>344</v>
      </c>
      <c r="J7" s="132" t="s">
        <v>331</v>
      </c>
      <c r="K7" s="136">
        <v>109.4</v>
      </c>
      <c r="L7" s="27"/>
      <c r="M7" s="27" t="s">
        <v>249</v>
      </c>
    </row>
    <row r="8" spans="1:14" s="56" customFormat="1" ht="12" x14ac:dyDescent="0.2">
      <c r="A8" s="129">
        <v>39462</v>
      </c>
      <c r="B8" s="186" t="s">
        <v>433</v>
      </c>
      <c r="C8" s="105" t="s">
        <v>434</v>
      </c>
      <c r="D8" s="130">
        <v>2440.0100000000002</v>
      </c>
      <c r="E8" s="71" t="s">
        <v>89</v>
      </c>
      <c r="F8" s="71" t="s">
        <v>249</v>
      </c>
      <c r="H8" s="129">
        <v>39461</v>
      </c>
      <c r="I8" s="190" t="s">
        <v>344</v>
      </c>
      <c r="J8" s="132" t="s">
        <v>420</v>
      </c>
      <c r="K8" s="136">
        <v>1390.68</v>
      </c>
      <c r="L8" s="27" t="s">
        <v>89</v>
      </c>
      <c r="M8" s="27" t="s">
        <v>249</v>
      </c>
    </row>
    <row r="9" spans="1:14" s="56" customFormat="1" ht="12" x14ac:dyDescent="0.2">
      <c r="A9" s="129">
        <v>39462</v>
      </c>
      <c r="B9" s="186" t="s">
        <v>344</v>
      </c>
      <c r="C9" s="105" t="s">
        <v>181</v>
      </c>
      <c r="D9" s="130">
        <v>483.71</v>
      </c>
      <c r="E9" s="71" t="s">
        <v>89</v>
      </c>
      <c r="F9" s="71" t="s">
        <v>249</v>
      </c>
      <c r="H9" s="129">
        <v>39469</v>
      </c>
      <c r="I9" s="190" t="s">
        <v>344</v>
      </c>
      <c r="J9" s="132" t="s">
        <v>420</v>
      </c>
      <c r="K9" s="136">
        <v>796.55</v>
      </c>
      <c r="L9" s="27" t="s">
        <v>89</v>
      </c>
      <c r="M9" s="27" t="s">
        <v>249</v>
      </c>
    </row>
    <row r="10" spans="1:14" s="56" customFormat="1" ht="12" x14ac:dyDescent="0.2">
      <c r="A10" s="129">
        <v>39462</v>
      </c>
      <c r="B10" s="186" t="s">
        <v>344</v>
      </c>
      <c r="C10" s="105" t="s">
        <v>435</v>
      </c>
      <c r="D10" s="130">
        <v>4092.6</v>
      </c>
      <c r="E10" s="71" t="s">
        <v>437</v>
      </c>
      <c r="F10" s="27" t="s">
        <v>249</v>
      </c>
      <c r="H10" s="129">
        <v>39469</v>
      </c>
      <c r="I10" s="190" t="s">
        <v>344</v>
      </c>
      <c r="J10" s="132" t="s">
        <v>373</v>
      </c>
      <c r="K10" s="136">
        <v>372</v>
      </c>
      <c r="L10" s="27" t="s">
        <v>89</v>
      </c>
      <c r="M10" s="27" t="s">
        <v>249</v>
      </c>
    </row>
    <row r="11" spans="1:14" s="56" customFormat="1" ht="12" x14ac:dyDescent="0.2">
      <c r="A11" s="129">
        <v>39465</v>
      </c>
      <c r="B11" s="186" t="s">
        <v>327</v>
      </c>
      <c r="C11" s="105" t="s">
        <v>436</v>
      </c>
      <c r="D11" s="92">
        <v>1331.45</v>
      </c>
      <c r="E11" s="71" t="s">
        <v>89</v>
      </c>
      <c r="F11" s="27" t="s">
        <v>249</v>
      </c>
      <c r="H11" s="129">
        <v>39470</v>
      </c>
      <c r="I11" s="190" t="s">
        <v>344</v>
      </c>
      <c r="J11" s="132" t="s">
        <v>212</v>
      </c>
      <c r="K11" s="124">
        <v>149.77000000000001</v>
      </c>
      <c r="L11" s="27" t="s">
        <v>89</v>
      </c>
      <c r="M11" s="27" t="s">
        <v>249</v>
      </c>
      <c r="N11" s="70"/>
    </row>
    <row r="12" spans="1:14" s="56" customFormat="1" ht="13.5" thickBot="1" x14ac:dyDescent="0.25">
      <c r="A12" s="129">
        <v>39465</v>
      </c>
      <c r="B12" s="186" t="s">
        <v>344</v>
      </c>
      <c r="C12" s="105" t="s">
        <v>380</v>
      </c>
      <c r="D12" s="135">
        <v>376.2</v>
      </c>
      <c r="E12" s="71" t="s">
        <v>89</v>
      </c>
      <c r="F12" s="27" t="s">
        <v>249</v>
      </c>
      <c r="H12" s="209"/>
      <c r="I12" s="192"/>
      <c r="J12" s="133"/>
      <c r="K12" s="137"/>
      <c r="L12" s="29"/>
      <c r="M12" s="27"/>
      <c r="N12"/>
    </row>
    <row r="13" spans="1:14" s="70" customFormat="1" ht="13.5" thickBot="1" x14ac:dyDescent="0.25">
      <c r="A13" s="129">
        <v>39465</v>
      </c>
      <c r="B13" s="190" t="s">
        <v>344</v>
      </c>
      <c r="C13" s="132" t="s">
        <v>5</v>
      </c>
      <c r="D13" s="136">
        <v>4252.93</v>
      </c>
      <c r="E13" s="71" t="s">
        <v>89</v>
      </c>
      <c r="F13" s="71" t="s">
        <v>249</v>
      </c>
      <c r="H13" s="56"/>
      <c r="I13" s="56"/>
      <c r="J13" s="194"/>
      <c r="K13" s="87">
        <f>SUM(K6:K12)</f>
        <v>3071.65</v>
      </c>
      <c r="L13" s="29"/>
      <c r="M13" s="71"/>
      <c r="N13" s="56"/>
    </row>
    <row r="14" spans="1:14" s="70" customFormat="1" x14ac:dyDescent="0.2">
      <c r="A14" s="129">
        <v>39469</v>
      </c>
      <c r="B14" s="190" t="s">
        <v>344</v>
      </c>
      <c r="C14" s="132" t="s">
        <v>227</v>
      </c>
      <c r="D14" s="136">
        <v>474.24</v>
      </c>
      <c r="E14" s="71" t="s">
        <v>89</v>
      </c>
      <c r="F14" s="71" t="s">
        <v>249</v>
      </c>
      <c r="G14"/>
      <c r="H14"/>
      <c r="I14"/>
      <c r="J14" s="195"/>
      <c r="K14" s="197"/>
      <c r="L14" s="29"/>
      <c r="M14" s="27"/>
      <c r="N14"/>
    </row>
    <row r="15" spans="1:14" x14ac:dyDescent="0.2">
      <c r="A15" s="129">
        <v>39470</v>
      </c>
      <c r="B15" s="186" t="s">
        <v>433</v>
      </c>
      <c r="C15" s="132" t="s">
        <v>376</v>
      </c>
      <c r="D15" s="136">
        <v>2611.48</v>
      </c>
      <c r="E15" s="71" t="s">
        <v>89</v>
      </c>
      <c r="F15" s="71" t="s">
        <v>249</v>
      </c>
      <c r="M15" s="71"/>
    </row>
    <row r="16" spans="1:14" x14ac:dyDescent="0.2">
      <c r="A16" s="129">
        <v>39475</v>
      </c>
      <c r="B16" s="186" t="s">
        <v>344</v>
      </c>
      <c r="C16" s="132" t="s">
        <v>307</v>
      </c>
      <c r="D16" s="136">
        <v>9667.2000000000007</v>
      </c>
      <c r="E16" s="27" t="s">
        <v>89</v>
      </c>
      <c r="F16" s="71" t="s">
        <v>249</v>
      </c>
      <c r="M16" s="71"/>
    </row>
    <row r="17" spans="1:14" x14ac:dyDescent="0.2">
      <c r="A17" s="129">
        <v>39476</v>
      </c>
      <c r="B17" s="186" t="s">
        <v>438</v>
      </c>
      <c r="C17" s="132" t="s">
        <v>439</v>
      </c>
      <c r="D17" s="136">
        <v>2032</v>
      </c>
      <c r="E17" s="27" t="s">
        <v>89</v>
      </c>
      <c r="F17" s="71" t="s">
        <v>249</v>
      </c>
      <c r="M17" s="71"/>
      <c r="N17" s="56"/>
    </row>
    <row r="18" spans="1:14" x14ac:dyDescent="0.2">
      <c r="A18" s="129">
        <v>39476</v>
      </c>
      <c r="B18" s="186" t="s">
        <v>438</v>
      </c>
      <c r="C18" s="132" t="s">
        <v>439</v>
      </c>
      <c r="D18" s="136">
        <v>1730</v>
      </c>
      <c r="E18" s="27" t="s">
        <v>89</v>
      </c>
      <c r="F18" s="71" t="s">
        <v>249</v>
      </c>
      <c r="M18" s="27"/>
      <c r="N18" s="56"/>
    </row>
    <row r="19" spans="1:14" ht="13.5" thickBot="1" x14ac:dyDescent="0.25">
      <c r="A19" s="96"/>
      <c r="B19" s="187"/>
      <c r="C19" s="67"/>
      <c r="D19" s="93"/>
      <c r="E19" s="27"/>
      <c r="F19" s="71"/>
      <c r="N19" s="70"/>
    </row>
    <row r="20" spans="1:14" ht="13.5" thickBot="1" x14ac:dyDescent="0.25">
      <c r="A20" s="56"/>
      <c r="B20" s="56"/>
      <c r="C20" s="56"/>
      <c r="D20" s="87">
        <f>SUM(D6:D10)+SUM(D12:D19)</f>
        <v>32795.370000000003</v>
      </c>
      <c r="E20" s="71"/>
      <c r="F20" s="71"/>
      <c r="N20" s="70"/>
    </row>
    <row r="21" spans="1:14" x14ac:dyDescent="0.2">
      <c r="A21" s="70"/>
      <c r="B21" s="70"/>
      <c r="C21" s="70"/>
      <c r="D21" s="95"/>
      <c r="E21" s="71"/>
      <c r="F21" s="71"/>
      <c r="N21" s="70"/>
    </row>
    <row r="22" spans="1:14" x14ac:dyDescent="0.2">
      <c r="A22" s="70"/>
      <c r="B22" s="70"/>
      <c r="C22" s="70"/>
      <c r="D22" s="95"/>
      <c r="E22" s="71"/>
      <c r="F22" s="71"/>
      <c r="N22" s="70"/>
    </row>
    <row r="23" spans="1:14" x14ac:dyDescent="0.2">
      <c r="A23" s="70"/>
      <c r="B23" s="70"/>
      <c r="C23" s="70"/>
      <c r="D23" s="95"/>
      <c r="E23" s="71"/>
      <c r="F23" s="71"/>
      <c r="N23" s="70"/>
    </row>
    <row r="24" spans="1:14" x14ac:dyDescent="0.2">
      <c r="E24" s="71"/>
      <c r="F24" s="71"/>
      <c r="N24" s="70"/>
    </row>
    <row r="25" spans="1:14" x14ac:dyDescent="0.2">
      <c r="E25" s="71"/>
      <c r="F25" s="71"/>
      <c r="N25" s="70"/>
    </row>
    <row r="26" spans="1:14" x14ac:dyDescent="0.2">
      <c r="E26" s="71"/>
      <c r="F26" s="71"/>
      <c r="N26" s="70"/>
    </row>
    <row r="27" spans="1:14" x14ac:dyDescent="0.2">
      <c r="E27" s="71"/>
      <c r="F27" s="71"/>
      <c r="H27" s="71"/>
      <c r="N27" s="70"/>
    </row>
    <row r="28" spans="1:14" x14ac:dyDescent="0.2">
      <c r="E28" s="71"/>
      <c r="F28" s="71"/>
      <c r="N28" s="70"/>
    </row>
    <row r="29" spans="1:14" x14ac:dyDescent="0.2">
      <c r="E29" s="71"/>
      <c r="F29" s="71"/>
    </row>
    <row r="30" spans="1:14" x14ac:dyDescent="0.2">
      <c r="E30" s="71"/>
      <c r="F30" s="71"/>
    </row>
    <row r="31" spans="1:14" x14ac:dyDescent="0.2">
      <c r="E31" s="71"/>
      <c r="F31" s="71"/>
    </row>
    <row r="32" spans="1:14" x14ac:dyDescent="0.2">
      <c r="E32" s="71"/>
      <c r="F32" s="71"/>
      <c r="G32" s="212"/>
    </row>
    <row r="33" spans="5:7" x14ac:dyDescent="0.2">
      <c r="E33" s="71"/>
      <c r="F33" s="71"/>
      <c r="G33" s="212"/>
    </row>
    <row r="34" spans="5:7" x14ac:dyDescent="0.2">
      <c r="E34" s="71"/>
      <c r="F34" s="71"/>
    </row>
    <row r="35" spans="5:7" x14ac:dyDescent="0.2">
      <c r="E35" s="71"/>
    </row>
    <row r="36" spans="5:7" x14ac:dyDescent="0.2">
      <c r="E36" s="71"/>
    </row>
    <row r="37" spans="5:7" x14ac:dyDescent="0.2">
      <c r="E37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N37"/>
  <sheetViews>
    <sheetView workbookViewId="0">
      <selection activeCell="C7" sqref="C7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4.425781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440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thickBot="1" x14ac:dyDescent="0.25">
      <c r="A6" s="129">
        <v>39480</v>
      </c>
      <c r="B6" s="186" t="s">
        <v>441</v>
      </c>
      <c r="C6" s="105" t="s">
        <v>442</v>
      </c>
      <c r="D6" s="130">
        <v>985.91</v>
      </c>
      <c r="E6" s="71" t="s">
        <v>89</v>
      </c>
      <c r="F6" s="27"/>
      <c r="H6" s="213">
        <v>39493</v>
      </c>
      <c r="I6" s="214" t="s">
        <v>301</v>
      </c>
      <c r="J6" s="215" t="s">
        <v>445</v>
      </c>
      <c r="K6" s="216">
        <v>1054.1600000000001</v>
      </c>
      <c r="L6" s="27" t="s">
        <v>89</v>
      </c>
      <c r="M6" s="27" t="s">
        <v>249</v>
      </c>
    </row>
    <row r="7" spans="1:14" s="56" customFormat="1" ht="13.5" thickBot="1" x14ac:dyDescent="0.25">
      <c r="A7" s="129">
        <v>39483</v>
      </c>
      <c r="B7" s="190" t="s">
        <v>438</v>
      </c>
      <c r="C7" s="132" t="s">
        <v>439</v>
      </c>
      <c r="D7" s="136">
        <v>823</v>
      </c>
      <c r="E7" s="27" t="s">
        <v>89</v>
      </c>
      <c r="F7" s="27" t="s">
        <v>249</v>
      </c>
      <c r="J7" s="194"/>
      <c r="K7" s="87">
        <f>SUM(K6:K6)</f>
        <v>1054.1600000000001</v>
      </c>
      <c r="L7" s="29"/>
      <c r="M7" s="29"/>
    </row>
    <row r="8" spans="1:14" s="56" customFormat="1" x14ac:dyDescent="0.2">
      <c r="A8" s="129">
        <v>39490</v>
      </c>
      <c r="B8" s="190" t="s">
        <v>443</v>
      </c>
      <c r="C8" s="132" t="s">
        <v>444</v>
      </c>
      <c r="D8" s="136">
        <v>883.5</v>
      </c>
      <c r="E8" s="27" t="s">
        <v>89</v>
      </c>
      <c r="F8" s="27" t="s">
        <v>249</v>
      </c>
      <c r="H8"/>
      <c r="I8"/>
      <c r="J8" s="195"/>
      <c r="K8" s="197"/>
      <c r="L8" s="29"/>
      <c r="M8" s="29"/>
    </row>
    <row r="9" spans="1:14" s="56" customFormat="1" x14ac:dyDescent="0.2">
      <c r="A9" s="129">
        <v>39492</v>
      </c>
      <c r="B9" s="186" t="s">
        <v>301</v>
      </c>
      <c r="C9" s="105" t="s">
        <v>5</v>
      </c>
      <c r="D9" s="130">
        <v>3475.06</v>
      </c>
      <c r="E9" s="71" t="s">
        <v>89</v>
      </c>
      <c r="F9" s="71" t="s">
        <v>249</v>
      </c>
      <c r="H9"/>
      <c r="I9"/>
      <c r="J9" s="195"/>
      <c r="K9" s="197"/>
      <c r="L9" s="29"/>
      <c r="M9" s="29"/>
    </row>
    <row r="10" spans="1:14" s="56" customFormat="1" x14ac:dyDescent="0.2">
      <c r="A10" s="129">
        <v>39492</v>
      </c>
      <c r="B10" s="186" t="s">
        <v>301</v>
      </c>
      <c r="C10" s="105" t="s">
        <v>5</v>
      </c>
      <c r="D10" s="130">
        <v>638.4</v>
      </c>
      <c r="E10" s="71" t="s">
        <v>89</v>
      </c>
      <c r="F10" s="71" t="s">
        <v>249</v>
      </c>
      <c r="H10"/>
      <c r="I10"/>
      <c r="J10" s="195"/>
      <c r="K10" s="197"/>
      <c r="L10" s="29"/>
      <c r="M10" s="29"/>
    </row>
    <row r="11" spans="1:14" s="56" customFormat="1" x14ac:dyDescent="0.2">
      <c r="A11" s="129">
        <v>39493</v>
      </c>
      <c r="B11" s="186" t="s">
        <v>301</v>
      </c>
      <c r="C11" s="105" t="s">
        <v>227</v>
      </c>
      <c r="D11" s="130">
        <v>1096.68</v>
      </c>
      <c r="E11" s="71" t="s">
        <v>89</v>
      </c>
      <c r="F11" s="27" t="s">
        <v>249</v>
      </c>
      <c r="H11"/>
      <c r="I11"/>
      <c r="J11" s="195"/>
      <c r="K11" s="197"/>
      <c r="L11" s="29"/>
      <c r="M11" s="29"/>
    </row>
    <row r="12" spans="1:14" s="56" customFormat="1" x14ac:dyDescent="0.2">
      <c r="A12" s="129">
        <v>39493</v>
      </c>
      <c r="B12" s="186" t="s">
        <v>301</v>
      </c>
      <c r="C12" s="105" t="s">
        <v>258</v>
      </c>
      <c r="D12" s="92">
        <v>730.03</v>
      </c>
      <c r="E12" s="71" t="s">
        <v>89</v>
      </c>
      <c r="F12" s="27" t="s">
        <v>249</v>
      </c>
      <c r="H12"/>
      <c r="I12"/>
      <c r="J12" s="195"/>
      <c r="K12" s="197"/>
      <c r="L12" s="29"/>
      <c r="M12" s="29"/>
      <c r="N12" s="70"/>
    </row>
    <row r="13" spans="1:14" s="56" customFormat="1" x14ac:dyDescent="0.2">
      <c r="A13" s="129">
        <v>39493</v>
      </c>
      <c r="B13" s="186" t="s">
        <v>446</v>
      </c>
      <c r="C13" s="105" t="s">
        <v>267</v>
      </c>
      <c r="D13" s="135">
        <v>214.5</v>
      </c>
      <c r="E13" s="71" t="s">
        <v>89</v>
      </c>
      <c r="F13" s="27" t="s">
        <v>249</v>
      </c>
      <c r="H13"/>
      <c r="I13"/>
      <c r="J13" s="195"/>
      <c r="K13" s="197"/>
      <c r="L13" s="29"/>
      <c r="M13" s="29"/>
      <c r="N13"/>
    </row>
    <row r="14" spans="1:14" s="70" customFormat="1" x14ac:dyDescent="0.2">
      <c r="A14" s="129">
        <v>39493</v>
      </c>
      <c r="B14" s="190" t="s">
        <v>301</v>
      </c>
      <c r="C14" s="132" t="s">
        <v>380</v>
      </c>
      <c r="D14" s="136">
        <v>673.06</v>
      </c>
      <c r="E14" s="71" t="s">
        <v>89</v>
      </c>
      <c r="F14" s="71" t="s">
        <v>249</v>
      </c>
      <c r="H14"/>
      <c r="I14"/>
      <c r="J14" s="195"/>
      <c r="K14" s="197"/>
      <c r="L14" s="29"/>
      <c r="M14" s="29"/>
      <c r="N14" s="56"/>
    </row>
    <row r="15" spans="1:14" s="70" customFormat="1" x14ac:dyDescent="0.2">
      <c r="A15" s="129">
        <v>39503</v>
      </c>
      <c r="B15" s="190" t="s">
        <v>301</v>
      </c>
      <c r="C15" s="132" t="s">
        <v>25</v>
      </c>
      <c r="D15" s="136">
        <v>1787</v>
      </c>
      <c r="E15" s="71" t="s">
        <v>89</v>
      </c>
      <c r="F15" s="71" t="s">
        <v>249</v>
      </c>
      <c r="G15"/>
      <c r="H15"/>
      <c r="I15"/>
      <c r="J15" s="195"/>
      <c r="K15" s="197"/>
      <c r="L15" s="29"/>
      <c r="M15" s="29"/>
      <c r="N15"/>
    </row>
    <row r="16" spans="1:14" x14ac:dyDescent="0.2">
      <c r="A16" s="129">
        <v>39499</v>
      </c>
      <c r="B16" s="186" t="s">
        <v>438</v>
      </c>
      <c r="C16" s="132" t="s">
        <v>439</v>
      </c>
      <c r="D16" s="136">
        <v>300</v>
      </c>
      <c r="E16" s="71" t="s">
        <v>89</v>
      </c>
      <c r="F16" s="71" t="s">
        <v>249</v>
      </c>
    </row>
    <row r="17" spans="1:14" x14ac:dyDescent="0.2">
      <c r="A17" s="129">
        <v>39505</v>
      </c>
      <c r="B17" s="186" t="s">
        <v>301</v>
      </c>
      <c r="C17" s="132" t="s">
        <v>227</v>
      </c>
      <c r="D17" s="136">
        <v>229.36</v>
      </c>
      <c r="E17" s="27" t="s">
        <v>89</v>
      </c>
      <c r="F17" s="71" t="s">
        <v>249</v>
      </c>
    </row>
    <row r="18" spans="1:14" x14ac:dyDescent="0.2">
      <c r="A18" s="129">
        <v>39505</v>
      </c>
      <c r="B18" s="186" t="s">
        <v>301</v>
      </c>
      <c r="C18" s="132" t="s">
        <v>25</v>
      </c>
      <c r="D18" s="136">
        <v>1787</v>
      </c>
      <c r="E18" s="27"/>
      <c r="F18" s="71" t="s">
        <v>249</v>
      </c>
      <c r="N18" s="56"/>
    </row>
    <row r="19" spans="1:14" ht="13.5" thickBot="1" x14ac:dyDescent="0.25">
      <c r="A19" s="96"/>
      <c r="B19" s="187"/>
      <c r="C19" s="67"/>
      <c r="D19" s="93"/>
      <c r="E19" s="27"/>
      <c r="F19" s="71"/>
      <c r="N19" s="56"/>
    </row>
    <row r="20" spans="1:14" ht="13.5" thickBot="1" x14ac:dyDescent="0.25">
      <c r="A20" s="56"/>
      <c r="B20" s="56"/>
      <c r="C20" s="56"/>
      <c r="D20" s="87">
        <f>SUM(D6:D19)</f>
        <v>13623.5</v>
      </c>
      <c r="E20" s="71"/>
      <c r="F20" s="71"/>
      <c r="N20" s="70"/>
    </row>
    <row r="21" spans="1:14" x14ac:dyDescent="0.2">
      <c r="A21" s="70"/>
      <c r="B21" s="70"/>
      <c r="C21" s="70"/>
      <c r="D21" s="95"/>
      <c r="E21" s="71"/>
      <c r="F21" s="71"/>
      <c r="H21" s="71"/>
      <c r="N21" s="70"/>
    </row>
    <row r="22" spans="1:14" x14ac:dyDescent="0.2">
      <c r="A22" s="70"/>
      <c r="B22" s="70"/>
      <c r="C22" s="70"/>
      <c r="D22" s="95"/>
      <c r="E22" s="71"/>
      <c r="F22" s="71"/>
      <c r="N22" s="70"/>
    </row>
    <row r="23" spans="1:14" x14ac:dyDescent="0.2">
      <c r="A23" s="70"/>
      <c r="B23" s="70"/>
      <c r="C23" s="70"/>
      <c r="D23" s="95"/>
      <c r="E23" s="71"/>
      <c r="F23" s="71"/>
      <c r="N23" s="70"/>
    </row>
    <row r="24" spans="1:14" x14ac:dyDescent="0.2">
      <c r="E24" s="71"/>
      <c r="F24" s="71"/>
      <c r="N24" s="70"/>
    </row>
    <row r="25" spans="1:14" x14ac:dyDescent="0.2">
      <c r="E25" s="71"/>
      <c r="F25" s="71"/>
      <c r="N25" s="70"/>
    </row>
    <row r="26" spans="1:14" x14ac:dyDescent="0.2">
      <c r="E26" s="71"/>
      <c r="F26" s="71"/>
      <c r="N26" s="70"/>
    </row>
    <row r="27" spans="1:14" x14ac:dyDescent="0.2">
      <c r="E27" s="71"/>
      <c r="F27" s="71"/>
      <c r="N27" s="70"/>
    </row>
    <row r="28" spans="1:14" x14ac:dyDescent="0.2">
      <c r="E28" s="71"/>
      <c r="F28" s="71"/>
      <c r="N28" s="70"/>
    </row>
    <row r="29" spans="1:14" x14ac:dyDescent="0.2">
      <c r="E29" s="71"/>
      <c r="F29" s="71"/>
      <c r="N29" s="70"/>
    </row>
    <row r="30" spans="1:14" x14ac:dyDescent="0.2">
      <c r="E30" s="71"/>
      <c r="F30" s="71"/>
    </row>
    <row r="31" spans="1:14" x14ac:dyDescent="0.2">
      <c r="E31" s="71"/>
      <c r="F31" s="71"/>
    </row>
    <row r="32" spans="1:14" x14ac:dyDescent="0.2">
      <c r="E32" s="71"/>
      <c r="F32" s="71"/>
    </row>
    <row r="33" spans="5:7" x14ac:dyDescent="0.2">
      <c r="E33" s="71"/>
      <c r="G33" s="212"/>
    </row>
    <row r="34" spans="5:7" x14ac:dyDescent="0.2">
      <c r="E34" s="71"/>
      <c r="G34" s="212"/>
    </row>
    <row r="35" spans="5:7" x14ac:dyDescent="0.2">
      <c r="E35" s="71"/>
    </row>
    <row r="36" spans="5:7" x14ac:dyDescent="0.2">
      <c r="E36" s="71"/>
    </row>
    <row r="37" spans="5:7" x14ac:dyDescent="0.2">
      <c r="E37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N37"/>
  <sheetViews>
    <sheetView workbookViewId="0">
      <selection activeCell="D12" sqref="D12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4.425781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447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39514</v>
      </c>
      <c r="B6" s="186" t="s">
        <v>344</v>
      </c>
      <c r="C6" s="105" t="s">
        <v>227</v>
      </c>
      <c r="D6" s="130">
        <v>1368</v>
      </c>
      <c r="E6" s="71" t="s">
        <v>89</v>
      </c>
      <c r="F6" s="27" t="s">
        <v>249</v>
      </c>
      <c r="H6" s="129">
        <v>39511</v>
      </c>
      <c r="I6" s="190" t="s">
        <v>344</v>
      </c>
      <c r="J6" s="132" t="s">
        <v>5</v>
      </c>
      <c r="K6" s="136">
        <v>2269.37</v>
      </c>
      <c r="L6" s="27" t="s">
        <v>89</v>
      </c>
      <c r="M6" s="27" t="s">
        <v>249</v>
      </c>
    </row>
    <row r="7" spans="1:14" s="56" customFormat="1" ht="12" x14ac:dyDescent="0.2">
      <c r="A7" s="129">
        <v>39514</v>
      </c>
      <c r="B7" s="186" t="s">
        <v>344</v>
      </c>
      <c r="C7" s="105" t="s">
        <v>222</v>
      </c>
      <c r="D7" s="130">
        <v>4301.68</v>
      </c>
      <c r="E7" s="71" t="s">
        <v>89</v>
      </c>
      <c r="F7" s="71"/>
      <c r="H7" s="129">
        <v>39511</v>
      </c>
      <c r="I7" s="190" t="s">
        <v>344</v>
      </c>
      <c r="J7" s="132" t="s">
        <v>420</v>
      </c>
      <c r="K7" s="136">
        <v>1186.27</v>
      </c>
      <c r="L7" s="27" t="s">
        <v>89</v>
      </c>
      <c r="M7" s="27" t="s">
        <v>249</v>
      </c>
    </row>
    <row r="8" spans="1:14" s="56" customFormat="1" ht="12" x14ac:dyDescent="0.2">
      <c r="A8" s="129">
        <v>39514</v>
      </c>
      <c r="B8" s="186" t="s">
        <v>344</v>
      </c>
      <c r="C8" s="105" t="s">
        <v>5</v>
      </c>
      <c r="D8" s="130">
        <v>623</v>
      </c>
      <c r="E8" s="71" t="s">
        <v>89</v>
      </c>
      <c r="F8" s="71" t="s">
        <v>249</v>
      </c>
      <c r="H8" s="129">
        <v>39514</v>
      </c>
      <c r="I8" s="190" t="s">
        <v>344</v>
      </c>
      <c r="J8" s="132" t="s">
        <v>25</v>
      </c>
      <c r="K8" s="136">
        <v>11092.79</v>
      </c>
      <c r="L8" s="27" t="s">
        <v>89</v>
      </c>
      <c r="M8" s="27" t="s">
        <v>249</v>
      </c>
    </row>
    <row r="9" spans="1:14" s="56" customFormat="1" ht="12" x14ac:dyDescent="0.2">
      <c r="A9" s="129">
        <v>39527</v>
      </c>
      <c r="B9" s="186" t="s">
        <v>344</v>
      </c>
      <c r="C9" s="105" t="s">
        <v>380</v>
      </c>
      <c r="D9" s="92">
        <v>1017.79</v>
      </c>
      <c r="E9" s="71" t="s">
        <v>89</v>
      </c>
      <c r="F9" s="27" t="s">
        <v>249</v>
      </c>
      <c r="H9" s="129">
        <v>39517</v>
      </c>
      <c r="I9" s="190" t="s">
        <v>344</v>
      </c>
      <c r="J9" s="132" t="s">
        <v>448</v>
      </c>
      <c r="K9" s="136">
        <v>1576.6</v>
      </c>
      <c r="L9" s="27" t="s">
        <v>89</v>
      </c>
      <c r="M9" s="27" t="s">
        <v>249</v>
      </c>
    </row>
    <row r="10" spans="1:14" s="56" customFormat="1" ht="12" x14ac:dyDescent="0.2">
      <c r="A10" s="129">
        <v>39527</v>
      </c>
      <c r="B10" s="186" t="s">
        <v>344</v>
      </c>
      <c r="C10" s="105" t="s">
        <v>274</v>
      </c>
      <c r="D10" s="92">
        <v>912</v>
      </c>
      <c r="E10" s="71" t="s">
        <v>89</v>
      </c>
      <c r="F10" s="27" t="s">
        <v>249</v>
      </c>
      <c r="H10" s="129">
        <v>39527</v>
      </c>
      <c r="I10" s="186" t="s">
        <v>344</v>
      </c>
      <c r="J10" s="105" t="s">
        <v>293</v>
      </c>
      <c r="K10" s="92">
        <v>1461.48</v>
      </c>
      <c r="L10" s="71" t="s">
        <v>89</v>
      </c>
      <c r="M10" s="27" t="s">
        <v>249</v>
      </c>
    </row>
    <row r="11" spans="1:14" s="56" customFormat="1" ht="12" x14ac:dyDescent="0.2">
      <c r="A11" s="129">
        <v>39527</v>
      </c>
      <c r="B11" s="186" t="s">
        <v>344</v>
      </c>
      <c r="C11" s="105" t="s">
        <v>5</v>
      </c>
      <c r="D11" s="92">
        <v>1677.29</v>
      </c>
      <c r="E11" s="71" t="s">
        <v>89</v>
      </c>
      <c r="F11" s="27" t="s">
        <v>249</v>
      </c>
      <c r="H11" s="129">
        <v>39534</v>
      </c>
      <c r="I11" s="190" t="s">
        <v>344</v>
      </c>
      <c r="J11" s="132" t="s">
        <v>420</v>
      </c>
      <c r="K11" s="136">
        <v>174.15</v>
      </c>
      <c r="L11" s="27" t="s">
        <v>89</v>
      </c>
      <c r="M11" s="27" t="s">
        <v>249</v>
      </c>
      <c r="N11" s="70"/>
    </row>
    <row r="12" spans="1:14" s="56" customFormat="1" x14ac:dyDescent="0.2">
      <c r="A12" s="129">
        <v>39535</v>
      </c>
      <c r="B12" s="186" t="s">
        <v>344</v>
      </c>
      <c r="C12" s="105" t="s">
        <v>410</v>
      </c>
      <c r="D12" s="135">
        <v>6127.5</v>
      </c>
      <c r="E12" s="71" t="s">
        <v>89</v>
      </c>
      <c r="F12" s="27" t="s">
        <v>249</v>
      </c>
      <c r="H12" s="129">
        <v>39535</v>
      </c>
      <c r="I12" s="190" t="s">
        <v>344</v>
      </c>
      <c r="J12" s="132" t="s">
        <v>256</v>
      </c>
      <c r="K12" s="136">
        <v>257.91000000000003</v>
      </c>
      <c r="L12" s="27" t="s">
        <v>89</v>
      </c>
      <c r="M12" s="27" t="s">
        <v>249</v>
      </c>
      <c r="N12"/>
    </row>
    <row r="13" spans="1:14" s="70" customFormat="1" ht="12" x14ac:dyDescent="0.2">
      <c r="A13" s="129">
        <v>39535</v>
      </c>
      <c r="B13" s="190" t="s">
        <v>344</v>
      </c>
      <c r="C13" s="132" t="s">
        <v>145</v>
      </c>
      <c r="D13" s="136">
        <v>2282.8000000000002</v>
      </c>
      <c r="E13" s="71" t="s">
        <v>89</v>
      </c>
      <c r="F13" s="27" t="s">
        <v>249</v>
      </c>
      <c r="H13" s="129">
        <v>39538</v>
      </c>
      <c r="I13" s="190" t="s">
        <v>344</v>
      </c>
      <c r="J13" s="132" t="s">
        <v>449</v>
      </c>
      <c r="K13" s="124">
        <v>155.53</v>
      </c>
      <c r="L13" s="27" t="s">
        <v>89</v>
      </c>
      <c r="M13" s="27" t="s">
        <v>249</v>
      </c>
      <c r="N13" s="56"/>
    </row>
    <row r="14" spans="1:14" s="70" customFormat="1" ht="13.5" thickBot="1" x14ac:dyDescent="0.25">
      <c r="A14" s="96"/>
      <c r="B14" s="187"/>
      <c r="C14" s="67"/>
      <c r="D14" s="93"/>
      <c r="E14" s="71"/>
      <c r="F14" s="71"/>
      <c r="G14"/>
      <c r="H14" s="209"/>
      <c r="I14" s="192"/>
      <c r="J14" s="133"/>
      <c r="K14" s="137"/>
      <c r="L14" s="29"/>
      <c r="M14" s="71"/>
      <c r="N14"/>
    </row>
    <row r="15" spans="1:14" ht="13.5" thickBot="1" x14ac:dyDescent="0.25">
      <c r="A15" s="56"/>
      <c r="B15" s="56"/>
      <c r="C15" s="56"/>
      <c r="D15" s="87">
        <f>SUM(D6:D8)+SUM(D12:D14)</f>
        <v>14702.98</v>
      </c>
      <c r="E15" s="71"/>
      <c r="F15" s="71"/>
      <c r="H15" s="56"/>
      <c r="I15" s="56"/>
      <c r="J15" s="194"/>
      <c r="K15" s="87">
        <f>SUM(K6:K14)</f>
        <v>18174.100000000002</v>
      </c>
      <c r="M15" s="27"/>
    </row>
    <row r="16" spans="1:14" x14ac:dyDescent="0.2">
      <c r="A16" s="70"/>
      <c r="B16" s="70"/>
      <c r="C16" s="70"/>
      <c r="D16" s="95"/>
      <c r="E16" s="27"/>
      <c r="F16" s="71"/>
      <c r="M16" s="71"/>
    </row>
    <row r="17" spans="1:14" x14ac:dyDescent="0.2">
      <c r="A17" s="70"/>
      <c r="B17" s="70"/>
      <c r="C17" s="70"/>
      <c r="D17" s="95"/>
      <c r="E17" s="27"/>
      <c r="F17" s="71"/>
      <c r="M17" s="71"/>
      <c r="N17" s="56"/>
    </row>
    <row r="18" spans="1:14" x14ac:dyDescent="0.2">
      <c r="A18" s="70"/>
      <c r="B18" s="70"/>
      <c r="C18" s="70"/>
      <c r="D18" s="95"/>
      <c r="E18" s="27"/>
      <c r="F18" s="71"/>
      <c r="M18" s="71"/>
      <c r="N18" s="56"/>
    </row>
    <row r="19" spans="1:14" x14ac:dyDescent="0.2">
      <c r="E19" s="27"/>
      <c r="F19" s="71"/>
      <c r="M19" s="27"/>
      <c r="N19" s="70"/>
    </row>
    <row r="20" spans="1:14" x14ac:dyDescent="0.2">
      <c r="E20" s="71"/>
      <c r="F20" s="71"/>
      <c r="N20" s="70"/>
    </row>
    <row r="21" spans="1:14" x14ac:dyDescent="0.2">
      <c r="E21" s="71"/>
      <c r="F21" s="71"/>
      <c r="N21" s="70"/>
    </row>
    <row r="22" spans="1:14" x14ac:dyDescent="0.2">
      <c r="E22" s="71"/>
      <c r="F22" s="71"/>
      <c r="N22" s="70"/>
    </row>
    <row r="23" spans="1:14" x14ac:dyDescent="0.2">
      <c r="E23" s="71"/>
      <c r="F23" s="71"/>
      <c r="N23" s="70"/>
    </row>
    <row r="24" spans="1:14" x14ac:dyDescent="0.2">
      <c r="E24" s="71"/>
      <c r="F24" s="71"/>
      <c r="N24" s="70"/>
    </row>
    <row r="25" spans="1:14" x14ac:dyDescent="0.2">
      <c r="E25" s="71"/>
      <c r="F25" s="71"/>
      <c r="N25" s="70"/>
    </row>
    <row r="26" spans="1:14" x14ac:dyDescent="0.2">
      <c r="E26" s="71"/>
      <c r="F26" s="71"/>
      <c r="N26" s="70"/>
    </row>
    <row r="27" spans="1:14" x14ac:dyDescent="0.2">
      <c r="E27" s="71"/>
      <c r="F27" s="71"/>
      <c r="N27" s="70"/>
    </row>
    <row r="28" spans="1:14" x14ac:dyDescent="0.2">
      <c r="E28" s="71"/>
      <c r="F28" s="71"/>
      <c r="N28" s="70"/>
    </row>
    <row r="29" spans="1:14" x14ac:dyDescent="0.2">
      <c r="E29" s="71"/>
      <c r="F29" s="71"/>
      <c r="H29" s="71"/>
    </row>
    <row r="30" spans="1:14" x14ac:dyDescent="0.2">
      <c r="E30" s="71"/>
      <c r="F30" s="71"/>
    </row>
    <row r="31" spans="1:14" x14ac:dyDescent="0.2">
      <c r="E31" s="71"/>
      <c r="F31" s="71"/>
    </row>
    <row r="32" spans="1:14" x14ac:dyDescent="0.2">
      <c r="E32" s="71"/>
      <c r="F32" s="71"/>
      <c r="G32" s="212"/>
    </row>
    <row r="33" spans="5:7" x14ac:dyDescent="0.2">
      <c r="E33" s="71"/>
      <c r="F33" s="71"/>
      <c r="G33" s="212"/>
    </row>
    <row r="34" spans="5:7" x14ac:dyDescent="0.2">
      <c r="E34" s="71"/>
      <c r="F34" s="71"/>
    </row>
    <row r="35" spans="5:7" x14ac:dyDescent="0.2">
      <c r="E35" s="71"/>
      <c r="F35" s="71"/>
    </row>
    <row r="36" spans="5:7" x14ac:dyDescent="0.2">
      <c r="E36" s="71"/>
    </row>
    <row r="37" spans="5:7" x14ac:dyDescent="0.2">
      <c r="E37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N49"/>
  <sheetViews>
    <sheetView workbookViewId="0">
      <selection activeCell="J9" sqref="J9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8.28515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450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39541</v>
      </c>
      <c r="B6" s="186" t="s">
        <v>301</v>
      </c>
      <c r="C6" s="105" t="s">
        <v>451</v>
      </c>
      <c r="D6" s="130">
        <v>950</v>
      </c>
      <c r="E6" s="71" t="s">
        <v>89</v>
      </c>
      <c r="F6" s="27" t="s">
        <v>249</v>
      </c>
      <c r="H6" s="129">
        <v>39541</v>
      </c>
      <c r="I6" s="190" t="s">
        <v>301</v>
      </c>
      <c r="J6" s="132" t="s">
        <v>373</v>
      </c>
      <c r="K6" s="136">
        <v>1152</v>
      </c>
      <c r="L6" s="27" t="s">
        <v>89</v>
      </c>
      <c r="M6" s="27" t="s">
        <v>249</v>
      </c>
    </row>
    <row r="7" spans="1:14" s="56" customFormat="1" ht="12" x14ac:dyDescent="0.2">
      <c r="A7" s="129">
        <v>39541</v>
      </c>
      <c r="B7" s="186" t="s">
        <v>441</v>
      </c>
      <c r="C7" s="105" t="s">
        <v>452</v>
      </c>
      <c r="D7" s="130">
        <v>2780</v>
      </c>
      <c r="E7" s="71" t="s">
        <v>89</v>
      </c>
      <c r="F7" s="71" t="s">
        <v>249</v>
      </c>
      <c r="G7" s="217"/>
      <c r="H7" s="129">
        <v>39542</v>
      </c>
      <c r="I7" s="190" t="s">
        <v>301</v>
      </c>
      <c r="J7" s="132" t="s">
        <v>333</v>
      </c>
      <c r="K7" s="136">
        <v>298.17</v>
      </c>
      <c r="L7" s="27" t="s">
        <v>89</v>
      </c>
      <c r="M7" s="27" t="s">
        <v>249</v>
      </c>
    </row>
    <row r="8" spans="1:14" s="56" customFormat="1" ht="12" x14ac:dyDescent="0.2">
      <c r="A8" s="129">
        <v>39541</v>
      </c>
      <c r="B8" s="186" t="s">
        <v>301</v>
      </c>
      <c r="C8" s="105" t="s">
        <v>5</v>
      </c>
      <c r="D8" s="130">
        <v>10908.73</v>
      </c>
      <c r="E8" s="71" t="s">
        <v>89</v>
      </c>
      <c r="F8" s="71" t="s">
        <v>249</v>
      </c>
      <c r="H8" s="129">
        <v>39541</v>
      </c>
      <c r="I8" s="190" t="s">
        <v>301</v>
      </c>
      <c r="J8" s="132" t="s">
        <v>25</v>
      </c>
      <c r="K8" s="136">
        <v>794.3</v>
      </c>
      <c r="L8" s="27" t="s">
        <v>89</v>
      </c>
      <c r="M8" s="27" t="s">
        <v>249</v>
      </c>
    </row>
    <row r="9" spans="1:14" s="56" customFormat="1" ht="12" x14ac:dyDescent="0.2">
      <c r="A9" s="129">
        <v>39541</v>
      </c>
      <c r="B9" s="186" t="s">
        <v>301</v>
      </c>
      <c r="C9" s="105" t="s">
        <v>222</v>
      </c>
      <c r="D9" s="92">
        <v>1664.86</v>
      </c>
      <c r="E9" s="71" t="s">
        <v>89</v>
      </c>
      <c r="F9" s="27" t="s">
        <v>249</v>
      </c>
      <c r="H9" s="129">
        <v>39542</v>
      </c>
      <c r="I9" s="190" t="s">
        <v>371</v>
      </c>
      <c r="J9" s="132" t="s">
        <v>434</v>
      </c>
      <c r="K9" s="136">
        <v>660</v>
      </c>
      <c r="L9" s="27" t="s">
        <v>89</v>
      </c>
      <c r="M9" s="27" t="s">
        <v>249</v>
      </c>
    </row>
    <row r="10" spans="1:14" s="56" customFormat="1" ht="12" x14ac:dyDescent="0.2">
      <c r="A10" s="129">
        <v>39541</v>
      </c>
      <c r="B10" s="186" t="s">
        <v>352</v>
      </c>
      <c r="C10" s="105" t="s">
        <v>267</v>
      </c>
      <c r="D10" s="135">
        <v>267.2</v>
      </c>
      <c r="E10" s="71" t="s">
        <v>89</v>
      </c>
      <c r="F10" s="27" t="s">
        <v>249</v>
      </c>
      <c r="H10" s="129">
        <v>39542</v>
      </c>
      <c r="I10" s="190" t="s">
        <v>301</v>
      </c>
      <c r="J10" s="132" t="s">
        <v>333</v>
      </c>
      <c r="K10" s="136">
        <v>464.14</v>
      </c>
      <c r="L10" s="27" t="s">
        <v>89</v>
      </c>
      <c r="M10" s="27" t="s">
        <v>249</v>
      </c>
    </row>
    <row r="11" spans="1:14" s="56" customFormat="1" ht="12" x14ac:dyDescent="0.2">
      <c r="A11" s="129">
        <v>39541</v>
      </c>
      <c r="B11" s="190" t="s">
        <v>301</v>
      </c>
      <c r="C11" s="132" t="s">
        <v>347</v>
      </c>
      <c r="D11" s="136">
        <v>2040.13</v>
      </c>
      <c r="E11" s="71" t="s">
        <v>89</v>
      </c>
      <c r="F11" s="27" t="s">
        <v>249</v>
      </c>
      <c r="H11" s="129">
        <v>39546</v>
      </c>
      <c r="I11" s="190" t="s">
        <v>301</v>
      </c>
      <c r="J11" s="132" t="s">
        <v>453</v>
      </c>
      <c r="K11" s="136">
        <v>356</v>
      </c>
      <c r="L11" s="27" t="s">
        <v>89</v>
      </c>
      <c r="M11" s="27" t="s">
        <v>249</v>
      </c>
      <c r="N11" s="70"/>
    </row>
    <row r="12" spans="1:14" s="56" customFormat="1" x14ac:dyDescent="0.2">
      <c r="A12" s="129">
        <v>39541</v>
      </c>
      <c r="B12" s="190" t="s">
        <v>301</v>
      </c>
      <c r="C12" s="132" t="s">
        <v>227</v>
      </c>
      <c r="D12" s="136">
        <v>2924.1</v>
      </c>
      <c r="E12" s="71" t="s">
        <v>89</v>
      </c>
      <c r="F12" s="71" t="s">
        <v>249</v>
      </c>
      <c r="H12" s="129">
        <v>39546</v>
      </c>
      <c r="I12" s="190" t="s">
        <v>301</v>
      </c>
      <c r="J12" s="132" t="s">
        <v>333</v>
      </c>
      <c r="K12" s="136">
        <v>404.94</v>
      </c>
      <c r="L12" s="27" t="s">
        <v>89</v>
      </c>
      <c r="M12" s="27" t="s">
        <v>249</v>
      </c>
      <c r="N12"/>
    </row>
    <row r="13" spans="1:14" s="70" customFormat="1" ht="12" x14ac:dyDescent="0.2">
      <c r="A13" s="129">
        <v>39542</v>
      </c>
      <c r="B13" s="186" t="s">
        <v>371</v>
      </c>
      <c r="C13" s="132" t="s">
        <v>372</v>
      </c>
      <c r="D13" s="136">
        <v>6744.75</v>
      </c>
      <c r="E13" s="71" t="s">
        <v>89</v>
      </c>
      <c r="F13" s="71" t="s">
        <v>249</v>
      </c>
      <c r="H13" s="129">
        <v>39552</v>
      </c>
      <c r="I13" s="190" t="s">
        <v>301</v>
      </c>
      <c r="J13" s="132" t="s">
        <v>459</v>
      </c>
      <c r="K13" s="136">
        <v>295</v>
      </c>
      <c r="L13" s="27" t="s">
        <v>89</v>
      </c>
      <c r="M13" s="218" t="s">
        <v>460</v>
      </c>
      <c r="N13" s="56"/>
    </row>
    <row r="14" spans="1:14" s="70" customFormat="1" x14ac:dyDescent="0.2">
      <c r="A14" s="129">
        <v>39549</v>
      </c>
      <c r="B14" s="186" t="s">
        <v>344</v>
      </c>
      <c r="C14" s="105" t="s">
        <v>222</v>
      </c>
      <c r="D14" s="130">
        <v>4301.68</v>
      </c>
      <c r="E14" s="71" t="s">
        <v>89</v>
      </c>
      <c r="F14" s="71" t="s">
        <v>249</v>
      </c>
      <c r="G14"/>
      <c r="H14" s="129">
        <v>39553</v>
      </c>
      <c r="I14" s="190" t="s">
        <v>301</v>
      </c>
      <c r="J14" s="132" t="s">
        <v>420</v>
      </c>
      <c r="K14" s="136">
        <v>284</v>
      </c>
      <c r="L14" s="27" t="s">
        <v>89</v>
      </c>
      <c r="M14" s="27" t="s">
        <v>249</v>
      </c>
      <c r="N14"/>
    </row>
    <row r="15" spans="1:14" x14ac:dyDescent="0.2">
      <c r="A15" s="129">
        <v>39549</v>
      </c>
      <c r="B15" s="186" t="s">
        <v>455</v>
      </c>
      <c r="C15" s="132" t="s">
        <v>454</v>
      </c>
      <c r="D15" s="136">
        <v>475</v>
      </c>
      <c r="E15" s="27" t="s">
        <v>89</v>
      </c>
      <c r="F15" s="71" t="s">
        <v>249</v>
      </c>
      <c r="H15" s="129">
        <v>39554</v>
      </c>
      <c r="I15" s="190" t="s">
        <v>301</v>
      </c>
      <c r="J15" s="132" t="s">
        <v>373</v>
      </c>
      <c r="K15" s="136">
        <v>278</v>
      </c>
      <c r="L15" s="27" t="s">
        <v>89</v>
      </c>
      <c r="M15" s="71" t="s">
        <v>249</v>
      </c>
    </row>
    <row r="16" spans="1:14" x14ac:dyDescent="0.2">
      <c r="A16" s="129">
        <v>39549</v>
      </c>
      <c r="B16" s="186" t="s">
        <v>301</v>
      </c>
      <c r="C16" s="132" t="s">
        <v>348</v>
      </c>
      <c r="D16" s="136">
        <v>1075.19</v>
      </c>
      <c r="E16" s="27" t="s">
        <v>89</v>
      </c>
      <c r="F16" s="71" t="s">
        <v>249</v>
      </c>
      <c r="H16" s="129">
        <v>39562</v>
      </c>
      <c r="I16" s="186" t="s">
        <v>301</v>
      </c>
      <c r="J16" s="132" t="s">
        <v>256</v>
      </c>
      <c r="K16" s="136">
        <v>288.42200000000003</v>
      </c>
      <c r="L16" s="27" t="s">
        <v>89</v>
      </c>
      <c r="M16" s="71" t="s">
        <v>249</v>
      </c>
    </row>
    <row r="17" spans="1:14" ht="13.5" thickBot="1" x14ac:dyDescent="0.25">
      <c r="A17" s="129">
        <v>39553</v>
      </c>
      <c r="B17" s="186" t="s">
        <v>301</v>
      </c>
      <c r="C17" s="132" t="s">
        <v>258</v>
      </c>
      <c r="D17" s="136">
        <v>131.66999999999999</v>
      </c>
      <c r="E17" s="27" t="s">
        <v>89</v>
      </c>
      <c r="F17" s="71" t="s">
        <v>249</v>
      </c>
      <c r="H17" s="209"/>
      <c r="I17" s="192"/>
      <c r="J17" s="133"/>
      <c r="K17" s="137"/>
      <c r="M17" s="71"/>
      <c r="N17" s="56"/>
    </row>
    <row r="18" spans="1:14" ht="13.5" thickBot="1" x14ac:dyDescent="0.25">
      <c r="A18" s="129">
        <v>39553</v>
      </c>
      <c r="B18" s="186" t="s">
        <v>301</v>
      </c>
      <c r="C18" s="132" t="s">
        <v>6</v>
      </c>
      <c r="D18" s="136">
        <v>11151.48</v>
      </c>
      <c r="E18" s="27" t="s">
        <v>89</v>
      </c>
      <c r="F18" s="71" t="s">
        <v>249</v>
      </c>
      <c r="H18" s="56"/>
      <c r="I18" s="56"/>
      <c r="J18" s="194"/>
      <c r="K18" s="87">
        <f>SUM(K6:K17)</f>
        <v>5274.9719999999998</v>
      </c>
      <c r="M18" s="27"/>
      <c r="N18" s="56"/>
    </row>
    <row r="19" spans="1:14" x14ac:dyDescent="0.2">
      <c r="A19" s="129">
        <v>39553</v>
      </c>
      <c r="B19" s="186" t="s">
        <v>301</v>
      </c>
      <c r="C19" s="132" t="s">
        <v>380</v>
      </c>
      <c r="D19" s="136">
        <v>203.15</v>
      </c>
      <c r="E19" s="27" t="s">
        <v>89</v>
      </c>
      <c r="F19" s="71" t="s">
        <v>249</v>
      </c>
      <c r="N19" s="70"/>
    </row>
    <row r="20" spans="1:14" x14ac:dyDescent="0.2">
      <c r="A20" s="129">
        <v>39555</v>
      </c>
      <c r="B20" s="186" t="s">
        <v>301</v>
      </c>
      <c r="C20" s="132" t="s">
        <v>258</v>
      </c>
      <c r="D20" s="136">
        <f>855.86+500.35+88.35</f>
        <v>1444.56</v>
      </c>
      <c r="E20" s="27" t="s">
        <v>89</v>
      </c>
      <c r="F20" s="71" t="s">
        <v>249</v>
      </c>
      <c r="N20" s="70"/>
    </row>
    <row r="21" spans="1:14" x14ac:dyDescent="0.2">
      <c r="A21" s="129">
        <v>39555</v>
      </c>
      <c r="B21" s="186" t="s">
        <v>301</v>
      </c>
      <c r="C21" s="132" t="s">
        <v>5</v>
      </c>
      <c r="D21" s="136">
        <v>1002.86</v>
      </c>
      <c r="E21" s="27" t="s">
        <v>89</v>
      </c>
      <c r="F21" s="71" t="s">
        <v>249</v>
      </c>
      <c r="N21" s="70"/>
    </row>
    <row r="22" spans="1:14" x14ac:dyDescent="0.2">
      <c r="A22" s="129">
        <v>39555</v>
      </c>
      <c r="B22" s="186" t="s">
        <v>455</v>
      </c>
      <c r="C22" s="132" t="s">
        <v>456</v>
      </c>
      <c r="D22" s="136">
        <v>286.99</v>
      </c>
      <c r="E22" s="27" t="s">
        <v>89</v>
      </c>
      <c r="F22" s="71" t="s">
        <v>249</v>
      </c>
      <c r="N22" s="70"/>
    </row>
    <row r="23" spans="1:14" x14ac:dyDescent="0.2">
      <c r="A23" s="129">
        <v>39562</v>
      </c>
      <c r="B23" s="186" t="s">
        <v>457</v>
      </c>
      <c r="C23" s="132" t="s">
        <v>345</v>
      </c>
      <c r="D23" s="136">
        <v>3725.08</v>
      </c>
      <c r="E23" s="27" t="s">
        <v>89</v>
      </c>
      <c r="F23" s="71" t="s">
        <v>249</v>
      </c>
      <c r="N23" s="70"/>
    </row>
    <row r="24" spans="1:14" x14ac:dyDescent="0.2">
      <c r="A24" s="129">
        <v>39562</v>
      </c>
      <c r="B24" s="186" t="s">
        <v>301</v>
      </c>
      <c r="C24" s="132" t="s">
        <v>203</v>
      </c>
      <c r="D24" s="136">
        <v>448.7</v>
      </c>
      <c r="E24" s="27" t="s">
        <v>89</v>
      </c>
      <c r="F24" s="71" t="s">
        <v>249</v>
      </c>
      <c r="N24" s="70"/>
    </row>
    <row r="25" spans="1:14" x14ac:dyDescent="0.2">
      <c r="A25" s="129">
        <v>39562</v>
      </c>
      <c r="B25" s="186" t="s">
        <v>301</v>
      </c>
      <c r="C25" s="132" t="s">
        <v>5</v>
      </c>
      <c r="D25" s="136">
        <v>342</v>
      </c>
      <c r="E25" s="27" t="s">
        <v>89</v>
      </c>
      <c r="F25" s="71" t="s">
        <v>249</v>
      </c>
      <c r="N25" s="70"/>
    </row>
    <row r="26" spans="1:14" x14ac:dyDescent="0.2">
      <c r="A26" s="129">
        <v>39562</v>
      </c>
      <c r="B26" s="186" t="s">
        <v>455</v>
      </c>
      <c r="C26" s="132" t="s">
        <v>458</v>
      </c>
      <c r="D26" s="136">
        <v>171.6</v>
      </c>
      <c r="E26" s="27" t="s">
        <v>89</v>
      </c>
      <c r="F26" s="71" t="s">
        <v>249</v>
      </c>
      <c r="N26" s="70"/>
    </row>
    <row r="27" spans="1:14" x14ac:dyDescent="0.2">
      <c r="A27" s="129">
        <v>39562</v>
      </c>
      <c r="B27" s="186" t="s">
        <v>455</v>
      </c>
      <c r="C27" s="132" t="s">
        <v>284</v>
      </c>
      <c r="D27" s="136">
        <v>640</v>
      </c>
      <c r="E27" s="27" t="s">
        <v>89</v>
      </c>
      <c r="F27" s="71" t="s">
        <v>249</v>
      </c>
      <c r="N27" s="70"/>
    </row>
    <row r="28" spans="1:14" x14ac:dyDescent="0.2">
      <c r="A28" s="129">
        <v>39568</v>
      </c>
      <c r="B28" s="186" t="s">
        <v>301</v>
      </c>
      <c r="C28" s="132" t="s">
        <v>5</v>
      </c>
      <c r="D28" s="136">
        <v>208.85</v>
      </c>
      <c r="E28" s="27" t="s">
        <v>89</v>
      </c>
      <c r="F28" s="71" t="s">
        <v>249</v>
      </c>
      <c r="N28" s="70"/>
    </row>
    <row r="29" spans="1:14" x14ac:dyDescent="0.2">
      <c r="A29" s="129">
        <v>39568</v>
      </c>
      <c r="B29" s="186" t="s">
        <v>301</v>
      </c>
      <c r="C29" s="132" t="s">
        <v>227</v>
      </c>
      <c r="D29" s="136">
        <v>249.66</v>
      </c>
      <c r="E29" s="27" t="s">
        <v>89</v>
      </c>
      <c r="F29" s="71" t="s">
        <v>249</v>
      </c>
      <c r="N29" s="70"/>
    </row>
    <row r="30" spans="1:14" x14ac:dyDescent="0.2">
      <c r="A30" s="129">
        <v>39568</v>
      </c>
      <c r="B30" s="186" t="s">
        <v>301</v>
      </c>
      <c r="C30" s="132" t="s">
        <v>347</v>
      </c>
      <c r="D30" s="136">
        <v>601.58000000000004</v>
      </c>
      <c r="E30" s="27" t="s">
        <v>89</v>
      </c>
      <c r="F30" s="71" t="s">
        <v>249</v>
      </c>
      <c r="N30" s="70"/>
    </row>
    <row r="31" spans="1:14" ht="13.5" thickBot="1" x14ac:dyDescent="0.25">
      <c r="A31" s="96"/>
      <c r="B31" s="187"/>
      <c r="C31" s="67"/>
      <c r="D31" s="93"/>
      <c r="E31" s="27"/>
      <c r="F31" s="71"/>
      <c r="N31" s="70"/>
    </row>
    <row r="32" spans="1:14" ht="13.5" thickBot="1" x14ac:dyDescent="0.25">
      <c r="A32" s="56"/>
      <c r="B32" s="56"/>
      <c r="C32" s="56"/>
      <c r="D32" s="87">
        <f>SUM(D6:D8)+SUM(D10:D31)</f>
        <v>53074.960000000006</v>
      </c>
      <c r="E32" s="71"/>
      <c r="F32" s="71"/>
      <c r="N32" s="70"/>
    </row>
    <row r="33" spans="1:14" x14ac:dyDescent="0.2">
      <c r="A33" s="70"/>
      <c r="B33" s="70"/>
      <c r="C33" s="70"/>
      <c r="D33" s="95"/>
      <c r="E33" s="71"/>
      <c r="F33" s="71"/>
      <c r="N33" s="70"/>
    </row>
    <row r="34" spans="1:14" x14ac:dyDescent="0.2">
      <c r="A34" s="70"/>
      <c r="B34" s="70"/>
      <c r="C34" s="70"/>
      <c r="D34" s="95"/>
      <c r="E34" s="71"/>
      <c r="F34" s="71"/>
      <c r="N34" s="70"/>
    </row>
    <row r="35" spans="1:14" x14ac:dyDescent="0.2">
      <c r="A35" s="70"/>
      <c r="B35" s="70"/>
      <c r="C35" s="70"/>
      <c r="D35" s="95"/>
      <c r="E35" s="71"/>
      <c r="F35" s="71"/>
      <c r="N35" s="70"/>
    </row>
    <row r="36" spans="1:14" x14ac:dyDescent="0.2">
      <c r="E36" s="71"/>
      <c r="F36" s="71"/>
      <c r="N36" s="70"/>
    </row>
    <row r="37" spans="1:14" x14ac:dyDescent="0.2">
      <c r="E37" s="71"/>
      <c r="F37" s="71"/>
      <c r="N37" s="70"/>
    </row>
    <row r="38" spans="1:14" x14ac:dyDescent="0.2">
      <c r="E38" s="71"/>
      <c r="F38" s="71"/>
      <c r="N38" s="70"/>
    </row>
    <row r="39" spans="1:14" x14ac:dyDescent="0.2">
      <c r="E39" s="71"/>
      <c r="F39" s="71"/>
      <c r="N39" s="70"/>
    </row>
    <row r="40" spans="1:14" x14ac:dyDescent="0.2">
      <c r="E40" s="71"/>
      <c r="F40" s="71"/>
      <c r="N40" s="70"/>
    </row>
    <row r="41" spans="1:14" x14ac:dyDescent="0.2">
      <c r="E41" s="71"/>
      <c r="F41" s="71"/>
      <c r="N41" s="70"/>
    </row>
    <row r="42" spans="1:14" x14ac:dyDescent="0.2">
      <c r="E42" s="71"/>
      <c r="F42" s="71"/>
      <c r="N42" s="70"/>
    </row>
    <row r="43" spans="1:14" x14ac:dyDescent="0.2">
      <c r="E43" s="71"/>
      <c r="F43" s="71"/>
    </row>
    <row r="44" spans="1:14" x14ac:dyDescent="0.2">
      <c r="E44" s="71"/>
    </row>
    <row r="45" spans="1:14" x14ac:dyDescent="0.2">
      <c r="E45" s="71"/>
    </row>
    <row r="46" spans="1:14" x14ac:dyDescent="0.2">
      <c r="E46" s="71"/>
      <c r="G46" s="212"/>
      <c r="H46" s="71"/>
    </row>
    <row r="47" spans="1:14" x14ac:dyDescent="0.2">
      <c r="E47" s="71"/>
      <c r="G47" s="212"/>
    </row>
    <row r="48" spans="1:14" x14ac:dyDescent="0.2">
      <c r="E48" s="71"/>
    </row>
    <row r="49" spans="5:5" x14ac:dyDescent="0.2">
      <c r="E49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N41"/>
  <sheetViews>
    <sheetView workbookViewId="0">
      <selection activeCell="C10" sqref="C10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8.28515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461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39576</v>
      </c>
      <c r="B6" s="186" t="s">
        <v>314</v>
      </c>
      <c r="C6" s="105" t="s">
        <v>462</v>
      </c>
      <c r="D6" s="130">
        <v>2138.64</v>
      </c>
      <c r="E6" s="71" t="s">
        <v>89</v>
      </c>
      <c r="F6" s="27" t="s">
        <v>249</v>
      </c>
      <c r="H6" s="129">
        <v>39575</v>
      </c>
      <c r="I6" s="190" t="s">
        <v>301</v>
      </c>
      <c r="J6" s="132" t="s">
        <v>459</v>
      </c>
      <c r="K6" s="136">
        <v>660</v>
      </c>
      <c r="L6" s="27" t="s">
        <v>89</v>
      </c>
      <c r="M6" s="27" t="s">
        <v>249</v>
      </c>
    </row>
    <row r="7" spans="1:14" s="56" customFormat="1" ht="12" x14ac:dyDescent="0.2">
      <c r="A7" s="129">
        <v>39583</v>
      </c>
      <c r="B7" s="186" t="s">
        <v>455</v>
      </c>
      <c r="C7" s="105" t="s">
        <v>463</v>
      </c>
      <c r="D7" s="130">
        <v>210.9</v>
      </c>
      <c r="E7" s="71" t="s">
        <v>89</v>
      </c>
      <c r="F7" s="71" t="s">
        <v>249</v>
      </c>
      <c r="G7" s="217"/>
      <c r="H7" s="129">
        <v>39575</v>
      </c>
      <c r="I7" s="190" t="s">
        <v>301</v>
      </c>
      <c r="J7" s="132" t="s">
        <v>333</v>
      </c>
      <c r="K7" s="136">
        <v>811.86</v>
      </c>
      <c r="L7" s="27" t="s">
        <v>89</v>
      </c>
      <c r="M7" s="27" t="s">
        <v>249</v>
      </c>
    </row>
    <row r="8" spans="1:14" s="56" customFormat="1" ht="12" x14ac:dyDescent="0.2">
      <c r="A8" s="129">
        <v>39583</v>
      </c>
      <c r="B8" s="186" t="s">
        <v>455</v>
      </c>
      <c r="C8" s="105" t="s">
        <v>464</v>
      </c>
      <c r="D8" s="92">
        <v>386.6</v>
      </c>
      <c r="E8" s="71" t="s">
        <v>89</v>
      </c>
      <c r="F8" s="71" t="s">
        <v>249</v>
      </c>
      <c r="G8" s="217"/>
      <c r="H8" s="129">
        <v>39577</v>
      </c>
      <c r="I8" s="190" t="s">
        <v>301</v>
      </c>
      <c r="J8" s="132" t="s">
        <v>363</v>
      </c>
      <c r="K8" s="136">
        <v>111.9</v>
      </c>
      <c r="L8" s="27" t="s">
        <v>89</v>
      </c>
      <c r="M8" s="27" t="s">
        <v>249</v>
      </c>
    </row>
    <row r="9" spans="1:14" s="56" customFormat="1" ht="12" x14ac:dyDescent="0.2">
      <c r="A9" s="129">
        <v>39584</v>
      </c>
      <c r="B9" s="186" t="s">
        <v>301</v>
      </c>
      <c r="C9" s="105" t="s">
        <v>274</v>
      </c>
      <c r="D9" s="135">
        <v>7410</v>
      </c>
      <c r="E9" s="71" t="s">
        <v>89</v>
      </c>
      <c r="F9" s="71" t="s">
        <v>249</v>
      </c>
      <c r="G9" s="217"/>
      <c r="H9" s="129">
        <v>39577</v>
      </c>
      <c r="I9" s="190" t="s">
        <v>301</v>
      </c>
      <c r="J9" s="132" t="s">
        <v>333</v>
      </c>
      <c r="K9" s="136">
        <v>921.9</v>
      </c>
      <c r="L9" s="27" t="s">
        <v>89</v>
      </c>
      <c r="M9" s="27" t="s">
        <v>249</v>
      </c>
    </row>
    <row r="10" spans="1:14" s="56" customFormat="1" ht="12" x14ac:dyDescent="0.2">
      <c r="A10" s="129">
        <v>39588</v>
      </c>
      <c r="B10" s="190" t="s">
        <v>301</v>
      </c>
      <c r="C10" s="132" t="s">
        <v>465</v>
      </c>
      <c r="D10" s="136">
        <v>9120</v>
      </c>
      <c r="E10" s="71" t="s">
        <v>89</v>
      </c>
      <c r="F10" s="27" t="s">
        <v>249</v>
      </c>
      <c r="H10" s="129">
        <v>39581</v>
      </c>
      <c r="I10" s="190" t="s">
        <v>301</v>
      </c>
      <c r="J10" s="132" t="s">
        <v>333</v>
      </c>
      <c r="K10" s="136">
        <v>232.69</v>
      </c>
      <c r="L10" s="27" t="s">
        <v>89</v>
      </c>
      <c r="M10" s="27" t="s">
        <v>249</v>
      </c>
    </row>
    <row r="11" spans="1:14" s="56" customFormat="1" ht="12" x14ac:dyDescent="0.2">
      <c r="A11" s="129">
        <v>39590</v>
      </c>
      <c r="B11" s="186" t="s">
        <v>455</v>
      </c>
      <c r="C11" s="132" t="s">
        <v>286</v>
      </c>
      <c r="D11" s="136">
        <v>232</v>
      </c>
      <c r="E11" s="71" t="s">
        <v>89</v>
      </c>
      <c r="F11" s="27" t="s">
        <v>249</v>
      </c>
      <c r="H11" s="129">
        <v>39582</v>
      </c>
      <c r="I11" s="190" t="s">
        <v>301</v>
      </c>
      <c r="J11" s="132" t="s">
        <v>363</v>
      </c>
      <c r="K11" s="136">
        <v>172</v>
      </c>
      <c r="L11" s="27"/>
      <c r="M11" s="27" t="s">
        <v>468</v>
      </c>
    </row>
    <row r="12" spans="1:14" s="56" customFormat="1" ht="12" x14ac:dyDescent="0.2">
      <c r="A12" s="129">
        <v>39590</v>
      </c>
      <c r="B12" s="186" t="s">
        <v>301</v>
      </c>
      <c r="C12" s="105" t="s">
        <v>222</v>
      </c>
      <c r="D12" s="130">
        <v>1833.58</v>
      </c>
      <c r="E12" s="71" t="s">
        <v>89</v>
      </c>
      <c r="F12" s="71" t="s">
        <v>249</v>
      </c>
      <c r="H12" s="129">
        <v>39583</v>
      </c>
      <c r="I12" s="190" t="s">
        <v>301</v>
      </c>
      <c r="J12" s="132" t="s">
        <v>407</v>
      </c>
      <c r="K12" s="136">
        <v>1551</v>
      </c>
      <c r="L12" s="27" t="s">
        <v>89</v>
      </c>
      <c r="M12" s="27" t="s">
        <v>249</v>
      </c>
    </row>
    <row r="13" spans="1:14" s="56" customFormat="1" ht="12" x14ac:dyDescent="0.2">
      <c r="A13" s="129">
        <v>39590</v>
      </c>
      <c r="B13" s="186" t="s">
        <v>301</v>
      </c>
      <c r="C13" s="132" t="s">
        <v>5</v>
      </c>
      <c r="D13" s="136">
        <v>5275.59</v>
      </c>
      <c r="E13" s="27" t="s">
        <v>89</v>
      </c>
      <c r="F13" s="71" t="s">
        <v>249</v>
      </c>
      <c r="H13" s="129">
        <v>39587</v>
      </c>
      <c r="I13" s="190" t="s">
        <v>301</v>
      </c>
      <c r="J13" s="132" t="s">
        <v>333</v>
      </c>
      <c r="K13" s="136">
        <v>71.900000000000006</v>
      </c>
      <c r="L13" s="27" t="s">
        <v>89</v>
      </c>
      <c r="M13" s="27" t="s">
        <v>249</v>
      </c>
      <c r="N13" s="70"/>
    </row>
    <row r="14" spans="1:14" s="56" customFormat="1" x14ac:dyDescent="0.2">
      <c r="A14" s="129">
        <v>39590</v>
      </c>
      <c r="B14" s="186" t="s">
        <v>301</v>
      </c>
      <c r="C14" s="132" t="s">
        <v>50</v>
      </c>
      <c r="D14" s="136">
        <v>2854.22</v>
      </c>
      <c r="E14" s="27" t="s">
        <v>89</v>
      </c>
      <c r="F14" s="71" t="s">
        <v>249</v>
      </c>
      <c r="H14" s="129">
        <v>39588</v>
      </c>
      <c r="I14" s="190" t="s">
        <v>301</v>
      </c>
      <c r="J14" s="132" t="s">
        <v>348</v>
      </c>
      <c r="K14" s="136">
        <v>8205.7199999999993</v>
      </c>
      <c r="L14" s="71" t="s">
        <v>89</v>
      </c>
      <c r="M14" s="27" t="s">
        <v>249</v>
      </c>
      <c r="N14"/>
    </row>
    <row r="15" spans="1:14" s="70" customFormat="1" ht="12" x14ac:dyDescent="0.2">
      <c r="A15" s="129">
        <v>39598</v>
      </c>
      <c r="B15" s="186" t="s">
        <v>301</v>
      </c>
      <c r="C15" s="132" t="s">
        <v>24</v>
      </c>
      <c r="D15" s="136">
        <v>990.98</v>
      </c>
      <c r="E15" s="27" t="s">
        <v>89</v>
      </c>
      <c r="F15" s="71" t="s">
        <v>249</v>
      </c>
      <c r="H15" s="129">
        <v>39595</v>
      </c>
      <c r="I15" s="190" t="s">
        <v>469</v>
      </c>
      <c r="J15" s="132" t="s">
        <v>424</v>
      </c>
      <c r="K15" s="136">
        <v>351.73</v>
      </c>
      <c r="L15" s="71"/>
      <c r="M15" s="27" t="s">
        <v>89</v>
      </c>
      <c r="N15" s="56"/>
    </row>
    <row r="16" spans="1:14" s="70" customFormat="1" ht="13.5" thickBot="1" x14ac:dyDescent="0.25">
      <c r="A16" s="129">
        <v>39598</v>
      </c>
      <c r="B16" s="186" t="s">
        <v>301</v>
      </c>
      <c r="C16" s="132" t="s">
        <v>24</v>
      </c>
      <c r="D16" s="137">
        <f>D17-D15</f>
        <v>103.6099999999999</v>
      </c>
      <c r="E16" s="27" t="s">
        <v>89</v>
      </c>
      <c r="F16" s="71"/>
      <c r="G16"/>
      <c r="H16" s="129">
        <v>39598</v>
      </c>
      <c r="I16" s="190" t="s">
        <v>301</v>
      </c>
      <c r="J16" s="132" t="s">
        <v>25</v>
      </c>
      <c r="K16" s="136">
        <v>1680.67</v>
      </c>
      <c r="L16" s="27" t="s">
        <v>89</v>
      </c>
      <c r="M16" s="27" t="s">
        <v>249</v>
      </c>
      <c r="N16"/>
    </row>
    <row r="17" spans="1:14" ht="13.5" thickTop="1" x14ac:dyDescent="0.2">
      <c r="A17" s="129"/>
      <c r="B17" s="186"/>
      <c r="C17" s="132"/>
      <c r="D17" s="135">
        <v>1094.5899999999999</v>
      </c>
      <c r="E17" s="27"/>
      <c r="F17" s="71"/>
      <c r="H17" s="129">
        <v>39598</v>
      </c>
      <c r="I17" s="190" t="s">
        <v>301</v>
      </c>
      <c r="J17" s="132" t="s">
        <v>25</v>
      </c>
      <c r="K17" s="136">
        <v>6983.64</v>
      </c>
      <c r="L17" s="27" t="s">
        <v>89</v>
      </c>
      <c r="M17" s="27" t="s">
        <v>249</v>
      </c>
    </row>
    <row r="18" spans="1:14" ht="13.5" thickBot="1" x14ac:dyDescent="0.25">
      <c r="A18" s="129">
        <v>39598</v>
      </c>
      <c r="B18" s="186" t="s">
        <v>301</v>
      </c>
      <c r="C18" s="132" t="s">
        <v>227</v>
      </c>
      <c r="D18" s="136">
        <v>111.15</v>
      </c>
      <c r="E18" s="27" t="s">
        <v>89</v>
      </c>
      <c r="F18" s="71" t="s">
        <v>249</v>
      </c>
      <c r="H18" s="209"/>
      <c r="I18" s="192"/>
      <c r="J18" s="133"/>
      <c r="K18" s="137"/>
      <c r="L18" s="27"/>
      <c r="M18" s="218"/>
    </row>
    <row r="19" spans="1:14" ht="13.5" thickBot="1" x14ac:dyDescent="0.25">
      <c r="A19" s="129">
        <v>39598</v>
      </c>
      <c r="B19" s="186" t="s">
        <v>301</v>
      </c>
      <c r="C19" s="132" t="s">
        <v>227</v>
      </c>
      <c r="D19" s="137">
        <v>364.8</v>
      </c>
      <c r="E19" s="27" t="s">
        <v>89</v>
      </c>
      <c r="F19" s="71" t="s">
        <v>249</v>
      </c>
      <c r="H19" s="56"/>
      <c r="I19" s="56"/>
      <c r="J19" s="194"/>
      <c r="K19" s="87">
        <f>SUM(K6:K18)</f>
        <v>21755.01</v>
      </c>
      <c r="L19" s="27"/>
      <c r="M19" s="27"/>
      <c r="N19" s="56"/>
    </row>
    <row r="20" spans="1:14" ht="13.5" thickTop="1" x14ac:dyDescent="0.2">
      <c r="A20" s="129"/>
      <c r="B20" s="186"/>
      <c r="C20" s="132"/>
      <c r="D20" s="135">
        <f>SUM(D18:D19)</f>
        <v>475.95000000000005</v>
      </c>
      <c r="E20" s="27"/>
      <c r="F20" s="71"/>
      <c r="L20" s="27"/>
      <c r="M20" s="71"/>
      <c r="N20" s="56"/>
    </row>
    <row r="21" spans="1:14" ht="13.5" thickBot="1" x14ac:dyDescent="0.25">
      <c r="A21" s="96"/>
      <c r="B21" s="187"/>
      <c r="C21" s="67"/>
      <c r="D21" s="93"/>
      <c r="E21" s="27"/>
      <c r="F21" s="71"/>
      <c r="M21" s="71"/>
      <c r="N21" s="70"/>
    </row>
    <row r="22" spans="1:14" ht="13.5" thickBot="1" x14ac:dyDescent="0.25">
      <c r="A22" s="56"/>
      <c r="B22" s="56"/>
      <c r="C22" s="56"/>
      <c r="D22" s="87">
        <f>SUM(D6:D16)+SUM(D18:D19)+SUM(D21:D21)</f>
        <v>31032.070000000003</v>
      </c>
      <c r="E22" s="71"/>
      <c r="F22" s="71"/>
      <c r="M22" s="27"/>
      <c r="N22" s="70"/>
    </row>
    <row r="23" spans="1:14" x14ac:dyDescent="0.2">
      <c r="A23" s="70"/>
      <c r="B23" s="70"/>
      <c r="C23" s="70"/>
      <c r="D23" s="95"/>
      <c r="E23" s="71"/>
      <c r="F23" s="71"/>
      <c r="N23" s="70"/>
    </row>
    <row r="24" spans="1:14" x14ac:dyDescent="0.2">
      <c r="A24" s="70"/>
      <c r="B24" s="70"/>
      <c r="C24" s="70"/>
      <c r="D24" s="95"/>
      <c r="E24" s="71"/>
      <c r="F24" s="71"/>
      <c r="N24" s="70"/>
    </row>
    <row r="25" spans="1:14" x14ac:dyDescent="0.2">
      <c r="A25" s="70"/>
      <c r="B25" s="70"/>
      <c r="C25" s="70"/>
      <c r="D25" s="95"/>
      <c r="E25" s="71"/>
      <c r="F25" s="71"/>
      <c r="N25" s="70"/>
    </row>
    <row r="26" spans="1:14" x14ac:dyDescent="0.2">
      <c r="E26" s="71"/>
      <c r="F26" s="71"/>
      <c r="N26" s="70"/>
    </row>
    <row r="27" spans="1:14" x14ac:dyDescent="0.2">
      <c r="E27" s="71"/>
      <c r="F27" s="71"/>
      <c r="N27" s="70"/>
    </row>
    <row r="28" spans="1:14" x14ac:dyDescent="0.2">
      <c r="E28" s="71"/>
      <c r="F28" s="71"/>
      <c r="N28" s="70"/>
    </row>
    <row r="29" spans="1:14" x14ac:dyDescent="0.2">
      <c r="E29" s="71"/>
      <c r="F29" s="71"/>
      <c r="N29" s="70"/>
    </row>
    <row r="30" spans="1:14" x14ac:dyDescent="0.2">
      <c r="E30" s="71"/>
      <c r="F30" s="71"/>
      <c r="N30" s="70"/>
    </row>
    <row r="31" spans="1:14" x14ac:dyDescent="0.2">
      <c r="E31" s="71"/>
      <c r="F31" s="71"/>
      <c r="N31" s="70"/>
    </row>
    <row r="32" spans="1:14" x14ac:dyDescent="0.2">
      <c r="E32" s="71"/>
      <c r="F32" s="71"/>
      <c r="N32" s="70"/>
    </row>
    <row r="33" spans="5:14" x14ac:dyDescent="0.2">
      <c r="E33" s="71"/>
      <c r="F33" s="71"/>
      <c r="N33" s="70"/>
    </row>
    <row r="34" spans="5:14" x14ac:dyDescent="0.2">
      <c r="E34" s="71"/>
      <c r="F34" s="71"/>
      <c r="N34" s="70"/>
    </row>
    <row r="35" spans="5:14" x14ac:dyDescent="0.2">
      <c r="E35" s="71"/>
      <c r="F35" s="71"/>
      <c r="N35" s="70"/>
    </row>
    <row r="36" spans="5:14" x14ac:dyDescent="0.2">
      <c r="E36" s="71"/>
      <c r="N36" s="70"/>
    </row>
    <row r="37" spans="5:14" x14ac:dyDescent="0.2">
      <c r="E37" s="71"/>
    </row>
    <row r="38" spans="5:14" x14ac:dyDescent="0.2">
      <c r="E38" s="71"/>
    </row>
    <row r="39" spans="5:14" x14ac:dyDescent="0.2">
      <c r="E39" s="71"/>
    </row>
    <row r="40" spans="5:14" x14ac:dyDescent="0.2">
      <c r="G40" s="212"/>
      <c r="H40" s="71"/>
    </row>
    <row r="41" spans="5:14" x14ac:dyDescent="0.2">
      <c r="G41" s="212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N66"/>
  <sheetViews>
    <sheetView topLeftCell="A4" workbookViewId="0">
      <selection activeCell="C7" sqref="C7"/>
    </sheetView>
  </sheetViews>
  <sheetFormatPr defaultRowHeight="12.75" x14ac:dyDescent="0.2"/>
  <cols>
    <col min="1" max="1" width="10" customWidth="1"/>
    <col min="2" max="2" width="18.425781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" customWidth="1"/>
    <col min="9" max="9" width="14.7109375" customWidth="1"/>
    <col min="10" max="10" width="21.140625" style="195" customWidth="1"/>
    <col min="11" max="11" width="11.28515625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466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39601</v>
      </c>
      <c r="B6" s="186" t="s">
        <v>455</v>
      </c>
      <c r="C6" s="105" t="s">
        <v>284</v>
      </c>
      <c r="D6" s="130">
        <v>640</v>
      </c>
      <c r="E6" s="71" t="s">
        <v>89</v>
      </c>
      <c r="F6" s="27" t="s">
        <v>249</v>
      </c>
      <c r="H6" s="129">
        <v>39602</v>
      </c>
      <c r="I6" s="190" t="s">
        <v>301</v>
      </c>
      <c r="J6" s="132" t="s">
        <v>480</v>
      </c>
      <c r="K6" s="136">
        <v>144.19999999999999</v>
      </c>
      <c r="L6" s="27" t="s">
        <v>89</v>
      </c>
      <c r="M6" s="27" t="s">
        <v>249</v>
      </c>
    </row>
    <row r="7" spans="1:14" s="56" customFormat="1" ht="12" x14ac:dyDescent="0.2">
      <c r="A7" s="129">
        <v>39603</v>
      </c>
      <c r="B7" s="186" t="s">
        <v>371</v>
      </c>
      <c r="C7" s="105" t="s">
        <v>434</v>
      </c>
      <c r="D7" s="130">
        <v>2200.02</v>
      </c>
      <c r="E7" s="71" t="s">
        <v>89</v>
      </c>
      <c r="F7" s="71" t="s">
        <v>249</v>
      </c>
      <c r="G7" s="217"/>
      <c r="H7" s="129">
        <v>39604</v>
      </c>
      <c r="I7" s="190" t="s">
        <v>469</v>
      </c>
      <c r="J7" s="132" t="s">
        <v>424</v>
      </c>
      <c r="K7" s="136">
        <v>363.17</v>
      </c>
      <c r="L7" s="27" t="s">
        <v>89</v>
      </c>
      <c r="M7" s="27" t="s">
        <v>249</v>
      </c>
    </row>
    <row r="8" spans="1:14" s="56" customFormat="1" ht="12" x14ac:dyDescent="0.2">
      <c r="A8" s="129">
        <v>39603</v>
      </c>
      <c r="B8" s="186" t="s">
        <v>371</v>
      </c>
      <c r="C8" s="105" t="s">
        <v>470</v>
      </c>
      <c r="D8" s="130">
        <v>572.28</v>
      </c>
      <c r="E8" s="71" t="s">
        <v>89</v>
      </c>
      <c r="F8" s="71" t="s">
        <v>249</v>
      </c>
      <c r="G8" s="217"/>
      <c r="H8" s="129">
        <v>39605</v>
      </c>
      <c r="I8" s="190" t="s">
        <v>301</v>
      </c>
      <c r="J8" s="132" t="s">
        <v>482</v>
      </c>
      <c r="K8" s="136">
        <v>633</v>
      </c>
      <c r="L8" s="27" t="s">
        <v>89</v>
      </c>
      <c r="M8" s="27" t="s">
        <v>249</v>
      </c>
    </row>
    <row r="9" spans="1:14" s="56" customFormat="1" ht="12" x14ac:dyDescent="0.2">
      <c r="A9" s="129">
        <v>39603</v>
      </c>
      <c r="B9" s="186" t="s">
        <v>301</v>
      </c>
      <c r="C9" s="105" t="s">
        <v>150</v>
      </c>
      <c r="D9" s="130">
        <v>2334.15</v>
      </c>
      <c r="E9" s="71" t="s">
        <v>89</v>
      </c>
      <c r="F9" s="71" t="s">
        <v>249</v>
      </c>
      <c r="G9" s="217"/>
      <c r="H9" s="129">
        <v>39606</v>
      </c>
      <c r="I9" s="190" t="s">
        <v>301</v>
      </c>
      <c r="J9" s="132" t="s">
        <v>480</v>
      </c>
      <c r="K9" s="136">
        <v>166.1</v>
      </c>
      <c r="L9" s="27" t="s">
        <v>89</v>
      </c>
      <c r="M9" s="27" t="s">
        <v>249</v>
      </c>
    </row>
    <row r="10" spans="1:14" s="56" customFormat="1" ht="12" x14ac:dyDescent="0.2">
      <c r="A10" s="129">
        <v>39605</v>
      </c>
      <c r="B10" s="190" t="s">
        <v>301</v>
      </c>
      <c r="C10" s="132" t="s">
        <v>188</v>
      </c>
      <c r="D10" s="136">
        <v>1995</v>
      </c>
      <c r="E10" s="27" t="s">
        <v>89</v>
      </c>
      <c r="F10" s="27" t="s">
        <v>249</v>
      </c>
      <c r="H10" s="129">
        <v>39608</v>
      </c>
      <c r="I10" s="190" t="s">
        <v>301</v>
      </c>
      <c r="J10" s="132" t="s">
        <v>479</v>
      </c>
      <c r="K10" s="136">
        <v>905.28</v>
      </c>
      <c r="L10" s="27" t="s">
        <v>89</v>
      </c>
      <c r="M10" s="27" t="s">
        <v>249</v>
      </c>
    </row>
    <row r="11" spans="1:14" s="56" customFormat="1" ht="12" x14ac:dyDescent="0.2">
      <c r="A11" s="129">
        <v>39609</v>
      </c>
      <c r="B11" s="186" t="s">
        <v>455</v>
      </c>
      <c r="C11" s="105" t="s">
        <v>471</v>
      </c>
      <c r="D11" s="92">
        <v>281.05</v>
      </c>
      <c r="E11" s="71" t="s">
        <v>89</v>
      </c>
      <c r="F11" s="71" t="s">
        <v>249</v>
      </c>
      <c r="H11" s="129">
        <v>39608</v>
      </c>
      <c r="I11" s="190" t="s">
        <v>301</v>
      </c>
      <c r="J11" s="132" t="s">
        <v>111</v>
      </c>
      <c r="K11" s="136">
        <v>1880</v>
      </c>
      <c r="L11" s="27" t="s">
        <v>89</v>
      </c>
      <c r="M11" s="27" t="s">
        <v>249</v>
      </c>
    </row>
    <row r="12" spans="1:14" s="56" customFormat="1" ht="12" x14ac:dyDescent="0.2">
      <c r="A12" s="129">
        <v>39609</v>
      </c>
      <c r="B12" s="186" t="s">
        <v>455</v>
      </c>
      <c r="C12" s="105" t="s">
        <v>471</v>
      </c>
      <c r="D12" s="135">
        <v>400</v>
      </c>
      <c r="E12" s="71" t="s">
        <v>89</v>
      </c>
      <c r="F12" s="27" t="s">
        <v>249</v>
      </c>
      <c r="H12" s="129">
        <v>39609</v>
      </c>
      <c r="I12" s="190" t="s">
        <v>301</v>
      </c>
      <c r="J12" s="132" t="s">
        <v>481</v>
      </c>
      <c r="K12" s="136">
        <v>451.66</v>
      </c>
      <c r="L12" s="27" t="s">
        <v>89</v>
      </c>
      <c r="M12" s="27" t="s">
        <v>249</v>
      </c>
    </row>
    <row r="13" spans="1:14" s="56" customFormat="1" ht="12" x14ac:dyDescent="0.2">
      <c r="A13" s="129">
        <v>39609</v>
      </c>
      <c r="B13" s="190" t="s">
        <v>301</v>
      </c>
      <c r="C13" s="132" t="s">
        <v>380</v>
      </c>
      <c r="D13" s="136">
        <v>458.96</v>
      </c>
      <c r="E13" s="71" t="s">
        <v>89</v>
      </c>
      <c r="F13" s="27" t="s">
        <v>249</v>
      </c>
      <c r="H13" s="129">
        <v>39610</v>
      </c>
      <c r="I13" s="190" t="s">
        <v>301</v>
      </c>
      <c r="J13" s="132" t="s">
        <v>407</v>
      </c>
      <c r="K13" s="136">
        <v>295</v>
      </c>
      <c r="L13" s="27" t="s">
        <v>89</v>
      </c>
      <c r="M13" s="27" t="s">
        <v>249</v>
      </c>
      <c r="N13" s="70"/>
    </row>
    <row r="14" spans="1:14" s="56" customFormat="1" x14ac:dyDescent="0.2">
      <c r="A14" s="129">
        <v>39609</v>
      </c>
      <c r="B14" s="190" t="s">
        <v>455</v>
      </c>
      <c r="C14" s="132" t="s">
        <v>472</v>
      </c>
      <c r="D14" s="136">
        <f>155.85+88.7+131.15+189.21+189.21+200.62</f>
        <v>954.74000000000012</v>
      </c>
      <c r="E14" s="71" t="s">
        <v>89</v>
      </c>
      <c r="F14" s="27" t="s">
        <v>249</v>
      </c>
      <c r="H14" s="129">
        <v>39613</v>
      </c>
      <c r="I14" s="190" t="s">
        <v>301</v>
      </c>
      <c r="J14" s="132" t="s">
        <v>483</v>
      </c>
      <c r="K14" s="136">
        <v>475.15</v>
      </c>
      <c r="L14" s="27" t="s">
        <v>89</v>
      </c>
      <c r="M14" s="71" t="s">
        <v>249</v>
      </c>
      <c r="N14"/>
    </row>
    <row r="15" spans="1:14" s="70" customFormat="1" ht="12" x14ac:dyDescent="0.2">
      <c r="A15" s="129">
        <v>39609</v>
      </c>
      <c r="B15" s="186" t="s">
        <v>473</v>
      </c>
      <c r="C15" s="132" t="s">
        <v>474</v>
      </c>
      <c r="D15" s="136">
        <v>500</v>
      </c>
      <c r="E15" s="71" t="s">
        <v>89</v>
      </c>
      <c r="F15" s="71" t="s">
        <v>249</v>
      </c>
      <c r="H15" s="129">
        <v>39613</v>
      </c>
      <c r="I15" s="190" t="s">
        <v>301</v>
      </c>
      <c r="J15" s="132" t="s">
        <v>111</v>
      </c>
      <c r="K15" s="136">
        <v>1183.95</v>
      </c>
      <c r="L15" s="27" t="s">
        <v>89</v>
      </c>
      <c r="M15" s="27" t="s">
        <v>249</v>
      </c>
      <c r="N15" s="56"/>
    </row>
    <row r="16" spans="1:14" s="70" customFormat="1" x14ac:dyDescent="0.2">
      <c r="A16" s="129">
        <v>39609</v>
      </c>
      <c r="B16" s="186" t="s">
        <v>323</v>
      </c>
      <c r="C16" s="105" t="s">
        <v>475</v>
      </c>
      <c r="D16" s="130">
        <v>4077.77</v>
      </c>
      <c r="E16" s="71" t="s">
        <v>89</v>
      </c>
      <c r="F16" s="71" t="s">
        <v>249</v>
      </c>
      <c r="G16"/>
      <c r="H16" s="129">
        <v>39619</v>
      </c>
      <c r="I16" s="190" t="s">
        <v>301</v>
      </c>
      <c r="J16" s="132" t="s">
        <v>333</v>
      </c>
      <c r="K16" s="136">
        <v>708.73</v>
      </c>
      <c r="L16" s="27" t="s">
        <v>89</v>
      </c>
      <c r="M16" s="71" t="s">
        <v>249</v>
      </c>
      <c r="N16"/>
    </row>
    <row r="17" spans="1:13" x14ac:dyDescent="0.2">
      <c r="A17" s="129">
        <v>39609</v>
      </c>
      <c r="B17" s="186" t="s">
        <v>477</v>
      </c>
      <c r="C17" s="132" t="s">
        <v>476</v>
      </c>
      <c r="D17" s="136">
        <f>(933.2-309.3)*2</f>
        <v>1247.8000000000002</v>
      </c>
      <c r="E17" s="27" t="s">
        <v>89</v>
      </c>
      <c r="F17" s="71" t="s">
        <v>249</v>
      </c>
      <c r="H17" s="129">
        <v>39622</v>
      </c>
      <c r="I17" s="190" t="s">
        <v>301</v>
      </c>
      <c r="J17" s="132" t="s">
        <v>310</v>
      </c>
      <c r="K17" s="136">
        <v>1008</v>
      </c>
      <c r="L17" s="27" t="s">
        <v>89</v>
      </c>
      <c r="M17" s="71" t="s">
        <v>249</v>
      </c>
    </row>
    <row r="18" spans="1:13" x14ac:dyDescent="0.2">
      <c r="A18" s="129">
        <v>39609</v>
      </c>
      <c r="B18" s="186" t="s">
        <v>301</v>
      </c>
      <c r="C18" s="132" t="s">
        <v>222</v>
      </c>
      <c r="D18" s="136">
        <v>1207.95</v>
      </c>
      <c r="E18" s="27" t="s">
        <v>89</v>
      </c>
      <c r="F18" s="71" t="s">
        <v>249</v>
      </c>
      <c r="H18" s="129">
        <v>39622</v>
      </c>
      <c r="I18" s="186" t="s">
        <v>301</v>
      </c>
      <c r="J18" s="132" t="s">
        <v>333</v>
      </c>
      <c r="K18" s="136">
        <v>1050.28</v>
      </c>
      <c r="L18" s="27" t="s">
        <v>89</v>
      </c>
      <c r="M18" s="71" t="s">
        <v>249</v>
      </c>
    </row>
    <row r="19" spans="1:13" x14ac:dyDescent="0.2">
      <c r="A19" s="129">
        <v>39609</v>
      </c>
      <c r="B19" s="186" t="s">
        <v>301</v>
      </c>
      <c r="C19" s="132" t="s">
        <v>267</v>
      </c>
      <c r="D19" s="136">
        <v>239.2</v>
      </c>
      <c r="E19" s="27" t="s">
        <v>89</v>
      </c>
      <c r="F19" s="71" t="s">
        <v>249</v>
      </c>
      <c r="H19" s="129">
        <v>39622</v>
      </c>
      <c r="I19" s="186" t="s">
        <v>301</v>
      </c>
      <c r="J19" s="132" t="s">
        <v>333</v>
      </c>
      <c r="K19" s="136">
        <v>2223.77</v>
      </c>
      <c r="L19" s="27" t="s">
        <v>89</v>
      </c>
      <c r="M19" s="71" t="s">
        <v>249</v>
      </c>
    </row>
    <row r="20" spans="1:13" x14ac:dyDescent="0.2">
      <c r="A20" s="129">
        <v>39609</v>
      </c>
      <c r="B20" s="186" t="s">
        <v>301</v>
      </c>
      <c r="C20" s="132" t="s">
        <v>347</v>
      </c>
      <c r="D20" s="136">
        <v>2352.29</v>
      </c>
      <c r="E20" s="27" t="s">
        <v>89</v>
      </c>
      <c r="F20" s="71" t="s">
        <v>249</v>
      </c>
      <c r="H20" s="129">
        <v>39626</v>
      </c>
      <c r="I20" s="186" t="s">
        <v>301</v>
      </c>
      <c r="J20" s="132" t="s">
        <v>490</v>
      </c>
      <c r="K20" s="136">
        <v>3233.45</v>
      </c>
      <c r="L20" s="27" t="s">
        <v>89</v>
      </c>
      <c r="M20" s="71" t="s">
        <v>249</v>
      </c>
    </row>
    <row r="21" spans="1:13" x14ac:dyDescent="0.2">
      <c r="A21" s="129">
        <v>39609</v>
      </c>
      <c r="B21" s="186" t="s">
        <v>301</v>
      </c>
      <c r="C21" s="132" t="s">
        <v>478</v>
      </c>
      <c r="D21" s="136">
        <v>327.29000000000002</v>
      </c>
      <c r="E21" s="27" t="s">
        <v>89</v>
      </c>
      <c r="F21" s="71" t="s">
        <v>249</v>
      </c>
      <c r="H21" s="129">
        <v>39629</v>
      </c>
      <c r="I21" s="186" t="s">
        <v>301</v>
      </c>
      <c r="J21" s="132" t="s">
        <v>310</v>
      </c>
      <c r="K21" s="136">
        <v>2126</v>
      </c>
      <c r="L21" s="27" t="s">
        <v>89</v>
      </c>
      <c r="M21" s="71" t="s">
        <v>249</v>
      </c>
    </row>
    <row r="22" spans="1:13" ht="13.5" thickBot="1" x14ac:dyDescent="0.25">
      <c r="A22" s="129">
        <v>39611</v>
      </c>
      <c r="B22" s="186" t="s">
        <v>301</v>
      </c>
      <c r="C22" s="132" t="s">
        <v>307</v>
      </c>
      <c r="D22" s="136">
        <v>2128.38</v>
      </c>
      <c r="E22" s="27" t="s">
        <v>89</v>
      </c>
      <c r="F22" s="71" t="s">
        <v>249</v>
      </c>
      <c r="H22" s="209"/>
      <c r="I22" s="192"/>
      <c r="J22" s="133"/>
      <c r="K22" s="137"/>
      <c r="L22" s="27"/>
      <c r="M22" s="71"/>
    </row>
    <row r="23" spans="1:13" ht="13.5" thickBot="1" x14ac:dyDescent="0.25">
      <c r="A23" s="129">
        <v>39611</v>
      </c>
      <c r="B23" s="186" t="s">
        <v>301</v>
      </c>
      <c r="C23" s="132" t="s">
        <v>348</v>
      </c>
      <c r="D23" s="136">
        <v>5244</v>
      </c>
      <c r="E23" s="27" t="s">
        <v>89</v>
      </c>
      <c r="F23" s="71" t="s">
        <v>249</v>
      </c>
      <c r="H23" s="56"/>
      <c r="I23" s="56"/>
      <c r="J23" s="194"/>
      <c r="K23" s="87">
        <f>SUM(K6:K22)</f>
        <v>16847.740000000002</v>
      </c>
      <c r="L23" s="27"/>
      <c r="M23" s="71"/>
    </row>
    <row r="24" spans="1:13" x14ac:dyDescent="0.2">
      <c r="A24" s="129">
        <v>39611</v>
      </c>
      <c r="B24" s="186" t="s">
        <v>301</v>
      </c>
      <c r="C24" s="132" t="s">
        <v>341</v>
      </c>
      <c r="D24" s="136">
        <v>3215</v>
      </c>
      <c r="E24" s="27" t="s">
        <v>89</v>
      </c>
      <c r="F24" s="71" t="s">
        <v>249</v>
      </c>
      <c r="L24" s="27"/>
      <c r="M24" s="71"/>
    </row>
    <row r="25" spans="1:13" x14ac:dyDescent="0.2">
      <c r="A25" s="129">
        <v>39612</v>
      </c>
      <c r="B25" s="186" t="s">
        <v>301</v>
      </c>
      <c r="C25" s="132" t="s">
        <v>74</v>
      </c>
      <c r="D25" s="136">
        <v>2090.62</v>
      </c>
      <c r="E25" s="27" t="s">
        <v>89</v>
      </c>
      <c r="F25" s="71" t="s">
        <v>249</v>
      </c>
      <c r="L25" s="27"/>
      <c r="M25" s="71"/>
    </row>
    <row r="26" spans="1:13" x14ac:dyDescent="0.2">
      <c r="A26" s="129">
        <v>39617</v>
      </c>
      <c r="B26" s="186" t="s">
        <v>314</v>
      </c>
      <c r="C26" s="132" t="s">
        <v>484</v>
      </c>
      <c r="D26" s="136">
        <v>1900</v>
      </c>
      <c r="E26" s="27" t="s">
        <v>89</v>
      </c>
      <c r="F26" s="71" t="s">
        <v>249</v>
      </c>
      <c r="L26" s="27"/>
      <c r="M26" s="71"/>
    </row>
    <row r="27" spans="1:13" x14ac:dyDescent="0.2">
      <c r="A27" s="129">
        <v>39617</v>
      </c>
      <c r="B27" s="186" t="s">
        <v>301</v>
      </c>
      <c r="C27" s="132" t="s">
        <v>380</v>
      </c>
      <c r="D27" s="136">
        <v>200.32</v>
      </c>
      <c r="E27" s="27" t="s">
        <v>89</v>
      </c>
      <c r="F27" s="71" t="s">
        <v>249</v>
      </c>
      <c r="L27" s="27"/>
      <c r="M27" s="71"/>
    </row>
    <row r="28" spans="1:13" x14ac:dyDescent="0.2">
      <c r="A28" s="129">
        <v>39617</v>
      </c>
      <c r="B28" s="186" t="s">
        <v>301</v>
      </c>
      <c r="C28" s="132" t="s">
        <v>222</v>
      </c>
      <c r="D28" s="136">
        <v>452.26</v>
      </c>
      <c r="E28" s="27" t="s">
        <v>89</v>
      </c>
      <c r="F28" s="71" t="s">
        <v>249</v>
      </c>
      <c r="L28" s="27"/>
      <c r="M28" s="71"/>
    </row>
    <row r="29" spans="1:13" x14ac:dyDescent="0.2">
      <c r="A29" s="129">
        <v>39617</v>
      </c>
      <c r="B29" s="186" t="s">
        <v>301</v>
      </c>
      <c r="C29" s="132" t="s">
        <v>293</v>
      </c>
      <c r="D29" s="136">
        <v>6726</v>
      </c>
      <c r="E29" s="27" t="s">
        <v>89</v>
      </c>
      <c r="F29" s="71" t="s">
        <v>249</v>
      </c>
      <c r="L29" s="27"/>
      <c r="M29" s="71"/>
    </row>
    <row r="30" spans="1:13" x14ac:dyDescent="0.2">
      <c r="A30" s="129">
        <v>39617</v>
      </c>
      <c r="B30" s="186" t="s">
        <v>301</v>
      </c>
      <c r="C30" s="132" t="s">
        <v>227</v>
      </c>
      <c r="D30" s="136">
        <v>718.2</v>
      </c>
      <c r="E30" s="27" t="s">
        <v>89</v>
      </c>
      <c r="F30" s="71" t="s">
        <v>249</v>
      </c>
      <c r="L30" s="27"/>
      <c r="M30" s="71"/>
    </row>
    <row r="31" spans="1:13" x14ac:dyDescent="0.2">
      <c r="A31" s="129">
        <v>39618</v>
      </c>
      <c r="B31" s="186" t="s">
        <v>455</v>
      </c>
      <c r="C31" s="132" t="s">
        <v>485</v>
      </c>
      <c r="D31" s="136">
        <v>1406.01</v>
      </c>
      <c r="E31" s="27" t="s">
        <v>89</v>
      </c>
      <c r="F31" s="71" t="s">
        <v>249</v>
      </c>
      <c r="L31" s="27"/>
      <c r="M31" s="71"/>
    </row>
    <row r="32" spans="1:13" x14ac:dyDescent="0.2">
      <c r="A32" s="129">
        <v>39623</v>
      </c>
      <c r="B32" s="186" t="s">
        <v>371</v>
      </c>
      <c r="C32" s="132" t="s">
        <v>419</v>
      </c>
      <c r="D32" s="136">
        <v>5335.03</v>
      </c>
      <c r="E32" s="27" t="s">
        <v>89</v>
      </c>
      <c r="F32" s="71" t="s">
        <v>249</v>
      </c>
      <c r="L32" s="27"/>
      <c r="M32" s="71"/>
    </row>
    <row r="33" spans="1:14" x14ac:dyDescent="0.2">
      <c r="A33" s="129">
        <v>39623</v>
      </c>
      <c r="B33" s="186" t="s">
        <v>457</v>
      </c>
      <c r="C33" s="132" t="s">
        <v>486</v>
      </c>
      <c r="D33" s="136">
        <v>554.04</v>
      </c>
      <c r="E33" s="27" t="s">
        <v>89</v>
      </c>
      <c r="F33" s="71" t="s">
        <v>249</v>
      </c>
      <c r="L33" s="27"/>
      <c r="M33" s="71"/>
    </row>
    <row r="34" spans="1:14" x14ac:dyDescent="0.2">
      <c r="A34" s="129">
        <v>39623</v>
      </c>
      <c r="B34" s="186" t="s">
        <v>301</v>
      </c>
      <c r="C34" s="132" t="s">
        <v>348</v>
      </c>
      <c r="D34" s="136">
        <v>11147.83</v>
      </c>
      <c r="E34" s="27" t="s">
        <v>89</v>
      </c>
      <c r="F34" s="71" t="s">
        <v>249</v>
      </c>
      <c r="L34" s="27"/>
      <c r="M34" s="71"/>
    </row>
    <row r="35" spans="1:14" x14ac:dyDescent="0.2">
      <c r="A35" s="129">
        <v>39622</v>
      </c>
      <c r="B35" s="186" t="s">
        <v>301</v>
      </c>
      <c r="C35" s="132" t="s">
        <v>333</v>
      </c>
      <c r="D35" s="136">
        <v>1602.75</v>
      </c>
      <c r="E35" s="27" t="s">
        <v>89</v>
      </c>
      <c r="F35" s="71" t="s">
        <v>249</v>
      </c>
      <c r="L35" s="27"/>
      <c r="M35" s="71"/>
    </row>
    <row r="36" spans="1:14" x14ac:dyDescent="0.2">
      <c r="A36" s="129">
        <v>39625</v>
      </c>
      <c r="B36" s="186" t="s">
        <v>455</v>
      </c>
      <c r="C36" s="132" t="s">
        <v>488</v>
      </c>
      <c r="D36" s="136">
        <v>120</v>
      </c>
      <c r="E36" s="27" t="s">
        <v>89</v>
      </c>
      <c r="F36" s="71" t="s">
        <v>249</v>
      </c>
      <c r="L36" s="27"/>
      <c r="M36" s="71"/>
    </row>
    <row r="37" spans="1:14" x14ac:dyDescent="0.2">
      <c r="A37" s="129">
        <v>39625</v>
      </c>
      <c r="B37" s="186" t="s">
        <v>301</v>
      </c>
      <c r="C37" s="132" t="s">
        <v>487</v>
      </c>
      <c r="D37" s="136">
        <v>11000.01</v>
      </c>
      <c r="E37" s="27" t="s">
        <v>89</v>
      </c>
      <c r="F37" s="71" t="s">
        <v>249</v>
      </c>
      <c r="L37" s="27"/>
      <c r="M37" s="71"/>
    </row>
    <row r="38" spans="1:14" x14ac:dyDescent="0.2">
      <c r="A38" s="129">
        <v>39625</v>
      </c>
      <c r="B38" s="186" t="s">
        <v>301</v>
      </c>
      <c r="C38" s="132" t="s">
        <v>420</v>
      </c>
      <c r="D38" s="136">
        <v>1822.32</v>
      </c>
      <c r="E38" s="27" t="s">
        <v>89</v>
      </c>
      <c r="F38" s="71" t="s">
        <v>249</v>
      </c>
      <c r="L38" s="27"/>
      <c r="M38" s="71"/>
    </row>
    <row r="39" spans="1:14" x14ac:dyDescent="0.2">
      <c r="A39" s="129">
        <v>39625</v>
      </c>
      <c r="B39" s="186" t="s">
        <v>314</v>
      </c>
      <c r="C39" s="132" t="s">
        <v>489</v>
      </c>
      <c r="D39" s="136">
        <v>2485</v>
      </c>
      <c r="E39" s="27" t="s">
        <v>89</v>
      </c>
      <c r="F39" s="71" t="s">
        <v>249</v>
      </c>
      <c r="L39" s="27"/>
      <c r="M39" s="71"/>
    </row>
    <row r="40" spans="1:14" x14ac:dyDescent="0.2">
      <c r="A40" s="129">
        <v>39626</v>
      </c>
      <c r="B40" s="186" t="s">
        <v>455</v>
      </c>
      <c r="C40" s="132" t="s">
        <v>284</v>
      </c>
      <c r="D40" s="136">
        <v>512</v>
      </c>
      <c r="E40" s="27" t="s">
        <v>89</v>
      </c>
      <c r="F40" s="71" t="s">
        <v>249</v>
      </c>
      <c r="L40" s="27"/>
      <c r="M40" s="71"/>
    </row>
    <row r="41" spans="1:14" x14ac:dyDescent="0.2">
      <c r="A41" s="129">
        <v>39626</v>
      </c>
      <c r="B41" s="186" t="s">
        <v>301</v>
      </c>
      <c r="C41" s="132" t="s">
        <v>5</v>
      </c>
      <c r="D41" s="136">
        <v>3098.85</v>
      </c>
      <c r="E41" s="27" t="s">
        <v>89</v>
      </c>
      <c r="F41" s="71" t="s">
        <v>249</v>
      </c>
      <c r="L41" s="27"/>
      <c r="M41" s="27"/>
    </row>
    <row r="42" spans="1:14" x14ac:dyDescent="0.2">
      <c r="A42" s="129"/>
      <c r="B42" s="186"/>
      <c r="C42" s="132"/>
      <c r="D42" s="136"/>
      <c r="E42" s="27"/>
      <c r="F42" s="71"/>
      <c r="L42" s="27"/>
    </row>
    <row r="43" spans="1:14" x14ac:dyDescent="0.2">
      <c r="A43" s="129"/>
      <c r="B43" s="186"/>
      <c r="C43" s="132"/>
      <c r="D43" s="136"/>
      <c r="E43" s="27"/>
      <c r="F43" s="71"/>
      <c r="L43" s="27"/>
    </row>
    <row r="44" spans="1:14" ht="13.5" thickBot="1" x14ac:dyDescent="0.25">
      <c r="A44" s="96"/>
      <c r="B44" s="187"/>
      <c r="C44" s="67"/>
      <c r="D44" s="93"/>
      <c r="E44" s="27"/>
      <c r="F44" s="71"/>
      <c r="L44" s="27"/>
      <c r="N44" s="56"/>
    </row>
    <row r="45" spans="1:14" ht="13.5" thickBot="1" x14ac:dyDescent="0.25">
      <c r="A45" s="56"/>
      <c r="B45" s="56"/>
      <c r="C45" s="56"/>
      <c r="D45" s="87">
        <f>SUM(D6:D44)</f>
        <v>81547.12000000001</v>
      </c>
      <c r="E45" s="27"/>
      <c r="F45" s="71"/>
      <c r="L45" s="27"/>
      <c r="N45" s="56"/>
    </row>
    <row r="46" spans="1:14" x14ac:dyDescent="0.2">
      <c r="A46" s="70"/>
      <c r="B46" s="70"/>
      <c r="C46" s="70"/>
      <c r="D46" s="95"/>
      <c r="E46" s="27"/>
      <c r="F46" s="71"/>
      <c r="L46" s="27"/>
      <c r="N46" s="70"/>
    </row>
    <row r="47" spans="1:14" x14ac:dyDescent="0.2">
      <c r="A47" s="70"/>
      <c r="B47" s="70"/>
      <c r="C47" s="70"/>
      <c r="D47" s="95"/>
      <c r="E47" s="27"/>
      <c r="F47" s="71"/>
      <c r="L47" s="27"/>
      <c r="N47" s="70"/>
    </row>
    <row r="48" spans="1:14" x14ac:dyDescent="0.2">
      <c r="A48" s="70"/>
      <c r="B48" s="70"/>
      <c r="C48" s="70"/>
      <c r="D48" s="95"/>
      <c r="E48" s="27"/>
      <c r="F48" s="71"/>
      <c r="N48" s="70"/>
    </row>
    <row r="49" spans="5:14" x14ac:dyDescent="0.2">
      <c r="E49" s="71"/>
      <c r="F49" s="71"/>
      <c r="N49" s="70"/>
    </row>
    <row r="50" spans="5:14" x14ac:dyDescent="0.2">
      <c r="E50" s="71"/>
      <c r="F50" s="71"/>
      <c r="N50" s="70"/>
    </row>
    <row r="51" spans="5:14" x14ac:dyDescent="0.2">
      <c r="E51" s="71"/>
      <c r="F51" s="71"/>
      <c r="N51" s="70"/>
    </row>
    <row r="52" spans="5:14" x14ac:dyDescent="0.2">
      <c r="E52" s="71"/>
      <c r="F52" s="71"/>
      <c r="N52" s="70"/>
    </row>
    <row r="53" spans="5:14" x14ac:dyDescent="0.2">
      <c r="E53" s="71"/>
      <c r="F53" s="71"/>
      <c r="N53" s="70"/>
    </row>
    <row r="54" spans="5:14" x14ac:dyDescent="0.2">
      <c r="E54" s="71"/>
      <c r="F54" s="71"/>
      <c r="N54" s="70"/>
    </row>
    <row r="55" spans="5:14" x14ac:dyDescent="0.2">
      <c r="E55" s="71"/>
      <c r="F55" s="71"/>
      <c r="N55" s="70"/>
    </row>
    <row r="56" spans="5:14" x14ac:dyDescent="0.2">
      <c r="E56" s="71"/>
      <c r="F56" s="71"/>
      <c r="N56" s="70"/>
    </row>
    <row r="57" spans="5:14" x14ac:dyDescent="0.2">
      <c r="E57" s="71"/>
      <c r="F57" s="71"/>
      <c r="N57" s="70"/>
    </row>
    <row r="58" spans="5:14" x14ac:dyDescent="0.2">
      <c r="E58" s="71"/>
      <c r="F58" s="71"/>
      <c r="H58" s="71"/>
      <c r="N58" s="70"/>
    </row>
    <row r="59" spans="5:14" x14ac:dyDescent="0.2">
      <c r="E59" s="71"/>
      <c r="F59" s="71"/>
      <c r="N59" s="70"/>
    </row>
    <row r="60" spans="5:14" x14ac:dyDescent="0.2">
      <c r="E60" s="71"/>
      <c r="F60" s="71"/>
    </row>
    <row r="61" spans="5:14" x14ac:dyDescent="0.2">
      <c r="E61" s="71"/>
      <c r="F61" s="71"/>
    </row>
    <row r="62" spans="5:14" x14ac:dyDescent="0.2">
      <c r="E62" s="71"/>
    </row>
    <row r="63" spans="5:14" x14ac:dyDescent="0.2">
      <c r="E63" s="71"/>
      <c r="G63" s="212"/>
    </row>
    <row r="64" spans="5:14" x14ac:dyDescent="0.2">
      <c r="E64" s="71"/>
      <c r="G64" s="212"/>
    </row>
    <row r="65" spans="5:5" x14ac:dyDescent="0.2">
      <c r="E65" s="71"/>
    </row>
    <row r="66" spans="5:5" x14ac:dyDescent="0.2">
      <c r="E66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0"/>
  <sheetViews>
    <sheetView workbookViewId="0">
      <selection activeCell="B15" sqref="B15"/>
    </sheetView>
  </sheetViews>
  <sheetFormatPr defaultColWidth="8.85546875" defaultRowHeight="12.75" x14ac:dyDescent="0.2"/>
  <cols>
    <col min="1" max="1" width="9.7109375" style="1" customWidth="1"/>
    <col min="2" max="2" width="20.28515625" style="1" customWidth="1"/>
    <col min="3" max="3" width="12.140625" style="1" customWidth="1"/>
    <col min="4" max="4" width="1.28515625" style="1" customWidth="1"/>
    <col min="5" max="5" width="2.28515625" style="28" customWidth="1"/>
    <col min="6" max="6" width="1.28515625" style="1" customWidth="1"/>
    <col min="7" max="7" width="9.85546875" style="1" customWidth="1"/>
    <col min="8" max="8" width="20.7109375" style="1" customWidth="1"/>
    <col min="9" max="9" width="11" style="1" customWidth="1"/>
    <col min="10" max="10" width="1.28515625" style="1" customWidth="1"/>
    <col min="11" max="11" width="2.28515625" style="1" customWidth="1"/>
    <col min="12" max="16384" width="8.85546875" style="1"/>
  </cols>
  <sheetData>
    <row r="1" spans="1:11" ht="17.45" customHeight="1" x14ac:dyDescent="0.2">
      <c r="A1" s="863" t="s">
        <v>59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</row>
    <row r="2" spans="1:11" ht="17.45" customHeight="1" x14ac:dyDescent="0.2">
      <c r="A2" s="2"/>
    </row>
    <row r="3" spans="1:11" ht="17.45" customHeight="1" x14ac:dyDescent="0.2">
      <c r="A3" s="863" t="s">
        <v>119</v>
      </c>
      <c r="B3" s="863"/>
      <c r="C3" s="863"/>
      <c r="G3" s="863" t="s">
        <v>121</v>
      </c>
      <c r="H3" s="863"/>
      <c r="I3" s="863"/>
    </row>
    <row r="4" spans="1:11" ht="13.5" thickBot="1" x14ac:dyDescent="0.25"/>
    <row r="5" spans="1:11" s="3" customFormat="1" thickBot="1" x14ac:dyDescent="0.25">
      <c r="A5" s="17" t="s">
        <v>1</v>
      </c>
      <c r="B5" s="18" t="s">
        <v>2</v>
      </c>
      <c r="C5" s="19" t="s">
        <v>3</v>
      </c>
      <c r="E5" s="27"/>
      <c r="G5" s="17" t="s">
        <v>1</v>
      </c>
      <c r="H5" s="18" t="s">
        <v>2</v>
      </c>
      <c r="I5" s="19" t="s">
        <v>3</v>
      </c>
    </row>
    <row r="6" spans="1:11" x14ac:dyDescent="0.2">
      <c r="A6" s="20" t="s">
        <v>62</v>
      </c>
      <c r="B6" s="21" t="s">
        <v>5</v>
      </c>
      <c r="C6" s="22">
        <v>1897.64</v>
      </c>
      <c r="E6" s="28" t="s">
        <v>89</v>
      </c>
      <c r="G6" s="20" t="s">
        <v>123</v>
      </c>
      <c r="H6" s="21" t="s">
        <v>22</v>
      </c>
      <c r="I6" s="22">
        <v>206</v>
      </c>
      <c r="K6" s="28" t="s">
        <v>89</v>
      </c>
    </row>
    <row r="7" spans="1:11" x14ac:dyDescent="0.2">
      <c r="A7" s="5" t="s">
        <v>62</v>
      </c>
      <c r="B7" s="4" t="s">
        <v>5</v>
      </c>
      <c r="C7" s="14">
        <v>448.59</v>
      </c>
      <c r="E7" s="28" t="s">
        <v>89</v>
      </c>
      <c r="G7" s="5" t="s">
        <v>124</v>
      </c>
      <c r="H7" s="4" t="s">
        <v>125</v>
      </c>
      <c r="I7" s="14">
        <v>664.47</v>
      </c>
      <c r="K7" s="28" t="s">
        <v>89</v>
      </c>
    </row>
    <row r="8" spans="1:11" x14ac:dyDescent="0.2">
      <c r="A8" s="5" t="s">
        <v>62</v>
      </c>
      <c r="B8" s="4" t="s">
        <v>65</v>
      </c>
      <c r="C8" s="14">
        <v>536.48</v>
      </c>
      <c r="E8" s="28" t="s">
        <v>89</v>
      </c>
      <c r="G8" s="5" t="s">
        <v>124</v>
      </c>
      <c r="H8" s="4" t="s">
        <v>9</v>
      </c>
      <c r="I8" s="14">
        <v>700</v>
      </c>
      <c r="K8" s="28" t="s">
        <v>89</v>
      </c>
    </row>
    <row r="9" spans="1:11" x14ac:dyDescent="0.2">
      <c r="A9" s="5" t="s">
        <v>63</v>
      </c>
      <c r="B9" s="4" t="s">
        <v>25</v>
      </c>
      <c r="C9" s="14">
        <v>1376.95</v>
      </c>
      <c r="E9" s="28" t="s">
        <v>89</v>
      </c>
      <c r="G9" s="5" t="s">
        <v>126</v>
      </c>
      <c r="H9" s="4" t="s">
        <v>22</v>
      </c>
      <c r="I9" s="14">
        <v>597</v>
      </c>
      <c r="K9" s="28" t="s">
        <v>89</v>
      </c>
    </row>
    <row r="10" spans="1:11" ht="13.5" thickBot="1" x14ac:dyDescent="0.25">
      <c r="A10" s="5" t="s">
        <v>63</v>
      </c>
      <c r="B10" s="4" t="s">
        <v>26</v>
      </c>
      <c r="C10" s="14">
        <v>2083.11</v>
      </c>
      <c r="G10" s="6" t="s">
        <v>127</v>
      </c>
      <c r="H10" s="7" t="s">
        <v>25</v>
      </c>
      <c r="I10" s="15">
        <v>1292.6400000000001</v>
      </c>
      <c r="K10" s="28"/>
    </row>
    <row r="11" spans="1:11" ht="13.5" thickBot="1" x14ac:dyDescent="0.25">
      <c r="A11" s="5" t="s">
        <v>64</v>
      </c>
      <c r="B11" s="4" t="s">
        <v>65</v>
      </c>
      <c r="C11" s="14">
        <v>475.15</v>
      </c>
      <c r="E11" s="28" t="s">
        <v>89</v>
      </c>
      <c r="I11" s="16">
        <f>SUM(I6:I10)</f>
        <v>3460.1100000000006</v>
      </c>
      <c r="K11" s="28"/>
    </row>
    <row r="12" spans="1:11" x14ac:dyDescent="0.2">
      <c r="A12" s="5" t="s">
        <v>64</v>
      </c>
      <c r="B12" s="4" t="s">
        <v>66</v>
      </c>
      <c r="C12" s="14">
        <v>1849.89</v>
      </c>
      <c r="E12" s="28" t="s">
        <v>89</v>
      </c>
    </row>
    <row r="13" spans="1:11" x14ac:dyDescent="0.2">
      <c r="A13" s="5" t="s">
        <v>67</v>
      </c>
      <c r="B13" s="4" t="s">
        <v>5</v>
      </c>
      <c r="C13" s="14">
        <v>202.92</v>
      </c>
      <c r="E13" s="28" t="s">
        <v>89</v>
      </c>
    </row>
    <row r="14" spans="1:11" x14ac:dyDescent="0.2">
      <c r="A14" s="5" t="s">
        <v>67</v>
      </c>
      <c r="B14" s="4" t="s">
        <v>17</v>
      </c>
      <c r="C14" s="14">
        <v>513</v>
      </c>
      <c r="E14" s="28" t="s">
        <v>89</v>
      </c>
    </row>
    <row r="15" spans="1:11" x14ac:dyDescent="0.2">
      <c r="A15" s="5" t="s">
        <v>67</v>
      </c>
      <c r="B15" s="4" t="s">
        <v>68</v>
      </c>
      <c r="C15" s="14">
        <v>1274.55</v>
      </c>
    </row>
    <row r="16" spans="1:11" x14ac:dyDescent="0.2">
      <c r="A16" s="5" t="s">
        <v>67</v>
      </c>
      <c r="B16" s="4" t="s">
        <v>5</v>
      </c>
      <c r="C16" s="14">
        <v>1326.96</v>
      </c>
      <c r="E16" s="28" t="s">
        <v>89</v>
      </c>
    </row>
    <row r="17" spans="1:5" x14ac:dyDescent="0.2">
      <c r="A17" s="5" t="s">
        <v>69</v>
      </c>
      <c r="B17" s="4" t="s">
        <v>22</v>
      </c>
      <c r="C17" s="14">
        <v>72</v>
      </c>
      <c r="E17" s="28" t="s">
        <v>89</v>
      </c>
    </row>
    <row r="18" spans="1:5" x14ac:dyDescent="0.2">
      <c r="A18" s="5" t="s">
        <v>69</v>
      </c>
      <c r="B18" s="4" t="s">
        <v>6</v>
      </c>
      <c r="C18" s="14">
        <v>14166.96</v>
      </c>
    </row>
    <row r="19" spans="1:5" ht="13.5" thickBot="1" x14ac:dyDescent="0.25">
      <c r="A19" s="6" t="s">
        <v>71</v>
      </c>
      <c r="B19" s="7" t="s">
        <v>70</v>
      </c>
      <c r="C19" s="15">
        <v>287.45</v>
      </c>
      <c r="E19" s="28" t="s">
        <v>89</v>
      </c>
    </row>
    <row r="20" spans="1:5" ht="13.5" thickBot="1" x14ac:dyDescent="0.25">
      <c r="C20" s="16">
        <f>SUM(C6:C19)</f>
        <v>26511.649999999998</v>
      </c>
    </row>
  </sheetData>
  <mergeCells count="3">
    <mergeCell ref="A3:C3"/>
    <mergeCell ref="G3:I3"/>
    <mergeCell ref="A1:K1"/>
  </mergeCells>
  <phoneticPr fontId="0" type="noConversion"/>
  <printOptions horizontalCentered="1"/>
  <pageMargins left="0.55118110236220474" right="0.55118110236220474" top="0.59055118110236227" bottom="0.59055118110236227" header="0.31496062992125984" footer="0.31496062992125984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N59"/>
  <sheetViews>
    <sheetView workbookViewId="0">
      <selection activeCell="C30" sqref="C30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1.28515625" customWidth="1"/>
    <col min="9" max="9" width="18.28515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467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39630</v>
      </c>
      <c r="B6" s="186" t="s">
        <v>344</v>
      </c>
      <c r="C6" s="105" t="s">
        <v>430</v>
      </c>
      <c r="D6" s="130">
        <v>75</v>
      </c>
      <c r="E6" s="71"/>
      <c r="F6" s="27" t="s">
        <v>249</v>
      </c>
      <c r="H6" s="129">
        <v>39631</v>
      </c>
      <c r="I6" s="190" t="s">
        <v>344</v>
      </c>
      <c r="J6" s="132" t="s">
        <v>373</v>
      </c>
      <c r="K6" s="136">
        <v>1500</v>
      </c>
      <c r="L6" s="27" t="s">
        <v>220</v>
      </c>
      <c r="M6" s="27" t="s">
        <v>249</v>
      </c>
    </row>
    <row r="7" spans="1:14" s="56" customFormat="1" ht="12" x14ac:dyDescent="0.2">
      <c r="A7" s="129">
        <v>39633</v>
      </c>
      <c r="B7" s="186" t="s">
        <v>344</v>
      </c>
      <c r="C7" s="105" t="s">
        <v>491</v>
      </c>
      <c r="D7" s="130">
        <v>444.38</v>
      </c>
      <c r="E7" s="71" t="s">
        <v>89</v>
      </c>
      <c r="F7" s="71" t="s">
        <v>249</v>
      </c>
      <c r="G7" s="217"/>
      <c r="H7" s="129">
        <v>39653</v>
      </c>
      <c r="I7" s="190" t="s">
        <v>344</v>
      </c>
      <c r="J7" s="132" t="s">
        <v>502</v>
      </c>
      <c r="K7" s="136">
        <v>638.91</v>
      </c>
      <c r="L7" s="27" t="s">
        <v>89</v>
      </c>
      <c r="M7" s="27" t="s">
        <v>249</v>
      </c>
    </row>
    <row r="8" spans="1:14" s="56" customFormat="1" thickBot="1" x14ac:dyDescent="0.25">
      <c r="A8" s="129">
        <v>39633</v>
      </c>
      <c r="B8" s="186" t="s">
        <v>344</v>
      </c>
      <c r="C8" s="105" t="s">
        <v>492</v>
      </c>
      <c r="D8" s="130">
        <v>444.95</v>
      </c>
      <c r="E8" s="71" t="s">
        <v>89</v>
      </c>
      <c r="F8" s="71" t="s">
        <v>249</v>
      </c>
      <c r="G8" s="217"/>
      <c r="H8" s="129">
        <v>39653</v>
      </c>
      <c r="I8" s="190" t="s">
        <v>344</v>
      </c>
      <c r="J8" s="132" t="s">
        <v>502</v>
      </c>
      <c r="K8" s="137">
        <v>207.48</v>
      </c>
      <c r="L8" s="27" t="s">
        <v>89</v>
      </c>
      <c r="M8" s="27" t="s">
        <v>249</v>
      </c>
    </row>
    <row r="9" spans="1:14" s="56" customFormat="1" thickTop="1" x14ac:dyDescent="0.2">
      <c r="A9" s="129">
        <v>39633</v>
      </c>
      <c r="B9" s="186" t="s">
        <v>344</v>
      </c>
      <c r="C9" s="105" t="s">
        <v>493</v>
      </c>
      <c r="D9" s="130">
        <v>3457.3</v>
      </c>
      <c r="E9" s="71" t="s">
        <v>89</v>
      </c>
      <c r="F9" s="71" t="s">
        <v>249</v>
      </c>
      <c r="G9" s="217"/>
      <c r="H9" s="129"/>
      <c r="I9" s="190"/>
      <c r="J9" s="132"/>
      <c r="K9" s="135">
        <f>SUM(K7:K8)</f>
        <v>846.39</v>
      </c>
      <c r="L9" s="27"/>
      <c r="M9" s="27"/>
    </row>
    <row r="10" spans="1:14" s="56" customFormat="1" ht="12" x14ac:dyDescent="0.2">
      <c r="A10" s="129">
        <v>39638</v>
      </c>
      <c r="B10" s="186" t="s">
        <v>344</v>
      </c>
      <c r="C10" s="105" t="s">
        <v>424</v>
      </c>
      <c r="D10" s="130">
        <v>175.48</v>
      </c>
      <c r="E10" s="71" t="s">
        <v>89</v>
      </c>
      <c r="F10" s="71" t="s">
        <v>249</v>
      </c>
      <c r="H10" s="129">
        <v>39653</v>
      </c>
      <c r="I10" s="190" t="s">
        <v>344</v>
      </c>
      <c r="J10" s="132" t="s">
        <v>237</v>
      </c>
      <c r="K10" s="124">
        <v>40000</v>
      </c>
      <c r="L10" s="27" t="s">
        <v>89</v>
      </c>
      <c r="M10" s="27" t="s">
        <v>249</v>
      </c>
    </row>
    <row r="11" spans="1:14" s="56" customFormat="1" ht="12" x14ac:dyDescent="0.2">
      <c r="A11" s="129">
        <v>39638</v>
      </c>
      <c r="B11" s="186" t="s">
        <v>344</v>
      </c>
      <c r="C11" s="105" t="s">
        <v>294</v>
      </c>
      <c r="D11" s="92">
        <v>1767</v>
      </c>
      <c r="E11" s="71" t="s">
        <v>89</v>
      </c>
      <c r="F11" s="27" t="s">
        <v>249</v>
      </c>
      <c r="H11" s="129">
        <v>39657</v>
      </c>
      <c r="I11" s="190" t="s">
        <v>344</v>
      </c>
      <c r="J11" s="132" t="s">
        <v>310</v>
      </c>
      <c r="K11" s="136">
        <v>325</v>
      </c>
      <c r="L11" s="27" t="s">
        <v>89</v>
      </c>
      <c r="M11" s="27" t="s">
        <v>249</v>
      </c>
    </row>
    <row r="12" spans="1:14" s="56" customFormat="1" ht="12" x14ac:dyDescent="0.2">
      <c r="A12" s="129">
        <v>39638</v>
      </c>
      <c r="B12" s="186" t="s">
        <v>344</v>
      </c>
      <c r="C12" s="105" t="s">
        <v>494</v>
      </c>
      <c r="D12" s="135">
        <v>1400</v>
      </c>
      <c r="E12" s="71"/>
      <c r="F12" s="27" t="s">
        <v>249</v>
      </c>
      <c r="H12" s="129">
        <v>39657</v>
      </c>
      <c r="I12" s="190" t="s">
        <v>344</v>
      </c>
      <c r="J12" s="132" t="s">
        <v>501</v>
      </c>
      <c r="K12" s="136">
        <v>10030</v>
      </c>
      <c r="L12" s="27" t="s">
        <v>89</v>
      </c>
      <c r="M12" s="27" t="s">
        <v>249</v>
      </c>
    </row>
    <row r="13" spans="1:14" s="56" customFormat="1" ht="12" x14ac:dyDescent="0.2">
      <c r="A13" s="129">
        <v>39638</v>
      </c>
      <c r="B13" s="190" t="s">
        <v>344</v>
      </c>
      <c r="C13" s="132" t="s">
        <v>310</v>
      </c>
      <c r="D13" s="136">
        <v>479</v>
      </c>
      <c r="E13" s="71" t="s">
        <v>89</v>
      </c>
      <c r="F13" s="27" t="s">
        <v>249</v>
      </c>
      <c r="H13" s="129">
        <v>39658</v>
      </c>
      <c r="I13" s="190" t="s">
        <v>344</v>
      </c>
      <c r="J13" s="132" t="s">
        <v>333</v>
      </c>
      <c r="K13" s="136">
        <v>309.37</v>
      </c>
      <c r="L13" s="27" t="s">
        <v>89</v>
      </c>
      <c r="M13" s="27" t="s">
        <v>249</v>
      </c>
      <c r="N13" s="70"/>
    </row>
    <row r="14" spans="1:14" x14ac:dyDescent="0.2">
      <c r="A14" s="129">
        <v>39640</v>
      </c>
      <c r="B14" s="186" t="s">
        <v>455</v>
      </c>
      <c r="C14" s="132" t="s">
        <v>495</v>
      </c>
      <c r="D14" s="136">
        <v>241</v>
      </c>
      <c r="E14" s="27"/>
      <c r="F14" s="71" t="s">
        <v>249</v>
      </c>
      <c r="H14" s="129">
        <v>39658</v>
      </c>
      <c r="I14" s="190" t="s">
        <v>344</v>
      </c>
      <c r="J14" s="132" t="s">
        <v>333</v>
      </c>
      <c r="K14" s="136">
        <v>458.86</v>
      </c>
      <c r="L14" s="27" t="s">
        <v>89</v>
      </c>
      <c r="M14" s="27" t="s">
        <v>249</v>
      </c>
    </row>
    <row r="15" spans="1:14" x14ac:dyDescent="0.2">
      <c r="A15" s="129">
        <v>39640</v>
      </c>
      <c r="B15" s="186" t="s">
        <v>344</v>
      </c>
      <c r="C15" s="132" t="s">
        <v>256</v>
      </c>
      <c r="D15" s="136">
        <v>2805.53</v>
      </c>
      <c r="E15" s="27"/>
      <c r="F15" s="71" t="s">
        <v>249</v>
      </c>
      <c r="H15" s="129">
        <v>39660</v>
      </c>
      <c r="I15" s="186" t="s">
        <v>344</v>
      </c>
      <c r="J15" s="132" t="s">
        <v>333</v>
      </c>
      <c r="K15" s="136">
        <v>665.52</v>
      </c>
      <c r="L15" s="27" t="s">
        <v>89</v>
      </c>
      <c r="M15" s="71" t="s">
        <v>249</v>
      </c>
    </row>
    <row r="16" spans="1:14" x14ac:dyDescent="0.2">
      <c r="A16" s="129">
        <v>39640</v>
      </c>
      <c r="B16" s="186" t="s">
        <v>344</v>
      </c>
      <c r="C16" s="132" t="s">
        <v>496</v>
      </c>
      <c r="D16" s="136">
        <v>616.5</v>
      </c>
      <c r="E16" s="27"/>
      <c r="F16" s="71" t="s">
        <v>249</v>
      </c>
      <c r="H16" s="129">
        <v>39660</v>
      </c>
      <c r="I16" s="190" t="s">
        <v>344</v>
      </c>
      <c r="J16" s="132" t="s">
        <v>508</v>
      </c>
      <c r="K16" s="136">
        <v>1770</v>
      </c>
      <c r="L16" s="27" t="s">
        <v>89</v>
      </c>
      <c r="M16" s="71" t="s">
        <v>249</v>
      </c>
    </row>
    <row r="17" spans="1:13" x14ac:dyDescent="0.2">
      <c r="A17" s="129">
        <v>39643</v>
      </c>
      <c r="B17" s="186" t="s">
        <v>344</v>
      </c>
      <c r="C17" s="132" t="s">
        <v>497</v>
      </c>
      <c r="D17" s="136">
        <v>997.34</v>
      </c>
      <c r="E17" s="27" t="s">
        <v>89</v>
      </c>
      <c r="F17" s="71" t="s">
        <v>249</v>
      </c>
      <c r="H17" s="129">
        <v>39658</v>
      </c>
      <c r="I17" s="186" t="s">
        <v>344</v>
      </c>
      <c r="J17" s="132" t="s">
        <v>505</v>
      </c>
      <c r="K17" s="136">
        <v>2035</v>
      </c>
      <c r="L17" s="27" t="s">
        <v>89</v>
      </c>
      <c r="M17" s="71" t="s">
        <v>249</v>
      </c>
    </row>
    <row r="18" spans="1:13" ht="13.5" thickBot="1" x14ac:dyDescent="0.25">
      <c r="A18" s="129">
        <v>39647</v>
      </c>
      <c r="B18" s="186" t="s">
        <v>344</v>
      </c>
      <c r="C18" s="132" t="s">
        <v>227</v>
      </c>
      <c r="D18" s="136">
        <v>820.8</v>
      </c>
      <c r="E18" s="27" t="s">
        <v>89</v>
      </c>
      <c r="F18" s="71" t="s">
        <v>249</v>
      </c>
      <c r="H18" s="161">
        <v>39668</v>
      </c>
      <c r="I18" s="187" t="s">
        <v>344</v>
      </c>
      <c r="J18" s="133" t="s">
        <v>237</v>
      </c>
      <c r="K18" s="137">
        <v>1121.81</v>
      </c>
      <c r="L18" s="27" t="s">
        <v>89</v>
      </c>
      <c r="M18" s="71"/>
    </row>
    <row r="19" spans="1:13" ht="13.5" thickBot="1" x14ac:dyDescent="0.25">
      <c r="A19" s="129">
        <v>39647</v>
      </c>
      <c r="B19" s="186" t="s">
        <v>344</v>
      </c>
      <c r="C19" s="132" t="s">
        <v>222</v>
      </c>
      <c r="D19" s="136">
        <v>374.49</v>
      </c>
      <c r="E19" s="27" t="s">
        <v>89</v>
      </c>
      <c r="F19" s="71" t="s">
        <v>249</v>
      </c>
      <c r="H19" s="56"/>
      <c r="I19" s="56"/>
      <c r="J19" s="194"/>
      <c r="K19" s="87">
        <f>SUM(K6:K8)+SUM(K10:K18)</f>
        <v>59061.95</v>
      </c>
      <c r="L19" s="27"/>
      <c r="M19" s="71"/>
    </row>
    <row r="20" spans="1:13" x14ac:dyDescent="0.2">
      <c r="A20" s="129">
        <v>39647</v>
      </c>
      <c r="B20" s="186" t="s">
        <v>455</v>
      </c>
      <c r="C20" s="132" t="s">
        <v>498</v>
      </c>
      <c r="D20" s="136">
        <v>210.9</v>
      </c>
      <c r="E20" s="27" t="s">
        <v>89</v>
      </c>
      <c r="F20" s="71" t="s">
        <v>249</v>
      </c>
      <c r="L20" s="27"/>
      <c r="M20" s="71"/>
    </row>
    <row r="21" spans="1:13" x14ac:dyDescent="0.2">
      <c r="A21" s="129">
        <v>39647</v>
      </c>
      <c r="B21" s="186" t="s">
        <v>455</v>
      </c>
      <c r="C21" s="132" t="s">
        <v>499</v>
      </c>
      <c r="D21" s="136">
        <v>120</v>
      </c>
      <c r="E21" s="27" t="s">
        <v>89</v>
      </c>
      <c r="F21" s="71" t="s">
        <v>249</v>
      </c>
      <c r="L21" s="27"/>
      <c r="M21" s="71"/>
    </row>
    <row r="22" spans="1:13" x14ac:dyDescent="0.2">
      <c r="A22" s="129">
        <v>39650</v>
      </c>
      <c r="B22" s="186" t="s">
        <v>344</v>
      </c>
      <c r="C22" s="132" t="s">
        <v>500</v>
      </c>
      <c r="D22" s="136">
        <v>5436.83</v>
      </c>
      <c r="E22" s="27" t="s">
        <v>89</v>
      </c>
      <c r="F22" s="71" t="s">
        <v>249</v>
      </c>
      <c r="L22" s="27"/>
      <c r="M22" s="71"/>
    </row>
    <row r="23" spans="1:13" x14ac:dyDescent="0.2">
      <c r="A23" s="129">
        <v>39652</v>
      </c>
      <c r="B23" s="186" t="s">
        <v>344</v>
      </c>
      <c r="C23" s="132" t="s">
        <v>237</v>
      </c>
      <c r="D23" s="136">
        <v>26157.33</v>
      </c>
      <c r="E23" s="27" t="s">
        <v>89</v>
      </c>
      <c r="F23" s="71" t="s">
        <v>249</v>
      </c>
      <c r="G23" s="871">
        <f>K10+D23+K18</f>
        <v>67279.14</v>
      </c>
      <c r="H23" s="871"/>
      <c r="L23" s="27"/>
      <c r="M23" s="71"/>
    </row>
    <row r="24" spans="1:13" x14ac:dyDescent="0.2">
      <c r="A24" s="129">
        <v>39652</v>
      </c>
      <c r="B24" s="190" t="s">
        <v>344</v>
      </c>
      <c r="C24" s="132" t="s">
        <v>212</v>
      </c>
      <c r="D24" s="136">
        <v>832.3</v>
      </c>
      <c r="E24" s="27" t="s">
        <v>89</v>
      </c>
      <c r="F24" s="27" t="s">
        <v>249</v>
      </c>
      <c r="L24" s="27"/>
      <c r="M24" s="71"/>
    </row>
    <row r="25" spans="1:13" x14ac:dyDescent="0.2">
      <c r="A25" s="129">
        <v>39643</v>
      </c>
      <c r="B25" s="186" t="s">
        <v>344</v>
      </c>
      <c r="C25" s="132" t="s">
        <v>307</v>
      </c>
      <c r="D25" s="136">
        <v>10533.6</v>
      </c>
      <c r="E25" s="27" t="s">
        <v>89</v>
      </c>
      <c r="F25" s="71" t="s">
        <v>249</v>
      </c>
      <c r="L25" s="27"/>
      <c r="M25" s="71"/>
    </row>
    <row r="26" spans="1:13" x14ac:dyDescent="0.2">
      <c r="A26" s="129">
        <v>39652</v>
      </c>
      <c r="B26" s="186" t="s">
        <v>344</v>
      </c>
      <c r="C26" s="132" t="s">
        <v>256</v>
      </c>
      <c r="D26" s="136">
        <v>2667.83</v>
      </c>
      <c r="E26" s="27" t="s">
        <v>89</v>
      </c>
      <c r="F26" s="71"/>
      <c r="L26" s="27"/>
      <c r="M26" s="71"/>
    </row>
    <row r="27" spans="1:13" x14ac:dyDescent="0.2">
      <c r="A27" s="129">
        <v>39654</v>
      </c>
      <c r="B27" s="186" t="s">
        <v>344</v>
      </c>
      <c r="C27" s="132" t="s">
        <v>503</v>
      </c>
      <c r="D27" s="136">
        <v>422.6</v>
      </c>
      <c r="E27" s="27" t="s">
        <v>89</v>
      </c>
      <c r="F27" s="71" t="s">
        <v>249</v>
      </c>
      <c r="L27" s="27"/>
      <c r="M27" s="71"/>
    </row>
    <row r="28" spans="1:13" x14ac:dyDescent="0.2">
      <c r="A28" s="129">
        <v>39658</v>
      </c>
      <c r="B28" s="186" t="s">
        <v>455</v>
      </c>
      <c r="C28" s="132" t="s">
        <v>458</v>
      </c>
      <c r="D28" s="136">
        <v>171.6</v>
      </c>
      <c r="E28" s="27" t="s">
        <v>89</v>
      </c>
      <c r="F28" s="71" t="s">
        <v>249</v>
      </c>
      <c r="L28" s="27"/>
      <c r="M28" s="71"/>
    </row>
    <row r="29" spans="1:13" x14ac:dyDescent="0.2">
      <c r="A29" s="129">
        <v>39658</v>
      </c>
      <c r="B29" s="186" t="s">
        <v>455</v>
      </c>
      <c r="C29" s="132" t="s">
        <v>504</v>
      </c>
      <c r="D29" s="136">
        <v>679.55</v>
      </c>
      <c r="E29" s="27" t="s">
        <v>89</v>
      </c>
      <c r="F29" s="71" t="s">
        <v>249</v>
      </c>
      <c r="L29" s="27"/>
      <c r="M29" s="71"/>
    </row>
    <row r="30" spans="1:13" x14ac:dyDescent="0.2">
      <c r="A30" s="129">
        <v>39653</v>
      </c>
      <c r="B30" s="186" t="s">
        <v>344</v>
      </c>
      <c r="C30" s="132" t="s">
        <v>506</v>
      </c>
      <c r="D30" s="136">
        <v>4383.34</v>
      </c>
      <c r="E30" s="27" t="s">
        <v>89</v>
      </c>
      <c r="F30" s="71" t="s">
        <v>249</v>
      </c>
      <c r="L30" s="27"/>
      <c r="M30" s="71"/>
    </row>
    <row r="31" spans="1:13" x14ac:dyDescent="0.2">
      <c r="A31" s="129">
        <v>39659</v>
      </c>
      <c r="B31" s="186" t="s">
        <v>344</v>
      </c>
      <c r="C31" s="132" t="s">
        <v>24</v>
      </c>
      <c r="D31" s="136">
        <v>448.75</v>
      </c>
      <c r="E31" s="27" t="s">
        <v>89</v>
      </c>
      <c r="F31" s="71" t="s">
        <v>249</v>
      </c>
      <c r="M31" s="71"/>
    </row>
    <row r="32" spans="1:13" ht="13.5" thickBot="1" x14ac:dyDescent="0.25">
      <c r="A32" s="129">
        <v>39659</v>
      </c>
      <c r="B32" s="186" t="s">
        <v>344</v>
      </c>
      <c r="C32" s="132" t="s">
        <v>24</v>
      </c>
      <c r="D32" s="137">
        <v>1482</v>
      </c>
      <c r="E32" s="27" t="s">
        <v>89</v>
      </c>
      <c r="F32" s="71" t="s">
        <v>249</v>
      </c>
      <c r="M32" s="71"/>
    </row>
    <row r="33" spans="1:14" ht="13.5" thickTop="1" x14ac:dyDescent="0.2">
      <c r="A33" s="129"/>
      <c r="B33" s="186"/>
      <c r="C33" s="132"/>
      <c r="D33" s="135">
        <f>SUM(D31:D32)</f>
        <v>1930.75</v>
      </c>
      <c r="E33" s="27"/>
      <c r="F33" s="71"/>
      <c r="M33" s="71"/>
    </row>
    <row r="34" spans="1:14" x14ac:dyDescent="0.2">
      <c r="A34" s="129">
        <v>39660</v>
      </c>
      <c r="B34" s="186" t="s">
        <v>507</v>
      </c>
      <c r="C34" s="132" t="s">
        <v>434</v>
      </c>
      <c r="D34" s="136">
        <v>375</v>
      </c>
      <c r="E34" s="27" t="s">
        <v>89</v>
      </c>
      <c r="F34" s="71" t="s">
        <v>249</v>
      </c>
      <c r="M34" s="71"/>
    </row>
    <row r="35" spans="1:14" x14ac:dyDescent="0.2">
      <c r="A35" s="129">
        <v>39660</v>
      </c>
      <c r="B35" s="186" t="s">
        <v>344</v>
      </c>
      <c r="C35" s="132" t="s">
        <v>478</v>
      </c>
      <c r="D35" s="136">
        <v>233.93</v>
      </c>
      <c r="E35" s="27" t="s">
        <v>89</v>
      </c>
      <c r="F35" s="71" t="s">
        <v>249</v>
      </c>
      <c r="M35" s="71"/>
    </row>
    <row r="36" spans="1:14" x14ac:dyDescent="0.2">
      <c r="A36" s="129">
        <v>39660</v>
      </c>
      <c r="B36" s="186" t="s">
        <v>344</v>
      </c>
      <c r="C36" s="132" t="s">
        <v>203</v>
      </c>
      <c r="D36" s="136">
        <v>1592.14</v>
      </c>
      <c r="E36" s="27" t="s">
        <v>89</v>
      </c>
      <c r="F36" s="71" t="s">
        <v>249</v>
      </c>
      <c r="H36" s="71"/>
      <c r="M36" s="71"/>
    </row>
    <row r="37" spans="1:14" ht="13.5" thickBot="1" x14ac:dyDescent="0.25">
      <c r="A37" s="96"/>
      <c r="B37" s="187"/>
      <c r="C37" s="67"/>
      <c r="D37" s="93"/>
      <c r="E37" s="27"/>
      <c r="F37" s="71"/>
      <c r="M37" s="71"/>
      <c r="N37" s="56"/>
    </row>
    <row r="38" spans="1:14" ht="13.5" thickBot="1" x14ac:dyDescent="0.25">
      <c r="A38" s="56"/>
      <c r="B38" s="56"/>
      <c r="C38" s="56"/>
      <c r="D38" s="87">
        <f>SUM(D6:D32)+SUM(D34:D37)</f>
        <v>69846.470000000016</v>
      </c>
      <c r="E38" s="27"/>
      <c r="F38" s="71"/>
      <c r="M38" s="71"/>
      <c r="N38" s="70"/>
    </row>
    <row r="39" spans="1:14" x14ac:dyDescent="0.2">
      <c r="A39" s="70"/>
      <c r="B39" s="70"/>
      <c r="C39" s="70"/>
      <c r="D39" s="95"/>
      <c r="E39" s="27"/>
      <c r="F39" s="71"/>
      <c r="M39" s="27"/>
      <c r="N39" s="70"/>
    </row>
    <row r="40" spans="1:14" x14ac:dyDescent="0.2">
      <c r="A40" s="70"/>
      <c r="B40" s="70"/>
      <c r="C40" s="70"/>
      <c r="D40" s="95"/>
      <c r="E40" s="27"/>
      <c r="F40" s="71"/>
      <c r="N40" s="70"/>
    </row>
    <row r="41" spans="1:14" x14ac:dyDescent="0.2">
      <c r="A41" s="70"/>
      <c r="B41" s="70"/>
      <c r="C41" s="70"/>
      <c r="D41" s="95"/>
      <c r="E41" s="27"/>
      <c r="F41" s="71"/>
      <c r="N41" s="70"/>
    </row>
    <row r="42" spans="1:14" x14ac:dyDescent="0.2">
      <c r="E42" s="71"/>
      <c r="F42" s="71"/>
      <c r="N42" s="70"/>
    </row>
    <row r="43" spans="1:14" x14ac:dyDescent="0.2">
      <c r="E43" s="71"/>
      <c r="F43" s="71"/>
      <c r="N43" s="70"/>
    </row>
    <row r="44" spans="1:14" x14ac:dyDescent="0.2">
      <c r="E44" s="71"/>
      <c r="F44" s="71"/>
      <c r="N44" s="70"/>
    </row>
    <row r="45" spans="1:14" x14ac:dyDescent="0.2">
      <c r="E45" s="71"/>
      <c r="F45" s="71"/>
      <c r="N45" s="70"/>
    </row>
    <row r="46" spans="1:14" x14ac:dyDescent="0.2">
      <c r="E46" s="71"/>
      <c r="F46" s="71"/>
      <c r="N46" s="70"/>
    </row>
    <row r="47" spans="1:14" x14ac:dyDescent="0.2">
      <c r="E47" s="71"/>
      <c r="F47" s="71"/>
      <c r="N47" s="70"/>
    </row>
    <row r="48" spans="1:14" x14ac:dyDescent="0.2">
      <c r="E48" s="71"/>
      <c r="F48" s="71"/>
      <c r="N48" s="70"/>
    </row>
    <row r="49" spans="5:14" x14ac:dyDescent="0.2">
      <c r="E49" s="71"/>
      <c r="F49" s="71"/>
      <c r="N49" s="70"/>
    </row>
    <row r="50" spans="5:14" x14ac:dyDescent="0.2">
      <c r="E50" s="71"/>
      <c r="F50" s="71"/>
      <c r="N50" s="70"/>
    </row>
    <row r="51" spans="5:14" x14ac:dyDescent="0.2">
      <c r="E51" s="71"/>
      <c r="F51" s="71"/>
      <c r="N51" s="70"/>
    </row>
    <row r="52" spans="5:14" x14ac:dyDescent="0.2">
      <c r="E52" s="71"/>
      <c r="F52" s="71"/>
    </row>
    <row r="53" spans="5:14" x14ac:dyDescent="0.2">
      <c r="E53" s="71"/>
      <c r="F53" s="71"/>
    </row>
    <row r="54" spans="5:14" x14ac:dyDescent="0.2">
      <c r="E54" s="71"/>
    </row>
    <row r="55" spans="5:14" x14ac:dyDescent="0.2">
      <c r="E55" s="71"/>
      <c r="G55" s="212"/>
    </row>
    <row r="56" spans="5:14" x14ac:dyDescent="0.2">
      <c r="E56" s="71"/>
      <c r="G56" s="212"/>
    </row>
    <row r="57" spans="5:14" x14ac:dyDescent="0.2">
      <c r="E57" s="71"/>
    </row>
    <row r="58" spans="5:14" x14ac:dyDescent="0.2">
      <c r="E58" s="71"/>
    </row>
    <row r="59" spans="5:14" x14ac:dyDescent="0.2">
      <c r="E59" s="71"/>
    </row>
  </sheetData>
  <mergeCells count="4">
    <mergeCell ref="A3:D3"/>
    <mergeCell ref="H3:K3"/>
    <mergeCell ref="A1:L1"/>
    <mergeCell ref="G23:H2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N61"/>
  <sheetViews>
    <sheetView workbookViewId="0">
      <selection activeCell="C33" sqref="C33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2.140625" style="197" customWidth="1"/>
    <col min="5" max="6" width="2.7109375" style="29" customWidth="1"/>
    <col min="7" max="7" width="2.28515625" customWidth="1"/>
    <col min="8" max="8" width="10.140625" bestFit="1" customWidth="1"/>
    <col min="9" max="9" width="18.28515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509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39664</v>
      </c>
      <c r="B6" s="186" t="s">
        <v>525</v>
      </c>
      <c r="C6" s="105" t="s">
        <v>241</v>
      </c>
      <c r="D6" s="130">
        <v>5306.62</v>
      </c>
      <c r="E6" s="71"/>
      <c r="F6" s="27" t="s">
        <v>249</v>
      </c>
      <c r="H6" s="129">
        <v>39664</v>
      </c>
      <c r="I6" s="190" t="s">
        <v>344</v>
      </c>
      <c r="J6" s="132" t="s">
        <v>333</v>
      </c>
      <c r="K6" s="136">
        <v>186.94</v>
      </c>
      <c r="L6" s="27" t="s">
        <v>89</v>
      </c>
      <c r="M6" s="27" t="s">
        <v>249</v>
      </c>
    </row>
    <row r="7" spans="1:14" s="56" customFormat="1" ht="12" x14ac:dyDescent="0.2">
      <c r="A7" s="129">
        <v>39665</v>
      </c>
      <c r="B7" s="190" t="s">
        <v>344</v>
      </c>
      <c r="C7" s="132" t="s">
        <v>511</v>
      </c>
      <c r="D7" s="124">
        <v>1379.5</v>
      </c>
      <c r="E7" s="27" t="s">
        <v>89</v>
      </c>
      <c r="F7" s="27" t="s">
        <v>249</v>
      </c>
      <c r="G7" s="217"/>
      <c r="H7" s="129">
        <v>39666</v>
      </c>
      <c r="I7" s="190" t="s">
        <v>344</v>
      </c>
      <c r="J7" s="132" t="s">
        <v>513</v>
      </c>
      <c r="K7" s="124">
        <v>13559.95</v>
      </c>
      <c r="L7" s="27" t="s">
        <v>89</v>
      </c>
      <c r="M7" s="27" t="s">
        <v>249</v>
      </c>
    </row>
    <row r="8" spans="1:14" s="56" customFormat="1" ht="12" x14ac:dyDescent="0.2">
      <c r="A8" s="129">
        <v>39665</v>
      </c>
      <c r="B8" s="186" t="s">
        <v>438</v>
      </c>
      <c r="C8" s="105" t="s">
        <v>439</v>
      </c>
      <c r="D8" s="130">
        <v>1014</v>
      </c>
      <c r="E8" s="71" t="s">
        <v>89</v>
      </c>
      <c r="F8" s="71" t="s">
        <v>249</v>
      </c>
      <c r="G8" s="217"/>
      <c r="H8" s="129">
        <v>39668</v>
      </c>
      <c r="I8" s="190" t="s">
        <v>344</v>
      </c>
      <c r="J8" s="132" t="s">
        <v>333</v>
      </c>
      <c r="K8" s="135">
        <v>103.73</v>
      </c>
      <c r="L8" s="27" t="s">
        <v>89</v>
      </c>
      <c r="M8" s="27" t="s">
        <v>249</v>
      </c>
    </row>
    <row r="9" spans="1:14" s="56" customFormat="1" ht="12" x14ac:dyDescent="0.2">
      <c r="A9" s="129">
        <v>39665</v>
      </c>
      <c r="B9" s="186" t="s">
        <v>455</v>
      </c>
      <c r="C9" s="105" t="s">
        <v>510</v>
      </c>
      <c r="D9" s="130">
        <v>200</v>
      </c>
      <c r="E9" s="71" t="s">
        <v>89</v>
      </c>
      <c r="F9" s="71" t="s">
        <v>249</v>
      </c>
      <c r="G9" s="217"/>
      <c r="H9" s="129">
        <v>39669</v>
      </c>
      <c r="I9" s="190" t="s">
        <v>344</v>
      </c>
      <c r="J9" s="132" t="s">
        <v>333</v>
      </c>
      <c r="K9" s="124">
        <v>408.62</v>
      </c>
      <c r="L9" s="27" t="s">
        <v>89</v>
      </c>
      <c r="M9" s="27" t="s">
        <v>249</v>
      </c>
    </row>
    <row r="10" spans="1:14" s="56" customFormat="1" ht="12" x14ac:dyDescent="0.2">
      <c r="A10" s="129">
        <v>39666</v>
      </c>
      <c r="B10" s="186" t="s">
        <v>301</v>
      </c>
      <c r="C10" s="105" t="s">
        <v>274</v>
      </c>
      <c r="D10" s="130">
        <v>10260</v>
      </c>
      <c r="E10" s="71" t="s">
        <v>89</v>
      </c>
      <c r="F10" s="71" t="s">
        <v>249</v>
      </c>
      <c r="G10" s="217"/>
      <c r="H10" s="129">
        <v>39674</v>
      </c>
      <c r="I10" s="190" t="s">
        <v>344</v>
      </c>
      <c r="J10" s="132" t="s">
        <v>333</v>
      </c>
      <c r="K10" s="136">
        <v>1922</v>
      </c>
      <c r="L10" s="27" t="s">
        <v>89</v>
      </c>
      <c r="M10" s="27" t="s">
        <v>249</v>
      </c>
    </row>
    <row r="11" spans="1:14" s="56" customFormat="1" ht="12" x14ac:dyDescent="0.2">
      <c r="A11" s="129">
        <v>39666</v>
      </c>
      <c r="B11" s="186" t="s">
        <v>301</v>
      </c>
      <c r="C11" s="105" t="s">
        <v>227</v>
      </c>
      <c r="D11" s="130">
        <v>3060.9</v>
      </c>
      <c r="E11" s="71" t="s">
        <v>89</v>
      </c>
      <c r="F11" s="71" t="s">
        <v>249</v>
      </c>
      <c r="G11" s="217"/>
      <c r="H11" s="129">
        <v>39681</v>
      </c>
      <c r="I11" s="190" t="s">
        <v>344</v>
      </c>
      <c r="J11" s="132" t="s">
        <v>333</v>
      </c>
      <c r="K11" s="136">
        <v>244.59</v>
      </c>
      <c r="L11" s="27" t="s">
        <v>89</v>
      </c>
      <c r="M11" s="27" t="s">
        <v>249</v>
      </c>
    </row>
    <row r="12" spans="1:14" s="56" customFormat="1" ht="12" x14ac:dyDescent="0.2">
      <c r="A12" s="129">
        <v>39667</v>
      </c>
      <c r="B12" s="186" t="s">
        <v>314</v>
      </c>
      <c r="C12" s="105" t="s">
        <v>512</v>
      </c>
      <c r="D12" s="130">
        <v>7076.98</v>
      </c>
      <c r="E12" s="71" t="s">
        <v>89</v>
      </c>
      <c r="F12" s="71" t="s">
        <v>249</v>
      </c>
      <c r="G12" s="217"/>
      <c r="H12" s="129">
        <v>39681</v>
      </c>
      <c r="I12" s="186" t="s">
        <v>301</v>
      </c>
      <c r="J12" s="132" t="s">
        <v>74</v>
      </c>
      <c r="K12" s="136">
        <v>2111.85</v>
      </c>
      <c r="L12" s="27" t="s">
        <v>89</v>
      </c>
      <c r="M12" s="71" t="s">
        <v>249</v>
      </c>
    </row>
    <row r="13" spans="1:14" s="56" customFormat="1" ht="12" x14ac:dyDescent="0.2">
      <c r="A13" s="129">
        <v>39667</v>
      </c>
      <c r="B13" s="190" t="s">
        <v>514</v>
      </c>
      <c r="C13" s="132" t="s">
        <v>515</v>
      </c>
      <c r="D13" s="124">
        <v>1000</v>
      </c>
      <c r="E13" s="27"/>
      <c r="F13" s="27" t="s">
        <v>249</v>
      </c>
      <c r="H13" s="129">
        <v>39682</v>
      </c>
      <c r="I13" s="190" t="s">
        <v>344</v>
      </c>
      <c r="J13" s="132" t="s">
        <v>333</v>
      </c>
      <c r="K13" s="136">
        <v>618.76</v>
      </c>
      <c r="L13" s="27" t="s">
        <v>89</v>
      </c>
      <c r="M13" s="27" t="s">
        <v>249</v>
      </c>
    </row>
    <row r="14" spans="1:14" s="56" customFormat="1" ht="12" x14ac:dyDescent="0.2">
      <c r="A14" s="129">
        <v>39667</v>
      </c>
      <c r="B14" s="190" t="s">
        <v>344</v>
      </c>
      <c r="C14" s="132" t="s">
        <v>310</v>
      </c>
      <c r="D14" s="136">
        <v>153.55000000000001</v>
      </c>
      <c r="E14" s="27" t="s">
        <v>89</v>
      </c>
      <c r="F14" s="27" t="s">
        <v>249</v>
      </c>
      <c r="H14" s="129">
        <v>39683</v>
      </c>
      <c r="I14" s="190" t="s">
        <v>344</v>
      </c>
      <c r="J14" s="132" t="s">
        <v>518</v>
      </c>
      <c r="K14" s="136">
        <v>3000</v>
      </c>
      <c r="L14" s="27" t="s">
        <v>89</v>
      </c>
      <c r="M14" s="27" t="s">
        <v>249</v>
      </c>
    </row>
    <row r="15" spans="1:14" s="56" customFormat="1" ht="12" x14ac:dyDescent="0.2">
      <c r="A15" s="129">
        <v>39668</v>
      </c>
      <c r="B15" s="186" t="s">
        <v>301</v>
      </c>
      <c r="C15" s="105" t="s">
        <v>150</v>
      </c>
      <c r="D15" s="130">
        <v>889.2</v>
      </c>
      <c r="E15" s="71" t="s">
        <v>89</v>
      </c>
      <c r="F15" s="71" t="s">
        <v>249</v>
      </c>
      <c r="H15" s="129">
        <v>39685</v>
      </c>
      <c r="I15" s="190" t="s">
        <v>344</v>
      </c>
      <c r="J15" s="132" t="s">
        <v>333</v>
      </c>
      <c r="K15" s="136">
        <v>618.76</v>
      </c>
      <c r="L15" s="27" t="s">
        <v>89</v>
      </c>
      <c r="M15" s="71" t="s">
        <v>249</v>
      </c>
    </row>
    <row r="16" spans="1:14" s="56" customFormat="1" ht="12" x14ac:dyDescent="0.2">
      <c r="A16" s="129">
        <v>39674</v>
      </c>
      <c r="B16" s="190" t="s">
        <v>344</v>
      </c>
      <c r="C16" s="132" t="s">
        <v>407</v>
      </c>
      <c r="D16" s="136">
        <v>995</v>
      </c>
      <c r="E16" s="27" t="s">
        <v>89</v>
      </c>
      <c r="F16" s="27" t="s">
        <v>249</v>
      </c>
      <c r="H16" s="129">
        <v>39686</v>
      </c>
      <c r="I16" s="190" t="s">
        <v>344</v>
      </c>
      <c r="J16" s="132" t="s">
        <v>333</v>
      </c>
      <c r="K16" s="136">
        <v>742.51</v>
      </c>
      <c r="L16" s="27" t="s">
        <v>89</v>
      </c>
      <c r="M16" s="71" t="s">
        <v>249</v>
      </c>
      <c r="N16" s="70"/>
    </row>
    <row r="17" spans="1:13" x14ac:dyDescent="0.2">
      <c r="A17" s="129">
        <v>39675</v>
      </c>
      <c r="B17" s="186" t="s">
        <v>301</v>
      </c>
      <c r="C17" s="105" t="s">
        <v>194</v>
      </c>
      <c r="D17" s="92">
        <v>422.49</v>
      </c>
      <c r="E17" s="71" t="s">
        <v>89</v>
      </c>
      <c r="F17" s="27" t="s">
        <v>249</v>
      </c>
      <c r="H17" s="129">
        <v>39688</v>
      </c>
      <c r="I17" s="186" t="s">
        <v>344</v>
      </c>
      <c r="J17" s="132" t="s">
        <v>520</v>
      </c>
      <c r="K17" s="136">
        <v>1700</v>
      </c>
      <c r="L17" s="27" t="s">
        <v>89</v>
      </c>
      <c r="M17" s="71" t="s">
        <v>249</v>
      </c>
    </row>
    <row r="18" spans="1:13" x14ac:dyDescent="0.2">
      <c r="A18" s="129">
        <v>39675</v>
      </c>
      <c r="B18" s="186" t="s">
        <v>455</v>
      </c>
      <c r="C18" s="105" t="s">
        <v>516</v>
      </c>
      <c r="D18" s="135">
        <v>210.9</v>
      </c>
      <c r="E18" s="71" t="s">
        <v>89</v>
      </c>
      <c r="F18" s="27" t="s">
        <v>249</v>
      </c>
      <c r="H18" s="129">
        <v>39688</v>
      </c>
      <c r="I18" s="186" t="s">
        <v>521</v>
      </c>
      <c r="J18" s="132" t="s">
        <v>522</v>
      </c>
      <c r="K18" s="136">
        <v>15318</v>
      </c>
      <c r="L18" s="27" t="s">
        <v>89</v>
      </c>
      <c r="M18" s="71" t="s">
        <v>249</v>
      </c>
    </row>
    <row r="19" spans="1:13" x14ac:dyDescent="0.2">
      <c r="A19" s="129">
        <v>39675</v>
      </c>
      <c r="B19" s="190" t="s">
        <v>301</v>
      </c>
      <c r="C19" s="132" t="s">
        <v>380</v>
      </c>
      <c r="D19" s="136">
        <v>182.4</v>
      </c>
      <c r="E19" s="71" t="s">
        <v>89</v>
      </c>
      <c r="F19" s="27" t="s">
        <v>249</v>
      </c>
      <c r="H19" s="129">
        <v>39688</v>
      </c>
      <c r="I19" s="190" t="s">
        <v>344</v>
      </c>
      <c r="J19" s="132" t="s">
        <v>519</v>
      </c>
      <c r="K19" s="136">
        <v>3078</v>
      </c>
      <c r="L19" s="27" t="s">
        <v>89</v>
      </c>
      <c r="M19" s="71" t="s">
        <v>249</v>
      </c>
    </row>
    <row r="20" spans="1:13" ht="13.5" thickBot="1" x14ac:dyDescent="0.25">
      <c r="A20" s="129">
        <v>39675</v>
      </c>
      <c r="B20" s="186" t="s">
        <v>301</v>
      </c>
      <c r="C20" s="132" t="s">
        <v>347</v>
      </c>
      <c r="D20" s="136">
        <v>1881.35</v>
      </c>
      <c r="E20" s="27" t="s">
        <v>89</v>
      </c>
      <c r="F20" s="71" t="s">
        <v>249</v>
      </c>
      <c r="H20" s="209"/>
      <c r="I20" s="192"/>
      <c r="J20" s="133"/>
      <c r="K20" s="137"/>
      <c r="L20" s="27"/>
      <c r="M20" s="71"/>
    </row>
    <row r="21" spans="1:13" ht="13.5" thickBot="1" x14ac:dyDescent="0.25">
      <c r="A21" s="129">
        <v>39682</v>
      </c>
      <c r="B21" s="186" t="s">
        <v>301</v>
      </c>
      <c r="C21" s="132" t="s">
        <v>6</v>
      </c>
      <c r="D21" s="136">
        <f>2304.94+7739.94+9849.56+4609.89+15340.18</f>
        <v>39844.509999999995</v>
      </c>
      <c r="E21" s="27" t="s">
        <v>89</v>
      </c>
      <c r="F21" s="71" t="s">
        <v>249</v>
      </c>
      <c r="H21" s="56"/>
      <c r="I21" s="56"/>
      <c r="J21" s="194"/>
      <c r="K21" s="87">
        <f>SUM(K6:K6)+SUM(K9:K20)</f>
        <v>29950.03</v>
      </c>
      <c r="L21" s="27"/>
      <c r="M21" s="71"/>
    </row>
    <row r="22" spans="1:13" x14ac:dyDescent="0.2">
      <c r="A22" s="129">
        <v>39682</v>
      </c>
      <c r="B22" s="186" t="s">
        <v>301</v>
      </c>
      <c r="C22" s="132" t="s">
        <v>380</v>
      </c>
      <c r="D22" s="136">
        <v>501.83</v>
      </c>
      <c r="E22" s="27" t="s">
        <v>89</v>
      </c>
      <c r="F22" s="71" t="s">
        <v>249</v>
      </c>
      <c r="L22" s="27"/>
      <c r="M22" s="71"/>
    </row>
    <row r="23" spans="1:13" x14ac:dyDescent="0.2">
      <c r="A23" s="129">
        <v>39682</v>
      </c>
      <c r="B23" s="186" t="s">
        <v>301</v>
      </c>
      <c r="C23" s="132" t="s">
        <v>24</v>
      </c>
      <c r="D23" s="136">
        <v>4328.21</v>
      </c>
      <c r="E23" s="27" t="s">
        <v>89</v>
      </c>
      <c r="F23" s="71" t="s">
        <v>249</v>
      </c>
      <c r="L23" s="27"/>
      <c r="M23" s="71"/>
    </row>
    <row r="24" spans="1:13" x14ac:dyDescent="0.2">
      <c r="A24" s="129">
        <v>39685</v>
      </c>
      <c r="B24" s="186" t="s">
        <v>301</v>
      </c>
      <c r="C24" s="132" t="s">
        <v>50</v>
      </c>
      <c r="D24" s="136">
        <v>4066.52</v>
      </c>
      <c r="E24" s="27" t="s">
        <v>89</v>
      </c>
      <c r="F24" s="71" t="s">
        <v>249</v>
      </c>
      <c r="L24" s="27"/>
      <c r="M24" s="71"/>
    </row>
    <row r="25" spans="1:13" x14ac:dyDescent="0.2">
      <c r="A25" s="129">
        <v>39685</v>
      </c>
      <c r="B25" s="186" t="s">
        <v>301</v>
      </c>
      <c r="C25" s="132" t="s">
        <v>227</v>
      </c>
      <c r="D25" s="136">
        <v>1715.7</v>
      </c>
      <c r="E25" s="27" t="s">
        <v>89</v>
      </c>
      <c r="F25" s="71" t="s">
        <v>249</v>
      </c>
      <c r="L25" s="27"/>
      <c r="M25" s="71"/>
    </row>
    <row r="26" spans="1:13" x14ac:dyDescent="0.2">
      <c r="A26" s="129">
        <v>39685</v>
      </c>
      <c r="B26" s="186" t="s">
        <v>301</v>
      </c>
      <c r="C26" s="132" t="s">
        <v>5</v>
      </c>
      <c r="D26" s="136">
        <v>12335.95</v>
      </c>
      <c r="E26" s="27" t="s">
        <v>89</v>
      </c>
      <c r="F26" s="71" t="s">
        <v>249</v>
      </c>
      <c r="L26" s="27"/>
      <c r="M26" s="71"/>
    </row>
    <row r="27" spans="1:13" x14ac:dyDescent="0.2">
      <c r="A27" s="129">
        <v>39685</v>
      </c>
      <c r="B27" s="186" t="s">
        <v>301</v>
      </c>
      <c r="C27" s="132" t="s">
        <v>293</v>
      </c>
      <c r="D27" s="136">
        <v>188.1</v>
      </c>
      <c r="E27" s="27" t="s">
        <v>89</v>
      </c>
      <c r="F27" s="71" t="s">
        <v>249</v>
      </c>
      <c r="L27" s="27"/>
      <c r="M27" s="71"/>
    </row>
    <row r="28" spans="1:13" x14ac:dyDescent="0.2">
      <c r="A28" s="129">
        <v>39685</v>
      </c>
      <c r="B28" s="186" t="s">
        <v>301</v>
      </c>
      <c r="C28" s="132" t="s">
        <v>347</v>
      </c>
      <c r="D28" s="136">
        <v>840.41</v>
      </c>
      <c r="E28" s="27" t="s">
        <v>89</v>
      </c>
      <c r="F28" s="71" t="s">
        <v>249</v>
      </c>
      <c r="L28" s="27"/>
      <c r="M28" s="71"/>
    </row>
    <row r="29" spans="1:13" x14ac:dyDescent="0.2">
      <c r="A29" s="129">
        <v>39686</v>
      </c>
      <c r="B29" s="186" t="s">
        <v>344</v>
      </c>
      <c r="C29" s="132" t="s">
        <v>24</v>
      </c>
      <c r="D29" s="136">
        <v>182.12</v>
      </c>
      <c r="E29" s="27"/>
      <c r="F29" s="71" t="s">
        <v>249</v>
      </c>
      <c r="L29" s="27"/>
      <c r="M29" s="71"/>
    </row>
    <row r="30" spans="1:13" x14ac:dyDescent="0.2">
      <c r="A30" s="129">
        <v>39687</v>
      </c>
      <c r="B30" s="186" t="s">
        <v>344</v>
      </c>
      <c r="C30" s="132" t="s">
        <v>529</v>
      </c>
      <c r="D30" s="136">
        <v>7573.19</v>
      </c>
      <c r="E30" s="27"/>
      <c r="F30" s="71" t="s">
        <v>249</v>
      </c>
      <c r="L30" s="27"/>
      <c r="M30" s="71"/>
    </row>
    <row r="31" spans="1:13" x14ac:dyDescent="0.2">
      <c r="A31" s="129">
        <v>39688</v>
      </c>
      <c r="B31" s="186" t="s">
        <v>301</v>
      </c>
      <c r="C31" s="132" t="s">
        <v>439</v>
      </c>
      <c r="D31" s="136">
        <v>820</v>
      </c>
      <c r="E31" s="27" t="s">
        <v>89</v>
      </c>
      <c r="F31" s="71" t="s">
        <v>249</v>
      </c>
      <c r="L31" s="27"/>
      <c r="M31" s="71"/>
    </row>
    <row r="32" spans="1:13" x14ac:dyDescent="0.2">
      <c r="A32" s="129">
        <v>39688</v>
      </c>
      <c r="B32" s="186" t="s">
        <v>523</v>
      </c>
      <c r="C32" s="132" t="s">
        <v>434</v>
      </c>
      <c r="D32" s="136">
        <v>170</v>
      </c>
      <c r="E32" s="27" t="s">
        <v>89</v>
      </c>
      <c r="F32" s="71" t="s">
        <v>249</v>
      </c>
      <c r="L32" s="27"/>
      <c r="M32" s="71"/>
    </row>
    <row r="33" spans="1:14" ht="13.5" thickBot="1" x14ac:dyDescent="0.25">
      <c r="A33" s="129">
        <v>39688</v>
      </c>
      <c r="B33" s="186" t="s">
        <v>523</v>
      </c>
      <c r="C33" s="132" t="s">
        <v>434</v>
      </c>
      <c r="D33" s="137">
        <v>495.01</v>
      </c>
      <c r="E33" s="27" t="s">
        <v>89</v>
      </c>
      <c r="F33" s="71" t="s">
        <v>249</v>
      </c>
      <c r="L33" s="27"/>
      <c r="M33" s="71"/>
    </row>
    <row r="34" spans="1:14" ht="13.5" thickTop="1" x14ac:dyDescent="0.2">
      <c r="A34" s="129"/>
      <c r="B34" s="186"/>
      <c r="C34" s="132"/>
      <c r="D34" s="135">
        <f>SUM(D32:D33)</f>
        <v>665.01</v>
      </c>
      <c r="E34" s="27"/>
      <c r="F34" s="71"/>
      <c r="L34" s="27"/>
      <c r="M34" s="71"/>
    </row>
    <row r="35" spans="1:14" x14ac:dyDescent="0.2">
      <c r="A35" s="129">
        <v>39688</v>
      </c>
      <c r="B35" s="186" t="s">
        <v>455</v>
      </c>
      <c r="C35" s="132" t="s">
        <v>286</v>
      </c>
      <c r="D35" s="136">
        <v>40</v>
      </c>
      <c r="E35" s="27" t="s">
        <v>89</v>
      </c>
      <c r="F35" s="71" t="s">
        <v>249</v>
      </c>
      <c r="M35" s="71"/>
    </row>
    <row r="36" spans="1:14" x14ac:dyDescent="0.2">
      <c r="A36" s="129">
        <v>39688</v>
      </c>
      <c r="B36" s="186" t="s">
        <v>455</v>
      </c>
      <c r="C36" s="132" t="s">
        <v>286</v>
      </c>
      <c r="D36" s="136">
        <v>120</v>
      </c>
      <c r="E36" s="27" t="s">
        <v>89</v>
      </c>
      <c r="F36" s="71" t="s">
        <v>249</v>
      </c>
      <c r="H36" s="71"/>
      <c r="M36" s="71"/>
    </row>
    <row r="37" spans="1:14" x14ac:dyDescent="0.2">
      <c r="A37" s="129">
        <v>39688</v>
      </c>
      <c r="B37" s="186" t="s">
        <v>301</v>
      </c>
      <c r="C37" s="132" t="s">
        <v>524</v>
      </c>
      <c r="D37" s="136">
        <v>453.72</v>
      </c>
      <c r="E37" s="27" t="s">
        <v>89</v>
      </c>
      <c r="F37" s="71" t="s">
        <v>249</v>
      </c>
      <c r="M37" s="27"/>
    </row>
    <row r="38" spans="1:14" x14ac:dyDescent="0.2">
      <c r="A38" s="129">
        <v>39688</v>
      </c>
      <c r="B38" s="186" t="s">
        <v>301</v>
      </c>
      <c r="C38" s="132" t="s">
        <v>5</v>
      </c>
      <c r="D38" s="136">
        <v>219.84</v>
      </c>
      <c r="E38" s="27" t="s">
        <v>89</v>
      </c>
      <c r="F38" s="71" t="s">
        <v>249</v>
      </c>
    </row>
    <row r="39" spans="1:14" ht="13.5" thickBot="1" x14ac:dyDescent="0.25">
      <c r="A39" s="96"/>
      <c r="B39" s="187"/>
      <c r="C39" s="67"/>
      <c r="D39" s="93"/>
      <c r="E39" s="27"/>
      <c r="F39" s="71"/>
      <c r="N39" s="56"/>
    </row>
    <row r="40" spans="1:14" ht="13.5" thickBot="1" x14ac:dyDescent="0.25">
      <c r="A40" s="56"/>
      <c r="B40" s="56"/>
      <c r="C40" s="56"/>
      <c r="D40" s="87">
        <f>SUM(D6:D33)+SUM(D35:D39)</f>
        <v>107928</v>
      </c>
      <c r="E40" s="27"/>
      <c r="F40" s="71"/>
      <c r="N40" s="70"/>
    </row>
    <row r="41" spans="1:14" x14ac:dyDescent="0.2">
      <c r="A41" s="70"/>
      <c r="B41" s="70"/>
      <c r="C41" s="70"/>
      <c r="D41" s="95"/>
      <c r="E41" s="27"/>
      <c r="F41" s="71"/>
      <c r="N41" s="70"/>
    </row>
    <row r="42" spans="1:14" x14ac:dyDescent="0.2">
      <c r="A42" s="70"/>
      <c r="B42" s="70"/>
      <c r="C42" s="70"/>
      <c r="D42" s="95"/>
      <c r="E42" s="27"/>
      <c r="F42" s="71"/>
      <c r="N42" s="70"/>
    </row>
    <row r="43" spans="1:14" x14ac:dyDescent="0.2">
      <c r="A43" s="70"/>
      <c r="B43" s="70"/>
      <c r="C43" s="70"/>
      <c r="D43" s="95"/>
      <c r="E43" s="27"/>
      <c r="F43" s="71"/>
      <c r="N43" s="70"/>
    </row>
    <row r="44" spans="1:14" x14ac:dyDescent="0.2">
      <c r="E44" s="71"/>
      <c r="F44" s="71"/>
      <c r="N44" s="70"/>
    </row>
    <row r="45" spans="1:14" x14ac:dyDescent="0.2">
      <c r="E45" s="71"/>
      <c r="F45" s="71"/>
      <c r="N45" s="70"/>
    </row>
    <row r="46" spans="1:14" x14ac:dyDescent="0.2">
      <c r="E46" s="71"/>
      <c r="F46" s="71"/>
      <c r="N46" s="70"/>
    </row>
    <row r="47" spans="1:14" x14ac:dyDescent="0.2">
      <c r="E47" s="71"/>
      <c r="F47" s="71"/>
      <c r="N47" s="70"/>
    </row>
    <row r="48" spans="1:14" x14ac:dyDescent="0.2">
      <c r="E48" s="71"/>
      <c r="F48" s="71"/>
      <c r="N48" s="70"/>
    </row>
    <row r="49" spans="5:14" x14ac:dyDescent="0.2">
      <c r="E49" s="71"/>
      <c r="F49" s="71"/>
      <c r="N49" s="70"/>
    </row>
    <row r="50" spans="5:14" x14ac:dyDescent="0.2">
      <c r="E50" s="71"/>
      <c r="F50" s="71"/>
      <c r="N50" s="70"/>
    </row>
    <row r="51" spans="5:14" x14ac:dyDescent="0.2">
      <c r="E51" s="71"/>
      <c r="F51" s="71"/>
      <c r="N51" s="70"/>
    </row>
    <row r="52" spans="5:14" x14ac:dyDescent="0.2">
      <c r="E52" s="71"/>
      <c r="F52" s="71"/>
      <c r="N52" s="70"/>
    </row>
    <row r="53" spans="5:14" x14ac:dyDescent="0.2">
      <c r="E53" s="71"/>
      <c r="F53" s="71"/>
    </row>
    <row r="54" spans="5:14" x14ac:dyDescent="0.2">
      <c r="E54" s="71"/>
      <c r="F54" s="71"/>
    </row>
    <row r="55" spans="5:14" x14ac:dyDescent="0.2">
      <c r="E55" s="71"/>
      <c r="F55" s="71"/>
    </row>
    <row r="56" spans="5:14" x14ac:dyDescent="0.2">
      <c r="E56" s="71"/>
      <c r="G56" s="212"/>
    </row>
    <row r="57" spans="5:14" x14ac:dyDescent="0.2">
      <c r="E57" s="71"/>
      <c r="G57" s="212"/>
    </row>
    <row r="58" spans="5:14" x14ac:dyDescent="0.2">
      <c r="E58" s="71"/>
    </row>
    <row r="59" spans="5:14" x14ac:dyDescent="0.2">
      <c r="E59" s="71"/>
    </row>
    <row r="60" spans="5:14" x14ac:dyDescent="0.2">
      <c r="E60" s="71"/>
    </row>
    <row r="61" spans="5:14" x14ac:dyDescent="0.2">
      <c r="E61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N55"/>
  <sheetViews>
    <sheetView topLeftCell="A4" workbookViewId="0">
      <selection activeCell="I25" sqref="I25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517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39693</v>
      </c>
      <c r="B6" s="186" t="s">
        <v>371</v>
      </c>
      <c r="C6" s="105" t="s">
        <v>470</v>
      </c>
      <c r="D6" s="130">
        <v>745.3</v>
      </c>
      <c r="E6" s="71" t="s">
        <v>89</v>
      </c>
      <c r="F6" s="27" t="s">
        <v>249</v>
      </c>
      <c r="H6" s="129"/>
      <c r="I6" s="190"/>
      <c r="J6" s="132"/>
      <c r="K6" s="136"/>
      <c r="L6" s="27"/>
      <c r="M6" s="27"/>
    </row>
    <row r="7" spans="1:13" s="56" customFormat="1" ht="12" x14ac:dyDescent="0.2">
      <c r="A7" s="129">
        <v>39693</v>
      </c>
      <c r="B7" s="186" t="s">
        <v>526</v>
      </c>
      <c r="C7" s="105" t="s">
        <v>527</v>
      </c>
      <c r="D7" s="130">
        <v>1657.72</v>
      </c>
      <c r="E7" s="71" t="s">
        <v>89</v>
      </c>
      <c r="F7" s="27" t="s">
        <v>249</v>
      </c>
      <c r="H7" s="129">
        <v>39692</v>
      </c>
      <c r="I7" s="190" t="s">
        <v>301</v>
      </c>
      <c r="J7" s="132" t="s">
        <v>333</v>
      </c>
      <c r="K7" s="136">
        <v>742.51</v>
      </c>
      <c r="L7" s="27" t="s">
        <v>89</v>
      </c>
      <c r="M7" s="27" t="s">
        <v>249</v>
      </c>
    </row>
    <row r="8" spans="1:13" s="56" customFormat="1" ht="12" x14ac:dyDescent="0.2">
      <c r="A8" s="129">
        <v>39693</v>
      </c>
      <c r="B8" s="186" t="s">
        <v>371</v>
      </c>
      <c r="C8" s="105" t="s">
        <v>419</v>
      </c>
      <c r="D8" s="130">
        <v>3013.38</v>
      </c>
      <c r="E8" s="71" t="s">
        <v>89</v>
      </c>
      <c r="F8" s="27" t="s">
        <v>249</v>
      </c>
      <c r="H8" s="129">
        <v>39692</v>
      </c>
      <c r="I8" s="190" t="s">
        <v>301</v>
      </c>
      <c r="J8" s="132" t="s">
        <v>535</v>
      </c>
      <c r="K8" s="136">
        <v>1600</v>
      </c>
      <c r="L8" s="27"/>
      <c r="M8" s="27" t="s">
        <v>249</v>
      </c>
    </row>
    <row r="9" spans="1:13" s="56" customFormat="1" ht="12" x14ac:dyDescent="0.2">
      <c r="A9" s="129">
        <v>39693</v>
      </c>
      <c r="B9" s="186" t="s">
        <v>455</v>
      </c>
      <c r="C9" s="105" t="s">
        <v>528</v>
      </c>
      <c r="D9" s="130">
        <v>555.85</v>
      </c>
      <c r="E9" s="71" t="s">
        <v>89</v>
      </c>
      <c r="F9" s="27" t="s">
        <v>249</v>
      </c>
      <c r="H9" s="129"/>
      <c r="I9" s="190"/>
      <c r="J9" s="132"/>
      <c r="K9" s="136"/>
      <c r="L9" s="27"/>
      <c r="M9" s="27"/>
    </row>
    <row r="10" spans="1:13" s="56" customFormat="1" ht="12" x14ac:dyDescent="0.2">
      <c r="A10" s="129">
        <v>39694</v>
      </c>
      <c r="B10" s="186" t="s">
        <v>301</v>
      </c>
      <c r="C10" s="105" t="s">
        <v>408</v>
      </c>
      <c r="D10" s="130">
        <v>653.19000000000005</v>
      </c>
      <c r="E10" s="71" t="s">
        <v>89</v>
      </c>
      <c r="F10" s="27" t="s">
        <v>249</v>
      </c>
      <c r="H10" s="129">
        <v>39693</v>
      </c>
      <c r="I10" s="190" t="s">
        <v>301</v>
      </c>
      <c r="J10" s="132" t="s">
        <v>333</v>
      </c>
      <c r="K10" s="136">
        <v>318.63</v>
      </c>
      <c r="L10" s="27" t="s">
        <v>89</v>
      </c>
      <c r="M10" s="27" t="s">
        <v>249</v>
      </c>
    </row>
    <row r="11" spans="1:13" s="56" customFormat="1" ht="12" x14ac:dyDescent="0.2">
      <c r="A11" s="129">
        <v>39694</v>
      </c>
      <c r="B11" s="186" t="s">
        <v>301</v>
      </c>
      <c r="C11" s="105" t="s">
        <v>532</v>
      </c>
      <c r="D11" s="130">
        <v>1077.3</v>
      </c>
      <c r="E11" s="71" t="s">
        <v>89</v>
      </c>
      <c r="F11" s="71" t="s">
        <v>249</v>
      </c>
      <c r="G11" s="217"/>
      <c r="H11" s="129">
        <v>39693</v>
      </c>
      <c r="I11" s="190" t="s">
        <v>301</v>
      </c>
      <c r="J11" s="132" t="s">
        <v>333</v>
      </c>
      <c r="K11" s="136">
        <v>1561.29</v>
      </c>
      <c r="L11" s="27" t="s">
        <v>89</v>
      </c>
      <c r="M11" s="27" t="s">
        <v>249</v>
      </c>
    </row>
    <row r="12" spans="1:13" s="56" customFormat="1" ht="12" x14ac:dyDescent="0.2">
      <c r="A12" s="129">
        <v>39695</v>
      </c>
      <c r="B12" s="186" t="s">
        <v>301</v>
      </c>
      <c r="C12" s="105" t="s">
        <v>150</v>
      </c>
      <c r="D12" s="130">
        <v>3045.53</v>
      </c>
      <c r="E12" s="71" t="s">
        <v>89</v>
      </c>
      <c r="F12" s="71" t="s">
        <v>249</v>
      </c>
      <c r="G12" s="217"/>
      <c r="H12" s="129">
        <v>39699</v>
      </c>
      <c r="I12" s="190" t="s">
        <v>301</v>
      </c>
      <c r="J12" s="132" t="s">
        <v>386</v>
      </c>
      <c r="K12" s="124">
        <v>4847.37</v>
      </c>
      <c r="L12" s="27" t="s">
        <v>89</v>
      </c>
      <c r="M12" s="27" t="s">
        <v>249</v>
      </c>
    </row>
    <row r="13" spans="1:13" s="56" customFormat="1" ht="12" x14ac:dyDescent="0.2">
      <c r="A13" s="129">
        <v>39694</v>
      </c>
      <c r="B13" s="186" t="s">
        <v>301</v>
      </c>
      <c r="C13" s="105" t="s">
        <v>524</v>
      </c>
      <c r="D13" s="130">
        <v>171</v>
      </c>
      <c r="E13" s="71" t="s">
        <v>89</v>
      </c>
      <c r="F13" s="71" t="s">
        <v>249</v>
      </c>
      <c r="G13" s="217"/>
      <c r="H13" s="129">
        <v>39699</v>
      </c>
      <c r="I13" s="190" t="s">
        <v>301</v>
      </c>
      <c r="J13" s="132" t="s">
        <v>246</v>
      </c>
      <c r="K13" s="124">
        <v>1227.44</v>
      </c>
      <c r="L13" s="27" t="s">
        <v>89</v>
      </c>
      <c r="M13" s="27" t="s">
        <v>249</v>
      </c>
    </row>
    <row r="14" spans="1:13" s="56" customFormat="1" ht="12" x14ac:dyDescent="0.2">
      <c r="A14" s="129">
        <v>39695</v>
      </c>
      <c r="B14" s="186" t="s">
        <v>301</v>
      </c>
      <c r="C14" s="105" t="s">
        <v>227</v>
      </c>
      <c r="D14" s="130">
        <v>1255.1400000000001</v>
      </c>
      <c r="E14" s="71" t="s">
        <v>89</v>
      </c>
      <c r="F14" s="71" t="s">
        <v>249</v>
      </c>
      <c r="G14" s="217"/>
      <c r="H14" s="129">
        <v>39699</v>
      </c>
      <c r="I14" s="190" t="s">
        <v>301</v>
      </c>
      <c r="J14" s="132" t="s">
        <v>546</v>
      </c>
      <c r="K14" s="124">
        <v>723.15</v>
      </c>
      <c r="L14" s="27" t="s">
        <v>89</v>
      </c>
      <c r="M14" s="27" t="s">
        <v>249</v>
      </c>
    </row>
    <row r="15" spans="1:13" s="56" customFormat="1" ht="12" x14ac:dyDescent="0.2">
      <c r="A15" s="129">
        <v>39695</v>
      </c>
      <c r="B15" s="186" t="s">
        <v>455</v>
      </c>
      <c r="C15" s="105" t="s">
        <v>530</v>
      </c>
      <c r="D15" s="130">
        <v>749.9</v>
      </c>
      <c r="E15" s="71" t="s">
        <v>89</v>
      </c>
      <c r="F15" s="71" t="s">
        <v>249</v>
      </c>
      <c r="G15" s="217"/>
      <c r="H15" s="129">
        <v>39699</v>
      </c>
      <c r="I15" s="190" t="s">
        <v>301</v>
      </c>
      <c r="J15" s="132" t="s">
        <v>236</v>
      </c>
      <c r="K15" s="135">
        <v>1192.6099999999999</v>
      </c>
      <c r="L15" s="27" t="s">
        <v>89</v>
      </c>
      <c r="M15" s="27" t="s">
        <v>249</v>
      </c>
    </row>
    <row r="16" spans="1:13" s="56" customFormat="1" ht="12" x14ac:dyDescent="0.2">
      <c r="A16" s="129">
        <v>39695</v>
      </c>
      <c r="B16" s="186" t="s">
        <v>455</v>
      </c>
      <c r="C16" s="105" t="s">
        <v>284</v>
      </c>
      <c r="D16" s="130">
        <v>640</v>
      </c>
      <c r="E16" s="71" t="s">
        <v>89</v>
      </c>
      <c r="F16" s="71" t="s">
        <v>249</v>
      </c>
      <c r="G16" s="217"/>
      <c r="H16" s="129">
        <v>39699</v>
      </c>
      <c r="I16" s="190" t="s">
        <v>301</v>
      </c>
      <c r="J16" s="132" t="s">
        <v>520</v>
      </c>
      <c r="K16" s="124">
        <v>630</v>
      </c>
      <c r="L16" s="27" t="s">
        <v>89</v>
      </c>
      <c r="M16" s="27" t="s">
        <v>249</v>
      </c>
    </row>
    <row r="17" spans="1:14" s="56" customFormat="1" ht="12" x14ac:dyDescent="0.2">
      <c r="A17" s="129">
        <v>39695</v>
      </c>
      <c r="B17" s="186" t="s">
        <v>301</v>
      </c>
      <c r="C17" s="105" t="s">
        <v>222</v>
      </c>
      <c r="D17" s="130">
        <f>5288.03+474.24</f>
        <v>5762.2699999999995</v>
      </c>
      <c r="E17" s="71" t="s">
        <v>89</v>
      </c>
      <c r="F17" s="71" t="s">
        <v>249</v>
      </c>
      <c r="H17" s="129">
        <v>39700</v>
      </c>
      <c r="I17" s="190" t="s">
        <v>301</v>
      </c>
      <c r="J17" s="132" t="s">
        <v>333</v>
      </c>
      <c r="K17" s="136">
        <v>1927.8</v>
      </c>
      <c r="L17" s="27" t="s">
        <v>89</v>
      </c>
      <c r="M17" s="27" t="s">
        <v>249</v>
      </c>
    </row>
    <row r="18" spans="1:14" s="56" customFormat="1" ht="12" x14ac:dyDescent="0.2">
      <c r="A18" s="129">
        <v>39701</v>
      </c>
      <c r="B18" s="186" t="s">
        <v>455</v>
      </c>
      <c r="C18" s="105" t="s">
        <v>286</v>
      </c>
      <c r="D18" s="130">
        <v>119.67</v>
      </c>
      <c r="E18" s="71" t="s">
        <v>89</v>
      </c>
      <c r="F18" s="27" t="s">
        <v>249</v>
      </c>
      <c r="H18" s="129">
        <v>39702</v>
      </c>
      <c r="I18" s="190" t="s">
        <v>301</v>
      </c>
      <c r="J18" s="132" t="s">
        <v>543</v>
      </c>
      <c r="K18" s="136">
        <v>250</v>
      </c>
      <c r="L18" s="27" t="s">
        <v>89</v>
      </c>
      <c r="M18" s="27" t="s">
        <v>249</v>
      </c>
    </row>
    <row r="19" spans="1:14" s="56" customFormat="1" ht="12" x14ac:dyDescent="0.2">
      <c r="A19" s="129">
        <v>39701</v>
      </c>
      <c r="B19" s="186" t="s">
        <v>301</v>
      </c>
      <c r="C19" s="105" t="s">
        <v>227</v>
      </c>
      <c r="D19" s="92">
        <v>581.4</v>
      </c>
      <c r="E19" s="71" t="s">
        <v>89</v>
      </c>
      <c r="F19" s="27" t="s">
        <v>249</v>
      </c>
      <c r="H19" s="129">
        <v>39702</v>
      </c>
      <c r="I19" s="190" t="s">
        <v>301</v>
      </c>
      <c r="J19" s="132" t="s">
        <v>448</v>
      </c>
      <c r="K19" s="136">
        <v>3313</v>
      </c>
      <c r="L19" s="27" t="s">
        <v>89</v>
      </c>
      <c r="M19" s="27" t="s">
        <v>249</v>
      </c>
    </row>
    <row r="20" spans="1:14" s="56" customFormat="1" ht="12" x14ac:dyDescent="0.2">
      <c r="A20" s="129">
        <v>39701</v>
      </c>
      <c r="B20" s="186" t="s">
        <v>441</v>
      </c>
      <c r="C20" s="105" t="s">
        <v>533</v>
      </c>
      <c r="D20" s="135">
        <v>612</v>
      </c>
      <c r="E20" s="71" t="s">
        <v>89</v>
      </c>
      <c r="F20" s="27" t="s">
        <v>249</v>
      </c>
      <c r="H20" s="129">
        <v>39706</v>
      </c>
      <c r="I20" s="190" t="s">
        <v>301</v>
      </c>
      <c r="J20" s="132" t="s">
        <v>333</v>
      </c>
      <c r="K20" s="136">
        <v>2794.07</v>
      </c>
      <c r="L20" s="27" t="s">
        <v>89</v>
      </c>
      <c r="M20" s="27" t="s">
        <v>249</v>
      </c>
      <c r="N20" s="70"/>
    </row>
    <row r="21" spans="1:14" x14ac:dyDescent="0.2">
      <c r="A21" s="129">
        <v>39701</v>
      </c>
      <c r="B21" s="190" t="s">
        <v>301</v>
      </c>
      <c r="C21" s="132" t="s">
        <v>267</v>
      </c>
      <c r="D21" s="136">
        <v>152.69999999999999</v>
      </c>
      <c r="E21" s="71" t="s">
        <v>89</v>
      </c>
      <c r="F21" s="71" t="s">
        <v>249</v>
      </c>
      <c r="H21" s="129">
        <v>39707</v>
      </c>
      <c r="I21" s="190" t="s">
        <v>301</v>
      </c>
      <c r="J21" s="132" t="s">
        <v>293</v>
      </c>
      <c r="K21" s="136">
        <v>1320.12</v>
      </c>
      <c r="L21" s="27" t="s">
        <v>89</v>
      </c>
      <c r="M21" s="27" t="s">
        <v>249</v>
      </c>
    </row>
    <row r="22" spans="1:14" x14ac:dyDescent="0.2">
      <c r="A22" s="129">
        <v>39701</v>
      </c>
      <c r="B22" s="186" t="s">
        <v>301</v>
      </c>
      <c r="C22" s="132" t="s">
        <v>534</v>
      </c>
      <c r="D22" s="136">
        <v>2912.7</v>
      </c>
      <c r="E22" s="27" t="s">
        <v>89</v>
      </c>
      <c r="F22" s="71" t="s">
        <v>249</v>
      </c>
      <c r="H22" s="129">
        <v>39709</v>
      </c>
      <c r="I22" s="190" t="s">
        <v>301</v>
      </c>
      <c r="J22" s="132" t="s">
        <v>293</v>
      </c>
      <c r="K22" s="136">
        <v>3399.94</v>
      </c>
      <c r="L22" s="27" t="s">
        <v>89</v>
      </c>
      <c r="M22" s="71" t="s">
        <v>249</v>
      </c>
    </row>
    <row r="23" spans="1:14" x14ac:dyDescent="0.2">
      <c r="A23" s="129">
        <v>39707</v>
      </c>
      <c r="B23" s="186" t="s">
        <v>301</v>
      </c>
      <c r="C23" s="132" t="s">
        <v>524</v>
      </c>
      <c r="D23" s="136">
        <v>759.92</v>
      </c>
      <c r="E23" s="27" t="s">
        <v>89</v>
      </c>
      <c r="F23" s="71" t="s">
        <v>249</v>
      </c>
      <c r="H23" s="129">
        <v>39709</v>
      </c>
      <c r="I23" s="190" t="s">
        <v>301</v>
      </c>
      <c r="J23" s="132" t="s">
        <v>407</v>
      </c>
      <c r="K23" s="136">
        <v>1495</v>
      </c>
      <c r="L23" s="27" t="s">
        <v>89</v>
      </c>
      <c r="M23" s="71" t="s">
        <v>249</v>
      </c>
    </row>
    <row r="24" spans="1:14" x14ac:dyDescent="0.2">
      <c r="A24" s="129">
        <v>39707</v>
      </c>
      <c r="B24" s="190" t="s">
        <v>301</v>
      </c>
      <c r="C24" s="132" t="s">
        <v>536</v>
      </c>
      <c r="D24" s="136">
        <v>4557.72</v>
      </c>
      <c r="E24" s="27" t="s">
        <v>89</v>
      </c>
      <c r="F24" s="71" t="s">
        <v>249</v>
      </c>
      <c r="H24" s="129">
        <v>39711</v>
      </c>
      <c r="I24" s="190" t="s">
        <v>301</v>
      </c>
      <c r="J24" s="132" t="s">
        <v>333</v>
      </c>
      <c r="K24" s="136">
        <v>345.23</v>
      </c>
      <c r="L24" s="27" t="s">
        <v>89</v>
      </c>
      <c r="M24" s="71" t="s">
        <v>249</v>
      </c>
    </row>
    <row r="25" spans="1:14" x14ac:dyDescent="0.2">
      <c r="A25" s="129">
        <v>39709</v>
      </c>
      <c r="B25" s="186" t="s">
        <v>455</v>
      </c>
      <c r="C25" s="132" t="s">
        <v>537</v>
      </c>
      <c r="D25" s="136">
        <v>236.5</v>
      </c>
      <c r="E25" s="27" t="s">
        <v>89</v>
      </c>
      <c r="F25" s="71" t="s">
        <v>249</v>
      </c>
      <c r="H25" s="129">
        <v>39713</v>
      </c>
      <c r="I25" s="186" t="s">
        <v>539</v>
      </c>
      <c r="J25" s="132" t="s">
        <v>395</v>
      </c>
      <c r="K25" s="136">
        <v>1790.03</v>
      </c>
      <c r="L25" s="27" t="s">
        <v>89</v>
      </c>
      <c r="M25" s="71" t="s">
        <v>249</v>
      </c>
    </row>
    <row r="26" spans="1:14" x14ac:dyDescent="0.2">
      <c r="A26" s="129">
        <v>39707</v>
      </c>
      <c r="B26" s="186" t="s">
        <v>301</v>
      </c>
      <c r="C26" s="132" t="s">
        <v>538</v>
      </c>
      <c r="D26" s="136">
        <v>147.06</v>
      </c>
      <c r="E26" s="27" t="s">
        <v>89</v>
      </c>
      <c r="F26" s="71" t="s">
        <v>249</v>
      </c>
      <c r="H26" s="129">
        <v>39714</v>
      </c>
      <c r="I26" s="190" t="s">
        <v>525</v>
      </c>
      <c r="J26" s="132" t="s">
        <v>542</v>
      </c>
      <c r="K26" s="136">
        <v>1000</v>
      </c>
      <c r="L26" s="27" t="s">
        <v>89</v>
      </c>
      <c r="M26" s="71" t="s">
        <v>249</v>
      </c>
    </row>
    <row r="27" spans="1:14" x14ac:dyDescent="0.2">
      <c r="A27" s="129">
        <v>39714</v>
      </c>
      <c r="B27" s="186" t="s">
        <v>540</v>
      </c>
      <c r="C27" s="132" t="s">
        <v>541</v>
      </c>
      <c r="D27" s="136">
        <v>1000</v>
      </c>
      <c r="E27" s="27" t="s">
        <v>89</v>
      </c>
      <c r="F27" s="71" t="s">
        <v>249</v>
      </c>
      <c r="H27" s="129">
        <v>39714</v>
      </c>
      <c r="I27" s="186" t="s">
        <v>301</v>
      </c>
      <c r="J27" s="132" t="s">
        <v>531</v>
      </c>
      <c r="K27" s="136">
        <v>661.2</v>
      </c>
      <c r="L27" s="27" t="s">
        <v>89</v>
      </c>
      <c r="M27" s="71" t="s">
        <v>249</v>
      </c>
    </row>
    <row r="28" spans="1:14" x14ac:dyDescent="0.2">
      <c r="A28" s="129">
        <v>39717</v>
      </c>
      <c r="B28" s="186" t="s">
        <v>301</v>
      </c>
      <c r="C28" s="132" t="s">
        <v>5</v>
      </c>
      <c r="D28" s="136">
        <v>501.6</v>
      </c>
      <c r="E28" s="27" t="s">
        <v>89</v>
      </c>
      <c r="F28" s="71" t="s">
        <v>249</v>
      </c>
      <c r="H28" s="129">
        <v>39717</v>
      </c>
      <c r="I28" s="186" t="s">
        <v>301</v>
      </c>
      <c r="J28" s="132" t="s">
        <v>293</v>
      </c>
      <c r="K28" s="136">
        <v>303.24</v>
      </c>
      <c r="L28" s="27" t="s">
        <v>89</v>
      </c>
      <c r="M28" s="71" t="s">
        <v>249</v>
      </c>
    </row>
    <row r="29" spans="1:14" x14ac:dyDescent="0.2">
      <c r="A29" s="129">
        <v>39717</v>
      </c>
      <c r="B29" s="186" t="s">
        <v>540</v>
      </c>
      <c r="C29" s="132" t="s">
        <v>541</v>
      </c>
      <c r="D29" s="136">
        <v>1000</v>
      </c>
      <c r="E29" s="27" t="s">
        <v>89</v>
      </c>
      <c r="F29" s="71" t="s">
        <v>249</v>
      </c>
      <c r="H29" s="129">
        <v>39716</v>
      </c>
      <c r="I29" s="186" t="s">
        <v>301</v>
      </c>
      <c r="J29" s="132" t="s">
        <v>544</v>
      </c>
      <c r="K29" s="136">
        <v>1662.39</v>
      </c>
      <c r="L29" s="27" t="s">
        <v>89</v>
      </c>
      <c r="M29" s="71" t="s">
        <v>249</v>
      </c>
    </row>
    <row r="30" spans="1:14" x14ac:dyDescent="0.2">
      <c r="A30" s="129">
        <v>39717</v>
      </c>
      <c r="B30" s="186" t="s">
        <v>301</v>
      </c>
      <c r="C30" s="132" t="s">
        <v>267</v>
      </c>
      <c r="D30" s="136">
        <v>277</v>
      </c>
      <c r="E30" s="27" t="s">
        <v>89</v>
      </c>
      <c r="F30" s="71" t="s">
        <v>249</v>
      </c>
      <c r="H30" s="129">
        <v>39721</v>
      </c>
      <c r="I30" s="186" t="s">
        <v>301</v>
      </c>
      <c r="J30" s="132" t="s">
        <v>545</v>
      </c>
      <c r="K30" s="136">
        <v>2359.8000000000002</v>
      </c>
      <c r="L30" s="27" t="s">
        <v>89</v>
      </c>
      <c r="M30" s="71" t="s">
        <v>249</v>
      </c>
      <c r="N30" s="56"/>
    </row>
    <row r="31" spans="1:14" ht="13.5" thickBot="1" x14ac:dyDescent="0.25">
      <c r="A31" s="129">
        <v>39717</v>
      </c>
      <c r="B31" s="186" t="s">
        <v>301</v>
      </c>
      <c r="C31" s="132" t="s">
        <v>227</v>
      </c>
      <c r="D31" s="136">
        <v>490.2</v>
      </c>
      <c r="E31" s="27" t="s">
        <v>89</v>
      </c>
      <c r="F31" s="71" t="s">
        <v>249</v>
      </c>
      <c r="H31" s="209"/>
      <c r="I31" s="192"/>
      <c r="J31" s="133"/>
      <c r="K31" s="137"/>
      <c r="L31" s="27"/>
      <c r="N31" s="70"/>
    </row>
    <row r="32" spans="1:14" ht="13.5" thickBot="1" x14ac:dyDescent="0.25">
      <c r="A32" s="129">
        <v>39717</v>
      </c>
      <c r="B32" s="186" t="s">
        <v>455</v>
      </c>
      <c r="C32" s="132" t="s">
        <v>284</v>
      </c>
      <c r="D32" s="136">
        <v>512</v>
      </c>
      <c r="E32" s="27" t="s">
        <v>89</v>
      </c>
      <c r="F32" s="71" t="s">
        <v>249</v>
      </c>
      <c r="H32" s="56"/>
      <c r="I32" s="56"/>
      <c r="J32" s="194"/>
      <c r="K32" s="87">
        <f>SUM(K6:K12)+SUM(K16:K31)</f>
        <v>32321.620000000003</v>
      </c>
      <c r="L32" s="27"/>
      <c r="N32" s="70"/>
    </row>
    <row r="33" spans="1:14" ht="13.5" thickBot="1" x14ac:dyDescent="0.25">
      <c r="A33" s="96"/>
      <c r="B33" s="187"/>
      <c r="C33" s="67"/>
      <c r="D33" s="93"/>
      <c r="E33" s="27"/>
      <c r="F33" s="71"/>
      <c r="L33" s="27"/>
      <c r="N33" s="70"/>
    </row>
    <row r="34" spans="1:14" ht="13.5" thickBot="1" x14ac:dyDescent="0.25">
      <c r="A34" s="56"/>
      <c r="B34" s="56"/>
      <c r="C34" s="56"/>
      <c r="D34" s="87">
        <f>SUM(D6:D31)+SUM(D33:D33)</f>
        <v>32675.05</v>
      </c>
      <c r="E34" s="27"/>
      <c r="F34" s="71"/>
      <c r="N34" s="70"/>
    </row>
    <row r="35" spans="1:14" x14ac:dyDescent="0.2">
      <c r="A35" s="70"/>
      <c r="B35" s="70"/>
      <c r="C35" s="70"/>
      <c r="D35" s="95"/>
      <c r="E35" s="27"/>
      <c r="F35" s="71"/>
      <c r="N35" s="70"/>
    </row>
    <row r="36" spans="1:14" x14ac:dyDescent="0.2">
      <c r="A36" s="70"/>
      <c r="B36" s="70"/>
      <c r="C36" s="70"/>
      <c r="D36" s="95"/>
      <c r="E36" s="27"/>
      <c r="F36" s="71"/>
      <c r="N36" s="70"/>
    </row>
    <row r="37" spans="1:14" x14ac:dyDescent="0.2">
      <c r="A37" s="70"/>
      <c r="B37" s="70"/>
      <c r="C37" s="70"/>
      <c r="D37" s="95"/>
      <c r="E37" s="27"/>
      <c r="F37" s="71"/>
      <c r="N37" s="70"/>
    </row>
    <row r="38" spans="1:14" x14ac:dyDescent="0.2">
      <c r="E38" s="71"/>
      <c r="F38" s="71"/>
      <c r="N38" s="70"/>
    </row>
    <row r="39" spans="1:14" x14ac:dyDescent="0.2">
      <c r="E39" s="71"/>
      <c r="F39" s="71"/>
      <c r="N39" s="70"/>
    </row>
    <row r="40" spans="1:14" x14ac:dyDescent="0.2">
      <c r="E40" s="71"/>
      <c r="F40" s="71"/>
      <c r="N40" s="70"/>
    </row>
    <row r="41" spans="1:14" x14ac:dyDescent="0.2">
      <c r="E41" s="71"/>
      <c r="F41" s="71"/>
      <c r="N41" s="70"/>
    </row>
    <row r="42" spans="1:14" x14ac:dyDescent="0.2">
      <c r="E42" s="71"/>
      <c r="F42" s="71"/>
      <c r="N42" s="70"/>
    </row>
    <row r="43" spans="1:14" x14ac:dyDescent="0.2">
      <c r="E43" s="71"/>
      <c r="F43" s="71"/>
      <c r="N43" s="70"/>
    </row>
    <row r="44" spans="1:14" x14ac:dyDescent="0.2">
      <c r="E44" s="71"/>
      <c r="F44" s="71"/>
      <c r="N44" s="70"/>
    </row>
    <row r="45" spans="1:14" x14ac:dyDescent="0.2">
      <c r="E45" s="71"/>
      <c r="F45" s="71"/>
      <c r="N45" s="70"/>
    </row>
    <row r="46" spans="1:14" x14ac:dyDescent="0.2">
      <c r="E46" s="71"/>
      <c r="F46" s="71"/>
      <c r="N46" s="70"/>
    </row>
    <row r="47" spans="1:14" x14ac:dyDescent="0.2">
      <c r="E47" s="71"/>
      <c r="F47" s="71"/>
      <c r="N47" s="70"/>
    </row>
    <row r="48" spans="1:14" x14ac:dyDescent="0.2">
      <c r="E48" s="71"/>
      <c r="N48" s="70"/>
    </row>
    <row r="49" spans="5:7" x14ac:dyDescent="0.2">
      <c r="E49" s="71"/>
    </row>
    <row r="50" spans="5:7" x14ac:dyDescent="0.2">
      <c r="E50" s="71"/>
    </row>
    <row r="51" spans="5:7" x14ac:dyDescent="0.2">
      <c r="E51" s="71"/>
    </row>
    <row r="52" spans="5:7" x14ac:dyDescent="0.2">
      <c r="E52" s="71"/>
      <c r="G52" s="212"/>
    </row>
    <row r="53" spans="5:7" x14ac:dyDescent="0.2">
      <c r="E53" s="71"/>
      <c r="G53" s="212"/>
    </row>
    <row r="54" spans="5:7" x14ac:dyDescent="0.2">
      <c r="E54" s="71"/>
    </row>
    <row r="55" spans="5:7" x14ac:dyDescent="0.2">
      <c r="E55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N53"/>
  <sheetViews>
    <sheetView workbookViewId="0">
      <selection activeCell="C26" sqref="C26"/>
    </sheetView>
  </sheetViews>
  <sheetFormatPr defaultRowHeight="12.75" x14ac:dyDescent="0.2"/>
  <cols>
    <col min="1" max="1" width="10.140625" bestFit="1" customWidth="1"/>
    <col min="2" max="2" width="18.8554687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547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39722</v>
      </c>
      <c r="B6" s="186" t="s">
        <v>301</v>
      </c>
      <c r="C6" s="105" t="s">
        <v>347</v>
      </c>
      <c r="D6" s="130">
        <v>1409.27</v>
      </c>
      <c r="E6" s="71" t="s">
        <v>89</v>
      </c>
      <c r="F6" s="27" t="s">
        <v>249</v>
      </c>
      <c r="H6" s="129">
        <v>39723</v>
      </c>
      <c r="I6" s="190" t="s">
        <v>514</v>
      </c>
      <c r="J6" s="132" t="s">
        <v>415</v>
      </c>
      <c r="K6" s="136">
        <v>2650</v>
      </c>
      <c r="L6" s="27" t="s">
        <v>89</v>
      </c>
      <c r="M6" s="27" t="s">
        <v>249</v>
      </c>
    </row>
    <row r="7" spans="1:13" s="56" customFormat="1" ht="12" x14ac:dyDescent="0.2">
      <c r="A7" s="129">
        <v>39722</v>
      </c>
      <c r="B7" s="186" t="s">
        <v>314</v>
      </c>
      <c r="C7" s="105" t="s">
        <v>548</v>
      </c>
      <c r="D7" s="130">
        <v>3799.81</v>
      </c>
      <c r="E7" s="71" t="s">
        <v>89</v>
      </c>
      <c r="F7" s="27" t="s">
        <v>249</v>
      </c>
      <c r="H7" s="129">
        <v>39723</v>
      </c>
      <c r="I7" s="190" t="s">
        <v>301</v>
      </c>
      <c r="J7" s="132" t="s">
        <v>333</v>
      </c>
      <c r="K7" s="136">
        <v>1794.55</v>
      </c>
      <c r="L7" s="27" t="s">
        <v>89</v>
      </c>
      <c r="M7" s="27" t="s">
        <v>249</v>
      </c>
    </row>
    <row r="8" spans="1:13" s="56" customFormat="1" ht="12" x14ac:dyDescent="0.2">
      <c r="A8" s="129">
        <v>39722</v>
      </c>
      <c r="B8" s="186" t="s">
        <v>455</v>
      </c>
      <c r="C8" s="105" t="s">
        <v>464</v>
      </c>
      <c r="D8" s="130">
        <v>469</v>
      </c>
      <c r="E8" s="71" t="s">
        <v>89</v>
      </c>
      <c r="F8" s="27" t="s">
        <v>249</v>
      </c>
      <c r="H8" s="129">
        <v>39723</v>
      </c>
      <c r="I8" s="190" t="s">
        <v>301</v>
      </c>
      <c r="J8" s="132" t="s">
        <v>333</v>
      </c>
      <c r="K8" s="136">
        <v>185.63</v>
      </c>
      <c r="L8" s="27" t="s">
        <v>89</v>
      </c>
      <c r="M8" s="27" t="s">
        <v>249</v>
      </c>
    </row>
    <row r="9" spans="1:13" s="56" customFormat="1" ht="12" x14ac:dyDescent="0.2">
      <c r="A9" s="129">
        <v>39727</v>
      </c>
      <c r="B9" s="186" t="s">
        <v>301</v>
      </c>
      <c r="C9" s="105" t="s">
        <v>549</v>
      </c>
      <c r="D9" s="130">
        <v>1219.8</v>
      </c>
      <c r="E9" s="71" t="s">
        <v>89</v>
      </c>
      <c r="F9" s="27" t="s">
        <v>249</v>
      </c>
      <c r="H9" s="129">
        <v>39727</v>
      </c>
      <c r="I9" s="190" t="s">
        <v>301</v>
      </c>
      <c r="J9" s="132" t="s">
        <v>551</v>
      </c>
      <c r="K9" s="136">
        <v>2960</v>
      </c>
      <c r="L9" s="27" t="s">
        <v>89</v>
      </c>
      <c r="M9" s="27" t="s">
        <v>249</v>
      </c>
    </row>
    <row r="10" spans="1:13" s="56" customFormat="1" ht="12" x14ac:dyDescent="0.2">
      <c r="A10" s="129">
        <v>39727</v>
      </c>
      <c r="B10" s="186" t="s">
        <v>514</v>
      </c>
      <c r="C10" s="105" t="s">
        <v>550</v>
      </c>
      <c r="D10" s="130">
        <v>165</v>
      </c>
      <c r="E10" s="71" t="s">
        <v>89</v>
      </c>
      <c r="F10" s="27" t="s">
        <v>249</v>
      </c>
      <c r="H10" s="129">
        <v>39727</v>
      </c>
      <c r="I10" s="190" t="s">
        <v>301</v>
      </c>
      <c r="J10" s="132" t="s">
        <v>333</v>
      </c>
      <c r="K10" s="136">
        <v>1915.21</v>
      </c>
      <c r="L10" s="27" t="s">
        <v>89</v>
      </c>
      <c r="M10" s="27" t="s">
        <v>249</v>
      </c>
    </row>
    <row r="11" spans="1:13" s="56" customFormat="1" ht="12" x14ac:dyDescent="0.2">
      <c r="A11" s="129">
        <v>39731</v>
      </c>
      <c r="B11" s="186" t="s">
        <v>553</v>
      </c>
      <c r="C11" s="105" t="s">
        <v>554</v>
      </c>
      <c r="D11" s="130">
        <v>7147.8</v>
      </c>
      <c r="E11" s="71" t="s">
        <v>89</v>
      </c>
      <c r="F11" s="71" t="s">
        <v>249</v>
      </c>
      <c r="G11" s="217"/>
      <c r="H11" s="129">
        <v>39728</v>
      </c>
      <c r="I11" s="190" t="s">
        <v>301</v>
      </c>
      <c r="J11" s="132" t="s">
        <v>386</v>
      </c>
      <c r="K11" s="136">
        <v>4617</v>
      </c>
      <c r="L11" s="27" t="s">
        <v>89</v>
      </c>
      <c r="M11" s="27" t="s">
        <v>249</v>
      </c>
    </row>
    <row r="12" spans="1:13" s="56" customFormat="1" ht="12" x14ac:dyDescent="0.2">
      <c r="A12" s="129">
        <v>39727</v>
      </c>
      <c r="B12" s="186" t="s">
        <v>555</v>
      </c>
      <c r="C12" s="105" t="s">
        <v>556</v>
      </c>
      <c r="D12" s="130">
        <v>851.42</v>
      </c>
      <c r="E12" s="71" t="s">
        <v>89</v>
      </c>
      <c r="F12" s="71" t="s">
        <v>249</v>
      </c>
      <c r="G12" s="217"/>
      <c r="H12" s="129">
        <v>39728</v>
      </c>
      <c r="I12" s="190" t="s">
        <v>301</v>
      </c>
      <c r="J12" s="132" t="s">
        <v>203</v>
      </c>
      <c r="K12" s="136">
        <v>1569.74</v>
      </c>
      <c r="L12" s="27" t="s">
        <v>89</v>
      </c>
      <c r="M12" s="27" t="s">
        <v>249</v>
      </c>
    </row>
    <row r="13" spans="1:13" s="56" customFormat="1" ht="12" x14ac:dyDescent="0.2">
      <c r="A13" s="129">
        <v>39728</v>
      </c>
      <c r="B13" s="186" t="s">
        <v>455</v>
      </c>
      <c r="C13" s="105" t="s">
        <v>562</v>
      </c>
      <c r="D13" s="130">
        <v>1646.2</v>
      </c>
      <c r="E13" s="71" t="s">
        <v>89</v>
      </c>
      <c r="F13" s="71" t="s">
        <v>249</v>
      </c>
      <c r="G13" s="217"/>
      <c r="H13" s="129">
        <v>39729</v>
      </c>
      <c r="I13" s="190" t="s">
        <v>301</v>
      </c>
      <c r="J13" s="132" t="s">
        <v>508</v>
      </c>
      <c r="K13" s="124">
        <v>1770</v>
      </c>
      <c r="L13" s="27" t="s">
        <v>89</v>
      </c>
      <c r="M13" s="27" t="s">
        <v>249</v>
      </c>
    </row>
    <row r="14" spans="1:13" s="56" customFormat="1" ht="12" x14ac:dyDescent="0.2">
      <c r="A14" s="129">
        <v>39738</v>
      </c>
      <c r="B14" s="186" t="s">
        <v>301</v>
      </c>
      <c r="C14" s="105" t="s">
        <v>380</v>
      </c>
      <c r="D14" s="130">
        <v>233.7</v>
      </c>
      <c r="E14" s="71" t="s">
        <v>89</v>
      </c>
      <c r="F14" s="71" t="s">
        <v>249</v>
      </c>
      <c r="G14" s="217"/>
      <c r="H14" s="129">
        <v>39729</v>
      </c>
      <c r="I14" s="190" t="s">
        <v>301</v>
      </c>
      <c r="J14" s="132" t="s">
        <v>293</v>
      </c>
      <c r="K14" s="124">
        <v>7544.06</v>
      </c>
      <c r="L14" s="27" t="s">
        <v>89</v>
      </c>
      <c r="M14" s="27" t="s">
        <v>249</v>
      </c>
    </row>
    <row r="15" spans="1:13" s="56" customFormat="1" ht="12" x14ac:dyDescent="0.2">
      <c r="A15" s="129">
        <v>39741</v>
      </c>
      <c r="B15" s="186" t="s">
        <v>301</v>
      </c>
      <c r="C15" s="105" t="s">
        <v>5</v>
      </c>
      <c r="D15" s="130">
        <v>6620.44</v>
      </c>
      <c r="E15" s="71" t="s">
        <v>89</v>
      </c>
      <c r="F15" s="71" t="s">
        <v>249</v>
      </c>
      <c r="G15" s="217"/>
      <c r="H15" s="129">
        <v>39729</v>
      </c>
      <c r="I15" s="190" t="s">
        <v>301</v>
      </c>
      <c r="J15" s="132" t="s">
        <v>348</v>
      </c>
      <c r="K15" s="124">
        <v>6925.5</v>
      </c>
      <c r="L15" s="27" t="s">
        <v>89</v>
      </c>
      <c r="M15" s="27" t="s">
        <v>249</v>
      </c>
    </row>
    <row r="16" spans="1:13" s="56" customFormat="1" ht="12" x14ac:dyDescent="0.2">
      <c r="A16" s="129">
        <v>39741</v>
      </c>
      <c r="B16" s="186" t="s">
        <v>301</v>
      </c>
      <c r="C16" s="105" t="s">
        <v>227</v>
      </c>
      <c r="D16" s="130">
        <v>1174.2</v>
      </c>
      <c r="E16" s="71" t="s">
        <v>89</v>
      </c>
      <c r="F16" s="71" t="s">
        <v>249</v>
      </c>
      <c r="G16" s="217"/>
      <c r="H16" s="129">
        <v>39729</v>
      </c>
      <c r="I16" s="190" t="s">
        <v>301</v>
      </c>
      <c r="J16" s="132" t="s">
        <v>407</v>
      </c>
      <c r="K16" s="135">
        <v>6995</v>
      </c>
      <c r="L16" s="27" t="s">
        <v>89</v>
      </c>
      <c r="M16" s="27" t="s">
        <v>249</v>
      </c>
    </row>
    <row r="17" spans="1:14" s="56" customFormat="1" ht="12" x14ac:dyDescent="0.2">
      <c r="A17" s="129">
        <v>39743</v>
      </c>
      <c r="B17" s="186" t="s">
        <v>301</v>
      </c>
      <c r="C17" s="105" t="s">
        <v>5</v>
      </c>
      <c r="D17" s="130">
        <v>9257.43</v>
      </c>
      <c r="E17" s="71" t="s">
        <v>89</v>
      </c>
      <c r="F17" s="71" t="s">
        <v>249</v>
      </c>
      <c r="H17" s="129">
        <v>39729</v>
      </c>
      <c r="I17" s="190" t="s">
        <v>301</v>
      </c>
      <c r="J17" s="132" t="s">
        <v>420</v>
      </c>
      <c r="K17" s="124">
        <v>564.08000000000004</v>
      </c>
      <c r="L17" s="27" t="s">
        <v>89</v>
      </c>
      <c r="M17" s="27" t="s">
        <v>249</v>
      </c>
    </row>
    <row r="18" spans="1:14" s="56" customFormat="1" ht="12" x14ac:dyDescent="0.2">
      <c r="A18" s="129">
        <v>39744</v>
      </c>
      <c r="B18" s="186" t="s">
        <v>559</v>
      </c>
      <c r="C18" s="105" t="s">
        <v>558</v>
      </c>
      <c r="D18" s="130">
        <v>360</v>
      </c>
      <c r="E18" s="71" t="s">
        <v>89</v>
      </c>
      <c r="F18" s="71" t="s">
        <v>249</v>
      </c>
      <c r="H18" s="129">
        <v>39731</v>
      </c>
      <c r="I18" s="190" t="s">
        <v>553</v>
      </c>
      <c r="J18" s="132" t="s">
        <v>554</v>
      </c>
      <c r="K18" s="136">
        <v>4873.5</v>
      </c>
      <c r="L18" s="27" t="s">
        <v>89</v>
      </c>
      <c r="M18" s="27" t="s">
        <v>249</v>
      </c>
    </row>
    <row r="19" spans="1:14" s="56" customFormat="1" ht="12" x14ac:dyDescent="0.2">
      <c r="A19" s="129">
        <v>39750</v>
      </c>
      <c r="B19" s="186" t="s">
        <v>301</v>
      </c>
      <c r="C19" s="105" t="s">
        <v>560</v>
      </c>
      <c r="D19" s="130">
        <v>212.04</v>
      </c>
      <c r="E19" s="71" t="s">
        <v>89</v>
      </c>
      <c r="F19" s="27" t="s">
        <v>249</v>
      </c>
      <c r="H19" s="129">
        <v>39731</v>
      </c>
      <c r="I19" s="190" t="s">
        <v>301</v>
      </c>
      <c r="J19" s="132" t="s">
        <v>420</v>
      </c>
      <c r="K19" s="136">
        <v>550.76</v>
      </c>
      <c r="L19" s="27" t="s">
        <v>89</v>
      </c>
      <c r="M19" s="27" t="s">
        <v>249</v>
      </c>
    </row>
    <row r="20" spans="1:14" s="56" customFormat="1" ht="12" x14ac:dyDescent="0.2">
      <c r="A20" s="129">
        <v>39750</v>
      </c>
      <c r="B20" s="186" t="s">
        <v>301</v>
      </c>
      <c r="C20" s="105" t="s">
        <v>222</v>
      </c>
      <c r="D20" s="92">
        <f>134.68+734.62+984.94+585.73</f>
        <v>2439.9700000000003</v>
      </c>
      <c r="E20" s="71" t="s">
        <v>89</v>
      </c>
      <c r="F20" s="27" t="s">
        <v>249</v>
      </c>
      <c r="H20" s="129">
        <v>39735</v>
      </c>
      <c r="I20" s="190" t="s">
        <v>301</v>
      </c>
      <c r="J20" s="132" t="s">
        <v>375</v>
      </c>
      <c r="K20" s="136">
        <v>1500.45</v>
      </c>
      <c r="L20" s="27" t="s">
        <v>89</v>
      </c>
      <c r="M20" s="27" t="s">
        <v>249</v>
      </c>
      <c r="N20" s="70"/>
    </row>
    <row r="21" spans="1:14" x14ac:dyDescent="0.2">
      <c r="A21" s="129">
        <v>39750</v>
      </c>
      <c r="B21" s="186" t="s">
        <v>559</v>
      </c>
      <c r="C21" s="105" t="s">
        <v>558</v>
      </c>
      <c r="D21" s="135">
        <v>120</v>
      </c>
      <c r="E21" s="71" t="s">
        <v>89</v>
      </c>
      <c r="F21" s="27" t="s">
        <v>249</v>
      </c>
      <c r="H21" s="129">
        <v>39741</v>
      </c>
      <c r="I21" s="190" t="s">
        <v>301</v>
      </c>
      <c r="J21" s="132" t="s">
        <v>557</v>
      </c>
      <c r="K21" s="136">
        <v>3000</v>
      </c>
      <c r="L21" s="27" t="s">
        <v>89</v>
      </c>
      <c r="M21" s="27" t="s">
        <v>249</v>
      </c>
    </row>
    <row r="22" spans="1:14" x14ac:dyDescent="0.2">
      <c r="A22" s="129">
        <v>39750</v>
      </c>
      <c r="B22" s="190" t="s">
        <v>559</v>
      </c>
      <c r="C22" s="132" t="s">
        <v>561</v>
      </c>
      <c r="D22" s="136">
        <v>512</v>
      </c>
      <c r="E22" s="71" t="s">
        <v>89</v>
      </c>
      <c r="F22" s="71" t="s">
        <v>249</v>
      </c>
      <c r="H22" s="129">
        <v>39743</v>
      </c>
      <c r="I22" s="190" t="s">
        <v>301</v>
      </c>
      <c r="J22" s="132" t="s">
        <v>420</v>
      </c>
      <c r="K22" s="136">
        <v>731.29</v>
      </c>
      <c r="L22" s="27" t="s">
        <v>89</v>
      </c>
      <c r="M22" s="71" t="s">
        <v>249</v>
      </c>
    </row>
    <row r="23" spans="1:14" x14ac:dyDescent="0.2">
      <c r="A23" s="129">
        <v>39750</v>
      </c>
      <c r="B23" s="190" t="s">
        <v>301</v>
      </c>
      <c r="C23" s="132" t="s">
        <v>223</v>
      </c>
      <c r="D23" s="136">
        <v>1359.45</v>
      </c>
      <c r="E23" s="27" t="s">
        <v>89</v>
      </c>
      <c r="F23" s="71" t="s">
        <v>249</v>
      </c>
      <c r="H23" s="129">
        <v>39744</v>
      </c>
      <c r="I23" s="190" t="s">
        <v>301</v>
      </c>
      <c r="J23" s="132" t="s">
        <v>528</v>
      </c>
      <c r="K23" s="136">
        <v>550</v>
      </c>
      <c r="L23" s="27" t="s">
        <v>89</v>
      </c>
      <c r="M23" s="71" t="s">
        <v>249</v>
      </c>
    </row>
    <row r="24" spans="1:14" x14ac:dyDescent="0.2">
      <c r="A24" s="129">
        <v>39751</v>
      </c>
      <c r="B24" s="186" t="s">
        <v>301</v>
      </c>
      <c r="C24" s="132" t="s">
        <v>227</v>
      </c>
      <c r="D24" s="136">
        <v>1373.7</v>
      </c>
      <c r="E24" s="27" t="s">
        <v>89</v>
      </c>
      <c r="F24" s="71" t="s">
        <v>249</v>
      </c>
      <c r="H24" s="129">
        <v>39748</v>
      </c>
      <c r="I24" s="190" t="s">
        <v>301</v>
      </c>
      <c r="J24" s="132" t="s">
        <v>25</v>
      </c>
      <c r="K24" s="136">
        <v>6346.49</v>
      </c>
      <c r="L24" s="27" t="s">
        <v>89</v>
      </c>
      <c r="M24" s="71" t="s">
        <v>249</v>
      </c>
    </row>
    <row r="25" spans="1:14" x14ac:dyDescent="0.2">
      <c r="A25" s="129">
        <v>39751</v>
      </c>
      <c r="B25" s="186" t="s">
        <v>301</v>
      </c>
      <c r="C25" s="132" t="s">
        <v>383</v>
      </c>
      <c r="D25" s="136">
        <v>1570.51</v>
      </c>
      <c r="E25" s="27" t="s">
        <v>89</v>
      </c>
      <c r="F25" s="71" t="s">
        <v>249</v>
      </c>
      <c r="H25" s="129">
        <v>39749</v>
      </c>
      <c r="I25" s="190" t="s">
        <v>301</v>
      </c>
      <c r="J25" s="132" t="s">
        <v>333</v>
      </c>
      <c r="K25" s="136">
        <v>217.74</v>
      </c>
      <c r="L25" s="27" t="s">
        <v>89</v>
      </c>
      <c r="M25" s="71" t="s">
        <v>249</v>
      </c>
    </row>
    <row r="26" spans="1:14" x14ac:dyDescent="0.2">
      <c r="A26" s="129">
        <v>39752</v>
      </c>
      <c r="B26" s="190" t="s">
        <v>301</v>
      </c>
      <c r="C26" s="132" t="s">
        <v>347</v>
      </c>
      <c r="D26" s="136">
        <v>1139.72</v>
      </c>
      <c r="E26" s="27" t="s">
        <v>89</v>
      </c>
      <c r="F26" s="71" t="s">
        <v>249</v>
      </c>
      <c r="H26" s="129">
        <v>39751</v>
      </c>
      <c r="I26" s="186" t="s">
        <v>301</v>
      </c>
      <c r="J26" s="132" t="s">
        <v>519</v>
      </c>
      <c r="K26" s="136">
        <v>3351.6</v>
      </c>
      <c r="L26" s="27" t="s">
        <v>89</v>
      </c>
      <c r="M26" s="71" t="s">
        <v>249</v>
      </c>
    </row>
    <row r="27" spans="1:14" x14ac:dyDescent="0.2">
      <c r="A27" s="129">
        <v>39750</v>
      </c>
      <c r="B27" s="186" t="s">
        <v>301</v>
      </c>
      <c r="C27" s="132" t="s">
        <v>563</v>
      </c>
      <c r="D27" s="136">
        <v>4928.1499999999996</v>
      </c>
      <c r="E27" s="27" t="s">
        <v>89</v>
      </c>
      <c r="F27" s="71" t="s">
        <v>249</v>
      </c>
      <c r="H27" s="129">
        <v>39751</v>
      </c>
      <c r="I27" s="190" t="s">
        <v>301</v>
      </c>
      <c r="J27" s="132" t="s">
        <v>333</v>
      </c>
      <c r="K27" s="136">
        <v>1506.42</v>
      </c>
      <c r="L27" s="27" t="s">
        <v>89</v>
      </c>
      <c r="M27" s="71" t="s">
        <v>249</v>
      </c>
    </row>
    <row r="28" spans="1:14" ht="13.5" thickBot="1" x14ac:dyDescent="0.25">
      <c r="A28" s="96"/>
      <c r="B28" s="187"/>
      <c r="C28" s="67"/>
      <c r="D28" s="93"/>
      <c r="E28" s="27"/>
      <c r="F28" s="71"/>
      <c r="H28" s="129">
        <v>39752</v>
      </c>
      <c r="I28" s="186" t="s">
        <v>301</v>
      </c>
      <c r="J28" s="132" t="s">
        <v>459</v>
      </c>
      <c r="K28" s="136">
        <v>135.6</v>
      </c>
      <c r="L28" s="27" t="s">
        <v>89</v>
      </c>
      <c r="M28" s="71" t="s">
        <v>249</v>
      </c>
    </row>
    <row r="29" spans="1:14" ht="13.5" thickBot="1" x14ac:dyDescent="0.25">
      <c r="A29" s="56"/>
      <c r="B29" s="56"/>
      <c r="C29" s="56"/>
      <c r="D29" s="87">
        <f>SUM(D6:D27)+SUM(D28:D28)</f>
        <v>48009.61</v>
      </c>
      <c r="E29" s="27"/>
      <c r="F29" s="71"/>
      <c r="H29" s="209"/>
      <c r="I29" s="192"/>
      <c r="J29" s="133"/>
      <c r="K29" s="137"/>
      <c r="L29" s="27"/>
      <c r="M29" s="71"/>
    </row>
    <row r="30" spans="1:14" ht="13.5" thickBot="1" x14ac:dyDescent="0.25">
      <c r="A30" s="70"/>
      <c r="B30" s="70"/>
      <c r="C30" s="70"/>
      <c r="D30" s="95"/>
      <c r="E30" s="27"/>
      <c r="F30" s="71"/>
      <c r="H30" s="56"/>
      <c r="I30" s="56"/>
      <c r="J30" s="194"/>
      <c r="K30" s="87">
        <f>SUM(K6:K13)+SUM(K17:K29)</f>
        <v>40790.06</v>
      </c>
      <c r="L30" s="27"/>
      <c r="N30" s="56"/>
    </row>
    <row r="31" spans="1:14" x14ac:dyDescent="0.2">
      <c r="A31" s="70"/>
      <c r="B31" s="70"/>
      <c r="C31" s="70"/>
      <c r="D31" s="95"/>
      <c r="E31" s="27"/>
      <c r="F31" s="71"/>
      <c r="L31" s="27"/>
      <c r="N31" s="70"/>
    </row>
    <row r="32" spans="1:14" x14ac:dyDescent="0.2">
      <c r="A32" s="70"/>
      <c r="B32" s="70"/>
      <c r="C32" s="70"/>
      <c r="D32" s="95"/>
      <c r="E32" s="27"/>
      <c r="F32" s="71"/>
      <c r="L32" s="27"/>
      <c r="N32" s="70"/>
    </row>
    <row r="33" spans="5:14" x14ac:dyDescent="0.2">
      <c r="E33" s="71"/>
      <c r="F33" s="71"/>
      <c r="L33" s="27"/>
      <c r="N33" s="70"/>
    </row>
    <row r="34" spans="5:14" x14ac:dyDescent="0.2">
      <c r="E34" s="71"/>
      <c r="F34" s="71"/>
      <c r="L34" s="27"/>
      <c r="N34" s="70"/>
    </row>
    <row r="35" spans="5:14" x14ac:dyDescent="0.2">
      <c r="E35" s="71"/>
      <c r="F35" s="71"/>
      <c r="N35" s="70"/>
    </row>
    <row r="36" spans="5:14" x14ac:dyDescent="0.2">
      <c r="E36" s="71"/>
      <c r="F36" s="71"/>
      <c r="N36" s="70"/>
    </row>
    <row r="37" spans="5:14" x14ac:dyDescent="0.2">
      <c r="E37" s="71"/>
      <c r="F37" s="71"/>
      <c r="N37" s="70"/>
    </row>
    <row r="38" spans="5:14" x14ac:dyDescent="0.2">
      <c r="E38" s="71"/>
      <c r="F38" s="71"/>
      <c r="N38" s="70"/>
    </row>
    <row r="39" spans="5:14" x14ac:dyDescent="0.2">
      <c r="E39" s="71"/>
      <c r="F39" s="71"/>
      <c r="N39" s="70"/>
    </row>
    <row r="40" spans="5:14" x14ac:dyDescent="0.2">
      <c r="E40" s="71"/>
      <c r="F40" s="71"/>
      <c r="N40" s="70"/>
    </row>
    <row r="41" spans="5:14" x14ac:dyDescent="0.2">
      <c r="E41" s="71"/>
      <c r="F41" s="71"/>
      <c r="N41" s="70"/>
    </row>
    <row r="42" spans="5:14" x14ac:dyDescent="0.2">
      <c r="E42" s="71"/>
      <c r="F42" s="71"/>
      <c r="N42" s="70"/>
    </row>
    <row r="43" spans="5:14" x14ac:dyDescent="0.2">
      <c r="E43" s="71"/>
      <c r="F43" s="71"/>
      <c r="N43" s="70"/>
    </row>
    <row r="44" spans="5:14" x14ac:dyDescent="0.2">
      <c r="E44" s="71"/>
      <c r="F44" s="71"/>
      <c r="N44" s="70"/>
    </row>
    <row r="45" spans="5:14" x14ac:dyDescent="0.2">
      <c r="E45" s="71"/>
      <c r="F45" s="71"/>
      <c r="N45" s="70"/>
    </row>
    <row r="46" spans="5:14" x14ac:dyDescent="0.2">
      <c r="E46" s="71"/>
      <c r="F46" s="71"/>
      <c r="N46" s="70"/>
    </row>
    <row r="47" spans="5:14" x14ac:dyDescent="0.2">
      <c r="E47" s="71"/>
      <c r="F47" s="71"/>
      <c r="N47" s="70"/>
    </row>
    <row r="48" spans="5:14" x14ac:dyDescent="0.2">
      <c r="E48" s="71"/>
      <c r="N48" s="70"/>
    </row>
    <row r="49" spans="5:7" x14ac:dyDescent="0.2">
      <c r="E49" s="71"/>
    </row>
    <row r="50" spans="5:7" x14ac:dyDescent="0.2">
      <c r="E50" s="71"/>
    </row>
    <row r="52" spans="5:7" x14ac:dyDescent="0.2">
      <c r="G52" s="212"/>
    </row>
    <row r="53" spans="5:7" x14ac:dyDescent="0.2">
      <c r="G53" s="212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N46"/>
  <sheetViews>
    <sheetView workbookViewId="0">
      <selection activeCell="J9" sqref="J9"/>
    </sheetView>
  </sheetViews>
  <sheetFormatPr defaultRowHeight="12.75" x14ac:dyDescent="0.2"/>
  <cols>
    <col min="1" max="1" width="10.140625" bestFit="1" customWidth="1"/>
    <col min="2" max="2" width="12.28515625" customWidth="1"/>
    <col min="3" max="3" width="24.140625" customWidth="1"/>
    <col min="4" max="4" width="11.710937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552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39764</v>
      </c>
      <c r="B6" s="186" t="s">
        <v>301</v>
      </c>
      <c r="C6" s="105" t="s">
        <v>227</v>
      </c>
      <c r="D6" s="130">
        <v>1276.8</v>
      </c>
      <c r="E6" s="71" t="s">
        <v>89</v>
      </c>
      <c r="F6" s="27" t="s">
        <v>249</v>
      </c>
      <c r="H6" s="129">
        <v>39755</v>
      </c>
      <c r="I6" s="190" t="s">
        <v>301</v>
      </c>
      <c r="J6" s="132" t="s">
        <v>333</v>
      </c>
      <c r="K6" s="136">
        <v>283.39999999999998</v>
      </c>
      <c r="L6" s="27" t="s">
        <v>89</v>
      </c>
      <c r="M6" s="27" t="s">
        <v>249</v>
      </c>
    </row>
    <row r="7" spans="1:13" s="56" customFormat="1" ht="12" x14ac:dyDescent="0.2">
      <c r="A7" s="129">
        <v>39764</v>
      </c>
      <c r="B7" s="186" t="s">
        <v>301</v>
      </c>
      <c r="C7" s="105" t="s">
        <v>5</v>
      </c>
      <c r="D7" s="130">
        <v>2533.85</v>
      </c>
      <c r="E7" s="71" t="s">
        <v>89</v>
      </c>
      <c r="F7" s="27" t="s">
        <v>249</v>
      </c>
      <c r="H7" s="129">
        <v>39753</v>
      </c>
      <c r="I7" s="190" t="s">
        <v>301</v>
      </c>
      <c r="J7" s="132" t="s">
        <v>333</v>
      </c>
      <c r="K7" s="136">
        <v>1759.69</v>
      </c>
      <c r="L7" s="27" t="s">
        <v>89</v>
      </c>
      <c r="M7" s="27" t="s">
        <v>249</v>
      </c>
    </row>
    <row r="8" spans="1:13" s="56" customFormat="1" ht="12" x14ac:dyDescent="0.2">
      <c r="A8" s="129">
        <v>39765</v>
      </c>
      <c r="B8" s="186" t="s">
        <v>301</v>
      </c>
      <c r="C8" s="105" t="s">
        <v>9</v>
      </c>
      <c r="D8" s="130">
        <v>145</v>
      </c>
      <c r="E8" s="71" t="s">
        <v>89</v>
      </c>
      <c r="F8" s="27" t="s">
        <v>249</v>
      </c>
      <c r="H8" s="129">
        <v>39764</v>
      </c>
      <c r="I8" s="190" t="s">
        <v>574</v>
      </c>
      <c r="J8" s="132" t="s">
        <v>543</v>
      </c>
      <c r="K8" s="136">
        <v>250</v>
      </c>
      <c r="L8" s="27" t="s">
        <v>89</v>
      </c>
      <c r="M8" s="27" t="s">
        <v>249</v>
      </c>
    </row>
    <row r="9" spans="1:13" s="56" customFormat="1" ht="12" x14ac:dyDescent="0.2">
      <c r="A9" s="129">
        <v>39765</v>
      </c>
      <c r="B9" s="186" t="s">
        <v>301</v>
      </c>
      <c r="C9" s="105" t="s">
        <v>258</v>
      </c>
      <c r="D9" s="130">
        <v>943.92</v>
      </c>
      <c r="E9" s="71" t="s">
        <v>89</v>
      </c>
      <c r="F9" s="27" t="s">
        <v>249</v>
      </c>
      <c r="H9" s="129">
        <v>39764</v>
      </c>
      <c r="I9" s="190" t="s">
        <v>438</v>
      </c>
      <c r="J9" s="132" t="s">
        <v>439</v>
      </c>
      <c r="K9" s="136">
        <v>846</v>
      </c>
      <c r="L9" s="27" t="s">
        <v>89</v>
      </c>
      <c r="M9" s="27" t="s">
        <v>249</v>
      </c>
    </row>
    <row r="10" spans="1:13" s="56" customFormat="1" ht="12" x14ac:dyDescent="0.2">
      <c r="A10" s="129">
        <v>39766</v>
      </c>
      <c r="B10" s="186" t="s">
        <v>301</v>
      </c>
      <c r="C10" s="105" t="s">
        <v>274</v>
      </c>
      <c r="D10" s="130">
        <v>2850</v>
      </c>
      <c r="E10" s="71" t="s">
        <v>89</v>
      </c>
      <c r="F10" s="27" t="s">
        <v>249</v>
      </c>
      <c r="H10" s="129">
        <v>39764</v>
      </c>
      <c r="I10" s="190" t="s">
        <v>301</v>
      </c>
      <c r="J10" s="132" t="s">
        <v>333</v>
      </c>
      <c r="K10" s="136">
        <v>228.5</v>
      </c>
      <c r="L10" s="27" t="s">
        <v>89</v>
      </c>
      <c r="M10" s="27" t="s">
        <v>249</v>
      </c>
    </row>
    <row r="11" spans="1:13" s="56" customFormat="1" ht="12" x14ac:dyDescent="0.2">
      <c r="A11" s="129">
        <v>39766</v>
      </c>
      <c r="B11" s="186" t="s">
        <v>441</v>
      </c>
      <c r="C11" s="105" t="s">
        <v>328</v>
      </c>
      <c r="D11" s="130">
        <v>130</v>
      </c>
      <c r="E11" s="71" t="s">
        <v>89</v>
      </c>
      <c r="F11" s="71" t="s">
        <v>249</v>
      </c>
      <c r="G11" s="217"/>
      <c r="H11" s="129">
        <v>39765</v>
      </c>
      <c r="I11" s="190" t="s">
        <v>301</v>
      </c>
      <c r="J11" s="132" t="s">
        <v>256</v>
      </c>
      <c r="K11" s="136">
        <v>310.92</v>
      </c>
      <c r="L11" s="27" t="s">
        <v>89</v>
      </c>
      <c r="M11" s="27" t="s">
        <v>249</v>
      </c>
    </row>
    <row r="12" spans="1:13" s="56" customFormat="1" ht="12" x14ac:dyDescent="0.2">
      <c r="A12" s="129">
        <v>39769</v>
      </c>
      <c r="B12" s="186" t="s">
        <v>564</v>
      </c>
      <c r="C12" s="105" t="s">
        <v>565</v>
      </c>
      <c r="D12" s="130">
        <v>375</v>
      </c>
      <c r="E12" s="71" t="s">
        <v>89</v>
      </c>
      <c r="F12" s="71" t="s">
        <v>249</v>
      </c>
      <c r="G12" s="217"/>
      <c r="H12" s="129">
        <v>39765</v>
      </c>
      <c r="I12" s="190" t="s">
        <v>301</v>
      </c>
      <c r="J12" s="132" t="s">
        <v>246</v>
      </c>
      <c r="K12" s="136">
        <v>1023.44</v>
      </c>
      <c r="L12" s="27" t="s">
        <v>89</v>
      </c>
      <c r="M12" s="27" t="s">
        <v>249</v>
      </c>
    </row>
    <row r="13" spans="1:13" s="56" customFormat="1" ht="12" x14ac:dyDescent="0.2">
      <c r="A13" s="129">
        <v>39773</v>
      </c>
      <c r="B13" s="186" t="s">
        <v>301</v>
      </c>
      <c r="C13" s="105" t="s">
        <v>5</v>
      </c>
      <c r="D13" s="130">
        <v>416.96</v>
      </c>
      <c r="E13" s="71" t="s">
        <v>89</v>
      </c>
      <c r="F13" s="71" t="s">
        <v>249</v>
      </c>
      <c r="G13" s="217"/>
      <c r="H13" s="129">
        <v>39766</v>
      </c>
      <c r="I13" s="190" t="s">
        <v>301</v>
      </c>
      <c r="J13" s="132" t="s">
        <v>333</v>
      </c>
      <c r="K13" s="136">
        <v>172.97</v>
      </c>
      <c r="L13" s="27" t="s">
        <v>89</v>
      </c>
      <c r="M13" s="27" t="s">
        <v>249</v>
      </c>
    </row>
    <row r="14" spans="1:13" s="56" customFormat="1" ht="12" x14ac:dyDescent="0.2">
      <c r="A14" s="129">
        <v>39776</v>
      </c>
      <c r="B14" s="186" t="s">
        <v>455</v>
      </c>
      <c r="C14" s="105" t="s">
        <v>568</v>
      </c>
      <c r="D14" s="130">
        <v>244.4</v>
      </c>
      <c r="E14" s="71" t="s">
        <v>89</v>
      </c>
      <c r="F14" s="71" t="s">
        <v>249</v>
      </c>
      <c r="G14" s="217"/>
      <c r="H14" s="129">
        <v>39766</v>
      </c>
      <c r="I14" s="190" t="s">
        <v>301</v>
      </c>
      <c r="J14" s="132" t="s">
        <v>333</v>
      </c>
      <c r="K14" s="136">
        <v>597.98</v>
      </c>
      <c r="L14" s="27" t="s">
        <v>89</v>
      </c>
      <c r="M14" s="27" t="s">
        <v>249</v>
      </c>
    </row>
    <row r="15" spans="1:13" s="56" customFormat="1" ht="12" x14ac:dyDescent="0.2">
      <c r="A15" s="129">
        <v>39776</v>
      </c>
      <c r="B15" s="186" t="s">
        <v>301</v>
      </c>
      <c r="C15" s="105" t="s">
        <v>258</v>
      </c>
      <c r="D15" s="130">
        <v>297.54000000000002</v>
      </c>
      <c r="E15" s="71" t="s">
        <v>89</v>
      </c>
      <c r="F15" s="71" t="s">
        <v>249</v>
      </c>
      <c r="G15" s="217"/>
      <c r="H15" s="129">
        <v>39769</v>
      </c>
      <c r="I15" s="190" t="s">
        <v>301</v>
      </c>
      <c r="J15" s="132" t="s">
        <v>386</v>
      </c>
      <c r="K15" s="124">
        <v>4617</v>
      </c>
      <c r="L15" s="27" t="s">
        <v>89</v>
      </c>
      <c r="M15" s="27" t="s">
        <v>249</v>
      </c>
    </row>
    <row r="16" spans="1:13" s="56" customFormat="1" ht="12" x14ac:dyDescent="0.2">
      <c r="A16" s="129">
        <v>39776</v>
      </c>
      <c r="B16" s="186" t="s">
        <v>569</v>
      </c>
      <c r="C16" s="105" t="s">
        <v>570</v>
      </c>
      <c r="D16" s="92">
        <v>12340.66</v>
      </c>
      <c r="E16" s="71" t="s">
        <v>89</v>
      </c>
      <c r="F16" s="27" t="s">
        <v>249</v>
      </c>
      <c r="G16" s="217"/>
      <c r="H16" s="129">
        <v>39771</v>
      </c>
      <c r="I16" s="186" t="s">
        <v>301</v>
      </c>
      <c r="J16" s="105" t="s">
        <v>567</v>
      </c>
      <c r="K16" s="130">
        <v>3300</v>
      </c>
      <c r="L16" s="71" t="s">
        <v>89</v>
      </c>
      <c r="M16" s="71" t="s">
        <v>249</v>
      </c>
    </row>
    <row r="17" spans="1:14" s="56" customFormat="1" ht="12" x14ac:dyDescent="0.2">
      <c r="A17" s="129">
        <v>39777</v>
      </c>
      <c r="B17" s="186" t="s">
        <v>301</v>
      </c>
      <c r="C17" s="105" t="s">
        <v>84</v>
      </c>
      <c r="D17" s="135">
        <v>273.57</v>
      </c>
      <c r="E17" s="71" t="s">
        <v>89</v>
      </c>
      <c r="F17" s="27" t="s">
        <v>249</v>
      </c>
      <c r="H17" s="129">
        <v>39772</v>
      </c>
      <c r="I17" s="190" t="s">
        <v>301</v>
      </c>
      <c r="J17" s="132" t="s">
        <v>333</v>
      </c>
      <c r="K17" s="124">
        <v>812.25</v>
      </c>
      <c r="L17" s="27" t="s">
        <v>89</v>
      </c>
      <c r="M17" s="27" t="s">
        <v>249</v>
      </c>
    </row>
    <row r="18" spans="1:14" s="56" customFormat="1" ht="12" x14ac:dyDescent="0.2">
      <c r="A18" s="129">
        <v>39777</v>
      </c>
      <c r="B18" s="190" t="s">
        <v>301</v>
      </c>
      <c r="C18" s="132" t="s">
        <v>380</v>
      </c>
      <c r="D18" s="136">
        <v>193.8</v>
      </c>
      <c r="E18" s="71" t="s">
        <v>89</v>
      </c>
      <c r="F18" s="27" t="s">
        <v>249</v>
      </c>
      <c r="H18" s="129">
        <v>39772</v>
      </c>
      <c r="I18" s="190" t="s">
        <v>566</v>
      </c>
      <c r="J18" s="132" t="s">
        <v>9</v>
      </c>
      <c r="K18" s="124">
        <v>556.15</v>
      </c>
      <c r="L18" s="27" t="s">
        <v>89</v>
      </c>
      <c r="M18" s="27"/>
    </row>
    <row r="19" spans="1:14" s="56" customFormat="1" ht="12" x14ac:dyDescent="0.2">
      <c r="A19" s="129">
        <v>39779</v>
      </c>
      <c r="B19" s="186" t="s">
        <v>301</v>
      </c>
      <c r="C19" s="132" t="s">
        <v>227</v>
      </c>
      <c r="D19" s="136">
        <v>421.8</v>
      </c>
      <c r="E19" s="27" t="s">
        <v>89</v>
      </c>
      <c r="F19" s="71" t="s">
        <v>249</v>
      </c>
      <c r="H19" s="129">
        <v>39776</v>
      </c>
      <c r="I19" s="190" t="s">
        <v>301</v>
      </c>
      <c r="J19" s="132" t="s">
        <v>333</v>
      </c>
      <c r="K19" s="135">
        <v>209.49</v>
      </c>
      <c r="L19" s="27" t="s">
        <v>89</v>
      </c>
      <c r="M19" s="27" t="s">
        <v>249</v>
      </c>
    </row>
    <row r="20" spans="1:14" s="56" customFormat="1" thickBot="1" x14ac:dyDescent="0.25">
      <c r="A20" s="96"/>
      <c r="B20" s="187"/>
      <c r="C20" s="67"/>
      <c r="D20" s="93"/>
      <c r="E20" s="27"/>
      <c r="F20" s="71"/>
      <c r="H20" s="129">
        <v>39776</v>
      </c>
      <c r="I20" s="186" t="s">
        <v>301</v>
      </c>
      <c r="J20" s="105" t="s">
        <v>348</v>
      </c>
      <c r="K20" s="130">
        <v>9462</v>
      </c>
      <c r="L20" s="71" t="s">
        <v>89</v>
      </c>
      <c r="M20" s="71" t="s">
        <v>249</v>
      </c>
    </row>
    <row r="21" spans="1:14" ht="13.5" thickBot="1" x14ac:dyDescent="0.25">
      <c r="A21" s="56"/>
      <c r="B21" s="56"/>
      <c r="C21" s="56"/>
      <c r="D21" s="87">
        <f>SUM(D6:D19)+SUM(D20:D20)</f>
        <v>22443.299999999996</v>
      </c>
      <c r="E21" s="27"/>
      <c r="F21" s="71"/>
      <c r="H21" s="129">
        <v>39776</v>
      </c>
      <c r="I21" s="190" t="s">
        <v>301</v>
      </c>
      <c r="J21" s="132" t="s">
        <v>333</v>
      </c>
      <c r="K21" s="124">
        <v>223.53</v>
      </c>
      <c r="L21" s="27" t="s">
        <v>89</v>
      </c>
      <c r="M21" s="27" t="s">
        <v>249</v>
      </c>
    </row>
    <row r="22" spans="1:14" x14ac:dyDescent="0.2">
      <c r="A22" s="70"/>
      <c r="B22" s="70"/>
      <c r="C22" s="70"/>
      <c r="D22" s="95"/>
      <c r="E22" s="27"/>
      <c r="F22" s="71"/>
      <c r="H22" s="129">
        <v>39777</v>
      </c>
      <c r="I22" s="190" t="s">
        <v>301</v>
      </c>
      <c r="J22" s="132" t="s">
        <v>535</v>
      </c>
      <c r="K22" s="136">
        <v>1600</v>
      </c>
      <c r="L22" s="27"/>
      <c r="M22" s="27" t="s">
        <v>249</v>
      </c>
    </row>
    <row r="23" spans="1:14" x14ac:dyDescent="0.2">
      <c r="A23" s="70"/>
      <c r="B23" s="70"/>
      <c r="C23" s="70"/>
      <c r="D23" s="95"/>
      <c r="E23" s="27"/>
      <c r="F23" s="71"/>
      <c r="H23" s="129">
        <v>39779</v>
      </c>
      <c r="I23" s="190" t="s">
        <v>301</v>
      </c>
      <c r="J23" s="132" t="s">
        <v>333</v>
      </c>
      <c r="K23" s="136">
        <v>1424</v>
      </c>
      <c r="L23" s="27" t="s">
        <v>89</v>
      </c>
      <c r="M23" s="27" t="s">
        <v>249</v>
      </c>
    </row>
    <row r="24" spans="1:14" x14ac:dyDescent="0.2">
      <c r="A24" s="70"/>
      <c r="B24" s="70"/>
      <c r="C24" s="70"/>
      <c r="D24" s="95"/>
      <c r="E24" s="27"/>
      <c r="F24" s="71"/>
      <c r="H24" s="129">
        <v>39779</v>
      </c>
      <c r="I24" s="190" t="s">
        <v>301</v>
      </c>
      <c r="J24" s="132" t="s">
        <v>293</v>
      </c>
      <c r="K24" s="136">
        <v>1459.2</v>
      </c>
      <c r="L24" s="27" t="s">
        <v>89</v>
      </c>
      <c r="M24" s="71" t="s">
        <v>249</v>
      </c>
    </row>
    <row r="25" spans="1:14" x14ac:dyDescent="0.2">
      <c r="E25" s="71"/>
      <c r="F25" s="71"/>
      <c r="H25" s="129">
        <v>39778</v>
      </c>
      <c r="I25" s="190" t="s">
        <v>301</v>
      </c>
      <c r="J25" s="132" t="s">
        <v>333</v>
      </c>
      <c r="K25" s="136">
        <v>484.26</v>
      </c>
      <c r="L25" s="27" t="s">
        <v>89</v>
      </c>
      <c r="M25" s="71" t="s">
        <v>249</v>
      </c>
    </row>
    <row r="26" spans="1:14" x14ac:dyDescent="0.2">
      <c r="E26" s="71"/>
      <c r="F26" s="71"/>
      <c r="H26" s="129">
        <v>39781</v>
      </c>
      <c r="I26" s="190" t="s">
        <v>301</v>
      </c>
      <c r="J26" s="132" t="s">
        <v>333</v>
      </c>
      <c r="K26" s="136">
        <v>106.98</v>
      </c>
      <c r="L26" s="27" t="s">
        <v>89</v>
      </c>
      <c r="M26" s="71" t="s">
        <v>249</v>
      </c>
      <c r="N26" s="70"/>
    </row>
    <row r="27" spans="1:14" x14ac:dyDescent="0.2">
      <c r="E27" s="71"/>
      <c r="F27" s="71"/>
      <c r="H27" s="129">
        <v>39780</v>
      </c>
      <c r="I27" s="190" t="s">
        <v>301</v>
      </c>
      <c r="J27" s="132" t="s">
        <v>380</v>
      </c>
      <c r="K27" s="136">
        <v>427.5</v>
      </c>
      <c r="L27" s="27" t="s">
        <v>89</v>
      </c>
      <c r="M27" s="71" t="s">
        <v>249</v>
      </c>
      <c r="N27" s="70"/>
    </row>
    <row r="28" spans="1:14" ht="13.5" thickBot="1" x14ac:dyDescent="0.25">
      <c r="E28" s="71"/>
      <c r="F28" s="71"/>
      <c r="H28" s="209"/>
      <c r="I28" s="192"/>
      <c r="J28" s="133"/>
      <c r="K28" s="137"/>
      <c r="L28" s="27"/>
      <c r="N28" s="70"/>
    </row>
    <row r="29" spans="1:14" ht="13.5" thickBot="1" x14ac:dyDescent="0.25">
      <c r="E29" s="71"/>
      <c r="F29" s="71"/>
      <c r="H29" s="56"/>
      <c r="I29" s="56"/>
      <c r="J29" s="194"/>
      <c r="K29" s="87">
        <f>SUM(K6:K15)+SUM(K21:K28)</f>
        <v>15815.37</v>
      </c>
      <c r="L29" s="27"/>
      <c r="N29" s="70"/>
    </row>
    <row r="30" spans="1:14" x14ac:dyDescent="0.2">
      <c r="E30" s="71"/>
      <c r="F30" s="71"/>
      <c r="L30" s="27"/>
      <c r="N30" s="70"/>
    </row>
    <row r="31" spans="1:14" x14ac:dyDescent="0.2">
      <c r="E31" s="71"/>
      <c r="F31" s="71"/>
      <c r="N31" s="70"/>
    </row>
    <row r="32" spans="1:14" x14ac:dyDescent="0.2">
      <c r="E32" s="71"/>
      <c r="F32" s="71"/>
      <c r="N32" s="70"/>
    </row>
    <row r="33" spans="5:14" x14ac:dyDescent="0.2">
      <c r="E33" s="71"/>
      <c r="F33" s="71"/>
      <c r="N33" s="70"/>
    </row>
    <row r="34" spans="5:14" x14ac:dyDescent="0.2">
      <c r="E34" s="71"/>
      <c r="F34" s="71"/>
      <c r="N34" s="70"/>
    </row>
    <row r="35" spans="5:14" x14ac:dyDescent="0.2">
      <c r="E35" s="71"/>
      <c r="F35" s="71"/>
      <c r="N35" s="70"/>
    </row>
    <row r="36" spans="5:14" x14ac:dyDescent="0.2">
      <c r="E36" s="71"/>
      <c r="N36" s="70"/>
    </row>
    <row r="37" spans="5:14" x14ac:dyDescent="0.2">
      <c r="E37" s="71"/>
      <c r="N37" s="70"/>
    </row>
    <row r="38" spans="5:14" x14ac:dyDescent="0.2">
      <c r="E38" s="71"/>
      <c r="N38" s="70"/>
    </row>
    <row r="39" spans="5:14" x14ac:dyDescent="0.2">
      <c r="E39" s="71"/>
      <c r="N39" s="70"/>
    </row>
    <row r="40" spans="5:14" x14ac:dyDescent="0.2">
      <c r="E40" s="71"/>
      <c r="N40" s="70"/>
    </row>
    <row r="41" spans="5:14" x14ac:dyDescent="0.2">
      <c r="E41" s="71"/>
      <c r="N41" s="70"/>
    </row>
    <row r="42" spans="5:14" x14ac:dyDescent="0.2">
      <c r="E42" s="71"/>
    </row>
    <row r="45" spans="5:14" x14ac:dyDescent="0.2">
      <c r="G45" s="212"/>
    </row>
    <row r="46" spans="5:14" x14ac:dyDescent="0.2">
      <c r="G46" s="212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N50"/>
  <sheetViews>
    <sheetView workbookViewId="0">
      <selection activeCell="I22" sqref="I22"/>
    </sheetView>
  </sheetViews>
  <sheetFormatPr defaultRowHeight="12.75" x14ac:dyDescent="0.2"/>
  <cols>
    <col min="1" max="1" width="10.140625" bestFit="1" customWidth="1"/>
    <col min="2" max="2" width="12.28515625" customWidth="1"/>
    <col min="3" max="3" width="24.14062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571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39784</v>
      </c>
      <c r="B6" s="186" t="s">
        <v>301</v>
      </c>
      <c r="C6" s="105" t="s">
        <v>227</v>
      </c>
      <c r="D6" s="130">
        <v>712.5</v>
      </c>
      <c r="E6" s="71" t="s">
        <v>89</v>
      </c>
      <c r="F6" s="27"/>
      <c r="H6" s="129">
        <v>39783</v>
      </c>
      <c r="I6" s="190" t="s">
        <v>301</v>
      </c>
      <c r="J6" s="132" t="s">
        <v>331</v>
      </c>
      <c r="K6" s="136">
        <v>818</v>
      </c>
      <c r="L6" s="27" t="s">
        <v>89</v>
      </c>
      <c r="M6" s="27"/>
    </row>
    <row r="7" spans="1:13" s="56" customFormat="1" ht="12" x14ac:dyDescent="0.2">
      <c r="A7" s="129">
        <v>39784</v>
      </c>
      <c r="B7" s="186" t="s">
        <v>301</v>
      </c>
      <c r="C7" s="105" t="s">
        <v>572</v>
      </c>
      <c r="D7" s="130">
        <v>912</v>
      </c>
      <c r="E7" s="71" t="s">
        <v>89</v>
      </c>
      <c r="F7" s="27"/>
      <c r="H7" s="129">
        <v>39784</v>
      </c>
      <c r="I7" s="190" t="s">
        <v>301</v>
      </c>
      <c r="J7" s="132" t="s">
        <v>212</v>
      </c>
      <c r="K7" s="136">
        <v>175.43</v>
      </c>
      <c r="L7" s="27" t="s">
        <v>89</v>
      </c>
      <c r="M7" s="27"/>
    </row>
    <row r="8" spans="1:13" s="56" customFormat="1" ht="12" x14ac:dyDescent="0.2">
      <c r="A8" s="129">
        <v>39784</v>
      </c>
      <c r="B8" s="186" t="s">
        <v>301</v>
      </c>
      <c r="C8" s="105" t="s">
        <v>347</v>
      </c>
      <c r="D8" s="130">
        <v>1139.72</v>
      </c>
      <c r="E8" s="71" t="s">
        <v>89</v>
      </c>
      <c r="F8" s="27"/>
      <c r="H8" s="129">
        <v>39790</v>
      </c>
      <c r="I8" s="190" t="s">
        <v>301</v>
      </c>
      <c r="J8" s="132" t="s">
        <v>293</v>
      </c>
      <c r="K8" s="136">
        <v>45.6</v>
      </c>
      <c r="L8" s="27" t="s">
        <v>89</v>
      </c>
      <c r="M8" s="27"/>
    </row>
    <row r="9" spans="1:13" s="56" customFormat="1" ht="12" x14ac:dyDescent="0.2">
      <c r="A9" s="129">
        <v>39784</v>
      </c>
      <c r="B9" s="186" t="s">
        <v>301</v>
      </c>
      <c r="C9" s="105" t="s">
        <v>258</v>
      </c>
      <c r="D9" s="130">
        <v>184.68</v>
      </c>
      <c r="E9" s="71" t="s">
        <v>89</v>
      </c>
      <c r="F9" s="27"/>
      <c r="H9" s="129">
        <v>39790</v>
      </c>
      <c r="I9" s="190" t="s">
        <v>576</v>
      </c>
      <c r="J9" s="132" t="s">
        <v>335</v>
      </c>
      <c r="K9" s="136">
        <v>829.5</v>
      </c>
      <c r="L9" s="27" t="s">
        <v>89</v>
      </c>
      <c r="M9" s="27"/>
    </row>
    <row r="10" spans="1:13" s="56" customFormat="1" ht="12" x14ac:dyDescent="0.2">
      <c r="A10" s="129">
        <v>39784</v>
      </c>
      <c r="B10" s="186" t="s">
        <v>573</v>
      </c>
      <c r="C10" s="105" t="s">
        <v>345</v>
      </c>
      <c r="D10" s="130">
        <v>4330.22</v>
      </c>
      <c r="E10" s="71" t="s">
        <v>89</v>
      </c>
      <c r="F10" s="27"/>
      <c r="H10" s="129">
        <v>39791</v>
      </c>
      <c r="I10" s="190" t="s">
        <v>301</v>
      </c>
      <c r="J10" s="132" t="s">
        <v>24</v>
      </c>
      <c r="K10" s="136">
        <v>647.41999999999996</v>
      </c>
      <c r="L10" s="27" t="s">
        <v>89</v>
      </c>
      <c r="M10" s="27"/>
    </row>
    <row r="11" spans="1:13" s="56" customFormat="1" ht="12" x14ac:dyDescent="0.2">
      <c r="A11" s="129">
        <v>39785</v>
      </c>
      <c r="B11" s="186" t="s">
        <v>301</v>
      </c>
      <c r="C11" s="105" t="s">
        <v>227</v>
      </c>
      <c r="D11" s="130">
        <v>421.8</v>
      </c>
      <c r="E11" s="71" t="s">
        <v>89</v>
      </c>
      <c r="F11" s="71"/>
      <c r="G11" s="217"/>
      <c r="H11" s="129">
        <v>39792</v>
      </c>
      <c r="I11" s="190" t="s">
        <v>579</v>
      </c>
      <c r="J11" s="132" t="s">
        <v>580</v>
      </c>
      <c r="K11" s="136">
        <v>20000</v>
      </c>
      <c r="L11" s="27" t="s">
        <v>89</v>
      </c>
      <c r="M11" s="27"/>
    </row>
    <row r="12" spans="1:13" s="56" customFormat="1" ht="12" x14ac:dyDescent="0.2">
      <c r="A12" s="129">
        <v>39785</v>
      </c>
      <c r="B12" s="186" t="s">
        <v>301</v>
      </c>
      <c r="C12" s="105" t="s">
        <v>5</v>
      </c>
      <c r="D12" s="130">
        <v>2850</v>
      </c>
      <c r="E12" s="71" t="s">
        <v>89</v>
      </c>
      <c r="F12" s="71"/>
      <c r="G12" s="217"/>
      <c r="H12" s="129">
        <v>39794</v>
      </c>
      <c r="I12" s="190" t="s">
        <v>301</v>
      </c>
      <c r="J12" s="132" t="s">
        <v>293</v>
      </c>
      <c r="K12" s="136">
        <v>2964</v>
      </c>
      <c r="L12" s="27" t="s">
        <v>89</v>
      </c>
      <c r="M12" s="27"/>
    </row>
    <row r="13" spans="1:13" s="56" customFormat="1" ht="12" x14ac:dyDescent="0.2">
      <c r="A13" s="129">
        <v>39786</v>
      </c>
      <c r="B13" s="186" t="s">
        <v>455</v>
      </c>
      <c r="C13" s="105" t="s">
        <v>284</v>
      </c>
      <c r="D13" s="130">
        <v>512</v>
      </c>
      <c r="E13" s="71" t="s">
        <v>89</v>
      </c>
      <c r="F13" s="71"/>
      <c r="G13" s="217"/>
      <c r="H13" s="129">
        <v>39794</v>
      </c>
      <c r="I13" s="190" t="s">
        <v>301</v>
      </c>
      <c r="J13" s="132" t="s">
        <v>24</v>
      </c>
      <c r="K13" s="136">
        <v>2383.46</v>
      </c>
      <c r="L13" s="27" t="s">
        <v>89</v>
      </c>
      <c r="M13" s="27"/>
    </row>
    <row r="14" spans="1:13" s="56" customFormat="1" ht="12" x14ac:dyDescent="0.2">
      <c r="A14" s="129">
        <v>39786</v>
      </c>
      <c r="B14" s="186" t="s">
        <v>301</v>
      </c>
      <c r="C14" s="105" t="s">
        <v>6</v>
      </c>
      <c r="D14" s="130">
        <f>40000+28980.08</f>
        <v>68980.08</v>
      </c>
      <c r="E14" s="71" t="s">
        <v>89</v>
      </c>
      <c r="F14" s="71"/>
      <c r="G14" s="217"/>
      <c r="H14" s="129">
        <v>39797</v>
      </c>
      <c r="I14" s="190" t="s">
        <v>301</v>
      </c>
      <c r="J14" s="132" t="s">
        <v>459</v>
      </c>
      <c r="K14" s="136">
        <v>696</v>
      </c>
      <c r="L14" s="27" t="s">
        <v>89</v>
      </c>
      <c r="M14" s="27"/>
    </row>
    <row r="15" spans="1:13" s="56" customFormat="1" ht="12" x14ac:dyDescent="0.2">
      <c r="A15" s="129">
        <v>39790</v>
      </c>
      <c r="B15" s="186" t="s">
        <v>540</v>
      </c>
      <c r="C15" s="105" t="s">
        <v>575</v>
      </c>
      <c r="D15" s="130">
        <v>200</v>
      </c>
      <c r="E15" s="71" t="s">
        <v>89</v>
      </c>
      <c r="F15" s="71"/>
      <c r="G15" s="217"/>
      <c r="H15" s="129">
        <v>39797</v>
      </c>
      <c r="I15" s="190" t="s">
        <v>301</v>
      </c>
      <c r="J15" s="132" t="s">
        <v>267</v>
      </c>
      <c r="K15" s="124">
        <v>178.5</v>
      </c>
      <c r="L15" s="27" t="s">
        <v>89</v>
      </c>
      <c r="M15" s="27"/>
    </row>
    <row r="16" spans="1:13" s="56" customFormat="1" ht="12" x14ac:dyDescent="0.2">
      <c r="A16" s="129">
        <v>39790</v>
      </c>
      <c r="B16" s="186" t="s">
        <v>301</v>
      </c>
      <c r="C16" s="105" t="s">
        <v>227</v>
      </c>
      <c r="D16" s="130">
        <v>114</v>
      </c>
      <c r="E16" s="71" t="s">
        <v>89</v>
      </c>
      <c r="F16" s="71"/>
      <c r="G16" s="217"/>
      <c r="H16" s="129">
        <v>39797</v>
      </c>
      <c r="I16" s="190" t="s">
        <v>301</v>
      </c>
      <c r="J16" s="132" t="s">
        <v>333</v>
      </c>
      <c r="K16" s="124">
        <v>1272.53</v>
      </c>
      <c r="L16" s="27" t="s">
        <v>89</v>
      </c>
      <c r="M16" s="27"/>
    </row>
    <row r="17" spans="1:14" s="56" customFormat="1" ht="12" x14ac:dyDescent="0.2">
      <c r="A17" s="129">
        <v>39791</v>
      </c>
      <c r="B17" s="186" t="s">
        <v>301</v>
      </c>
      <c r="C17" s="105" t="s">
        <v>577</v>
      </c>
      <c r="D17" s="130">
        <v>1197</v>
      </c>
      <c r="E17" s="71" t="s">
        <v>89</v>
      </c>
      <c r="F17" s="71"/>
      <c r="H17" s="129">
        <v>39797</v>
      </c>
      <c r="I17" s="190" t="s">
        <v>301</v>
      </c>
      <c r="J17" s="132" t="s">
        <v>333</v>
      </c>
      <c r="K17" s="124">
        <v>981.26</v>
      </c>
      <c r="L17" s="27" t="s">
        <v>89</v>
      </c>
      <c r="M17" s="27"/>
    </row>
    <row r="18" spans="1:14" s="56" customFormat="1" ht="12" x14ac:dyDescent="0.2">
      <c r="A18" s="129">
        <v>39792</v>
      </c>
      <c r="B18" s="186" t="s">
        <v>301</v>
      </c>
      <c r="C18" s="105" t="s">
        <v>74</v>
      </c>
      <c r="D18" s="130">
        <v>130.38999999999999</v>
      </c>
      <c r="E18" s="71" t="s">
        <v>89</v>
      </c>
      <c r="F18" s="71"/>
      <c r="H18" s="129">
        <v>39797</v>
      </c>
      <c r="I18" s="186" t="s">
        <v>301</v>
      </c>
      <c r="J18" s="132" t="s">
        <v>50</v>
      </c>
      <c r="K18" s="136">
        <v>9758.1299999999992</v>
      </c>
      <c r="L18" s="27" t="s">
        <v>89</v>
      </c>
      <c r="M18" s="27"/>
    </row>
    <row r="19" spans="1:14" s="56" customFormat="1" ht="12" x14ac:dyDescent="0.2">
      <c r="A19" s="129">
        <v>39792</v>
      </c>
      <c r="B19" s="186" t="s">
        <v>301</v>
      </c>
      <c r="C19" s="105" t="s">
        <v>5</v>
      </c>
      <c r="D19" s="130">
        <v>3834.23</v>
      </c>
      <c r="E19" s="71" t="s">
        <v>89</v>
      </c>
      <c r="F19" s="27"/>
      <c r="H19" s="129">
        <v>39799</v>
      </c>
      <c r="I19" s="190" t="s">
        <v>576</v>
      </c>
      <c r="J19" s="132" t="s">
        <v>584</v>
      </c>
      <c r="K19" s="124">
        <v>1869.95</v>
      </c>
      <c r="L19" s="27" t="s">
        <v>89</v>
      </c>
      <c r="M19" s="27"/>
    </row>
    <row r="20" spans="1:14" s="56" customFormat="1" ht="12" x14ac:dyDescent="0.2">
      <c r="A20" s="129">
        <v>39792</v>
      </c>
      <c r="B20" s="186" t="s">
        <v>441</v>
      </c>
      <c r="C20" s="105" t="s">
        <v>328</v>
      </c>
      <c r="D20" s="92">
        <v>2100</v>
      </c>
      <c r="E20" s="71" t="s">
        <v>89</v>
      </c>
      <c r="F20" s="27"/>
      <c r="H20" s="129">
        <v>39800</v>
      </c>
      <c r="I20" s="190" t="s">
        <v>576</v>
      </c>
      <c r="J20" s="132" t="s">
        <v>585</v>
      </c>
      <c r="K20" s="136">
        <v>969</v>
      </c>
      <c r="L20" s="27" t="s">
        <v>89</v>
      </c>
      <c r="M20" s="27"/>
      <c r="N20" s="70"/>
    </row>
    <row r="21" spans="1:14" x14ac:dyDescent="0.2">
      <c r="A21" s="129">
        <v>39793</v>
      </c>
      <c r="B21" s="186" t="s">
        <v>301</v>
      </c>
      <c r="C21" s="105" t="s">
        <v>578</v>
      </c>
      <c r="D21" s="135">
        <v>11015.14</v>
      </c>
      <c r="E21" s="71" t="s">
        <v>89</v>
      </c>
      <c r="F21" s="27"/>
      <c r="H21" s="129">
        <v>39806</v>
      </c>
      <c r="I21" s="190" t="s">
        <v>576</v>
      </c>
      <c r="J21" s="132" t="s">
        <v>419</v>
      </c>
      <c r="K21" s="136">
        <v>1800.35</v>
      </c>
      <c r="L21" s="27" t="s">
        <v>89</v>
      </c>
      <c r="M21" s="27"/>
    </row>
    <row r="22" spans="1:14" x14ac:dyDescent="0.2">
      <c r="A22" s="129">
        <v>39793</v>
      </c>
      <c r="B22" s="190" t="s">
        <v>301</v>
      </c>
      <c r="C22" s="132" t="s">
        <v>581</v>
      </c>
      <c r="D22" s="136">
        <v>1300</v>
      </c>
      <c r="E22" s="71"/>
      <c r="F22" s="71"/>
      <c r="H22" s="129">
        <v>39806</v>
      </c>
      <c r="I22" s="190" t="s">
        <v>576</v>
      </c>
      <c r="J22" s="132" t="s">
        <v>586</v>
      </c>
      <c r="K22" s="136">
        <v>1934.82</v>
      </c>
      <c r="L22" s="27" t="s">
        <v>89</v>
      </c>
      <c r="M22" s="71"/>
    </row>
    <row r="23" spans="1:14" x14ac:dyDescent="0.2">
      <c r="A23" s="129">
        <v>39793</v>
      </c>
      <c r="B23" s="186" t="s">
        <v>301</v>
      </c>
      <c r="C23" s="132" t="s">
        <v>380</v>
      </c>
      <c r="D23" s="136">
        <v>387.6</v>
      </c>
      <c r="E23" s="27" t="s">
        <v>89</v>
      </c>
      <c r="F23" s="71"/>
      <c r="H23" s="129"/>
      <c r="I23" s="190"/>
      <c r="J23" s="132"/>
      <c r="K23" s="136"/>
      <c r="L23" s="27"/>
      <c r="M23" s="71"/>
    </row>
    <row r="24" spans="1:14" x14ac:dyDescent="0.2">
      <c r="A24" s="129">
        <v>39793</v>
      </c>
      <c r="B24" s="190" t="s">
        <v>301</v>
      </c>
      <c r="C24" s="132" t="s">
        <v>74</v>
      </c>
      <c r="D24" s="136">
        <v>3615.58</v>
      </c>
      <c r="E24" s="27" t="s">
        <v>89</v>
      </c>
      <c r="F24" s="71"/>
      <c r="H24" s="129"/>
      <c r="I24" s="190"/>
      <c r="J24" s="132"/>
      <c r="K24" s="136"/>
      <c r="L24" s="27"/>
      <c r="M24" s="71"/>
    </row>
    <row r="25" spans="1:14" x14ac:dyDescent="0.2">
      <c r="A25" s="129">
        <v>39794</v>
      </c>
      <c r="B25" s="186" t="s">
        <v>301</v>
      </c>
      <c r="C25" s="132" t="s">
        <v>258</v>
      </c>
      <c r="D25" s="136">
        <v>338.58</v>
      </c>
      <c r="E25" s="27" t="s">
        <v>89</v>
      </c>
      <c r="F25" s="71"/>
      <c r="H25" s="129"/>
      <c r="I25" s="190"/>
      <c r="J25" s="132"/>
      <c r="K25" s="136"/>
      <c r="L25" s="27"/>
      <c r="M25" s="71"/>
    </row>
    <row r="26" spans="1:14" x14ac:dyDescent="0.2">
      <c r="A26" s="129">
        <v>39797</v>
      </c>
      <c r="B26" s="186" t="s">
        <v>301</v>
      </c>
      <c r="C26" s="132" t="s">
        <v>222</v>
      </c>
      <c r="D26" s="136">
        <v>3297.77</v>
      </c>
      <c r="E26" s="27" t="s">
        <v>89</v>
      </c>
      <c r="F26" s="71"/>
      <c r="H26" s="129"/>
      <c r="I26" s="186"/>
      <c r="J26" s="132"/>
      <c r="K26" s="136"/>
      <c r="L26" s="27"/>
      <c r="M26" s="71"/>
    </row>
    <row r="27" spans="1:14" x14ac:dyDescent="0.2">
      <c r="A27" s="129">
        <v>39797</v>
      </c>
      <c r="B27" s="186" t="s">
        <v>582</v>
      </c>
      <c r="C27" s="132" t="s">
        <v>583</v>
      </c>
      <c r="D27" s="136">
        <v>3215.14</v>
      </c>
      <c r="E27" s="27" t="s">
        <v>89</v>
      </c>
      <c r="F27" s="71"/>
      <c r="H27" s="129"/>
      <c r="I27" s="190"/>
      <c r="J27" s="132"/>
      <c r="K27" s="136"/>
      <c r="L27" s="27"/>
      <c r="M27" s="71"/>
    </row>
    <row r="28" spans="1:14" ht="13.5" thickBot="1" x14ac:dyDescent="0.25">
      <c r="A28" s="96"/>
      <c r="B28" s="187"/>
      <c r="C28" s="67"/>
      <c r="D28" s="93"/>
      <c r="E28" s="27"/>
      <c r="F28" s="71"/>
      <c r="H28" s="209"/>
      <c r="I28" s="192"/>
      <c r="J28" s="133"/>
      <c r="K28" s="137"/>
      <c r="L28" s="27"/>
      <c r="N28" s="70"/>
    </row>
    <row r="29" spans="1:14" ht="13.5" thickBot="1" x14ac:dyDescent="0.25">
      <c r="A29" s="56"/>
      <c r="B29" s="56"/>
      <c r="C29" s="56"/>
      <c r="D29" s="87">
        <f>SUM(D6:D27)+SUM(D28:D28)</f>
        <v>110788.43000000001</v>
      </c>
      <c r="E29" s="27"/>
      <c r="F29" s="71"/>
      <c r="H29" s="56"/>
      <c r="I29" s="56"/>
      <c r="J29" s="194"/>
      <c r="K29" s="87">
        <f>SUM(K6:K15)+SUM(K19:K28)</f>
        <v>35312.03</v>
      </c>
      <c r="L29" s="27"/>
      <c r="N29" s="70"/>
    </row>
    <row r="30" spans="1:14" x14ac:dyDescent="0.2">
      <c r="A30" s="70"/>
      <c r="B30" s="70"/>
      <c r="C30" s="70"/>
      <c r="D30" s="95"/>
      <c r="E30" s="27"/>
      <c r="F30" s="71"/>
      <c r="L30" s="27"/>
      <c r="N30" s="70"/>
    </row>
    <row r="31" spans="1:14" x14ac:dyDescent="0.2">
      <c r="A31" s="70"/>
      <c r="B31" s="70"/>
      <c r="C31" s="70"/>
      <c r="D31" s="95"/>
      <c r="E31" s="27"/>
      <c r="F31" s="71"/>
      <c r="N31" s="70"/>
    </row>
    <row r="32" spans="1:14" x14ac:dyDescent="0.2">
      <c r="A32" s="70"/>
      <c r="B32" s="70"/>
      <c r="C32" s="70"/>
      <c r="D32" s="95"/>
      <c r="E32" s="27"/>
      <c r="F32" s="71"/>
      <c r="N32" s="70"/>
    </row>
    <row r="33" spans="5:14" x14ac:dyDescent="0.2">
      <c r="E33" s="71"/>
      <c r="F33" s="71"/>
      <c r="N33" s="70"/>
    </row>
    <row r="34" spans="5:14" x14ac:dyDescent="0.2">
      <c r="E34" s="71"/>
      <c r="F34" s="71"/>
      <c r="N34" s="70"/>
    </row>
    <row r="35" spans="5:14" x14ac:dyDescent="0.2">
      <c r="E35" s="71"/>
      <c r="F35" s="71"/>
      <c r="N35" s="70"/>
    </row>
    <row r="36" spans="5:14" x14ac:dyDescent="0.2">
      <c r="E36" s="71"/>
      <c r="F36" s="71"/>
      <c r="N36" s="70"/>
    </row>
    <row r="37" spans="5:14" x14ac:dyDescent="0.2">
      <c r="E37" s="71"/>
      <c r="F37" s="71"/>
      <c r="N37" s="70"/>
    </row>
    <row r="38" spans="5:14" x14ac:dyDescent="0.2">
      <c r="E38" s="71"/>
      <c r="F38" s="71"/>
      <c r="N38" s="70"/>
    </row>
    <row r="39" spans="5:14" x14ac:dyDescent="0.2">
      <c r="E39" s="71"/>
      <c r="F39" s="71"/>
      <c r="N39" s="70"/>
    </row>
    <row r="40" spans="5:14" x14ac:dyDescent="0.2">
      <c r="E40" s="71"/>
      <c r="F40" s="71"/>
      <c r="N40" s="70"/>
    </row>
    <row r="41" spans="5:14" x14ac:dyDescent="0.2">
      <c r="E41" s="71"/>
      <c r="F41" s="71"/>
      <c r="N41" s="70"/>
    </row>
    <row r="42" spans="5:14" x14ac:dyDescent="0.2">
      <c r="E42" s="71"/>
      <c r="F42" s="71"/>
      <c r="N42" s="70"/>
    </row>
    <row r="43" spans="5:14" x14ac:dyDescent="0.2">
      <c r="E43" s="71"/>
    </row>
    <row r="44" spans="5:14" x14ac:dyDescent="0.2">
      <c r="E44" s="71"/>
    </row>
    <row r="45" spans="5:14" x14ac:dyDescent="0.2">
      <c r="E45" s="71"/>
    </row>
    <row r="46" spans="5:14" x14ac:dyDescent="0.2">
      <c r="E46" s="71"/>
      <c r="G46" s="212"/>
    </row>
    <row r="47" spans="5:14" x14ac:dyDescent="0.2">
      <c r="E47" s="71"/>
      <c r="G47" s="212"/>
    </row>
    <row r="48" spans="5:14" x14ac:dyDescent="0.2">
      <c r="E48" s="71"/>
    </row>
    <row r="49" spans="5:5" x14ac:dyDescent="0.2">
      <c r="E49" s="71"/>
    </row>
    <row r="50" spans="5:5" x14ac:dyDescent="0.2">
      <c r="E50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N50"/>
  <sheetViews>
    <sheetView workbookViewId="0">
      <selection activeCell="C11" sqref="C1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4.14062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587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39825</v>
      </c>
      <c r="B6" s="186" t="s">
        <v>588</v>
      </c>
      <c r="C6" s="105" t="s">
        <v>510</v>
      </c>
      <c r="D6" s="130">
        <v>120</v>
      </c>
      <c r="E6" s="71" t="s">
        <v>89</v>
      </c>
      <c r="F6" s="27" t="s">
        <v>249</v>
      </c>
      <c r="H6" s="129">
        <v>39823</v>
      </c>
      <c r="I6" s="190" t="s">
        <v>301</v>
      </c>
      <c r="J6" s="132" t="s">
        <v>331</v>
      </c>
      <c r="K6" s="136">
        <v>46.3</v>
      </c>
      <c r="L6" s="27" t="s">
        <v>89</v>
      </c>
      <c r="M6" s="27" t="s">
        <v>249</v>
      </c>
    </row>
    <row r="7" spans="1:13" s="56" customFormat="1" ht="12" x14ac:dyDescent="0.2">
      <c r="A7" s="129">
        <v>39828</v>
      </c>
      <c r="B7" s="186" t="s">
        <v>301</v>
      </c>
      <c r="C7" s="105" t="s">
        <v>349</v>
      </c>
      <c r="D7" s="130">
        <v>27047.41</v>
      </c>
      <c r="E7" s="71" t="s">
        <v>89</v>
      </c>
      <c r="F7" s="27" t="s">
        <v>249</v>
      </c>
      <c r="H7" s="129">
        <v>39823</v>
      </c>
      <c r="I7" s="190" t="s">
        <v>301</v>
      </c>
      <c r="J7" s="132" t="s">
        <v>212</v>
      </c>
      <c r="K7" s="136">
        <v>204.72</v>
      </c>
      <c r="L7" s="27" t="s">
        <v>89</v>
      </c>
      <c r="M7" s="27" t="s">
        <v>249</v>
      </c>
    </row>
    <row r="8" spans="1:13" s="56" customFormat="1" ht="12" x14ac:dyDescent="0.2">
      <c r="A8" s="129">
        <v>39833</v>
      </c>
      <c r="B8" s="186" t="s">
        <v>592</v>
      </c>
      <c r="C8" s="105" t="s">
        <v>593</v>
      </c>
      <c r="D8" s="130">
        <v>1338.95</v>
      </c>
      <c r="E8" s="71" t="s">
        <v>89</v>
      </c>
      <c r="F8" s="27" t="s">
        <v>249</v>
      </c>
      <c r="H8" s="129">
        <v>39825</v>
      </c>
      <c r="I8" s="190" t="s">
        <v>301</v>
      </c>
      <c r="J8" s="132" t="s">
        <v>310</v>
      </c>
      <c r="K8" s="136">
        <v>177.75</v>
      </c>
      <c r="L8" s="27" t="s">
        <v>89</v>
      </c>
      <c r="M8" s="27" t="s">
        <v>249</v>
      </c>
    </row>
    <row r="9" spans="1:13" s="56" customFormat="1" ht="12" x14ac:dyDescent="0.2">
      <c r="A9" s="129">
        <v>39833</v>
      </c>
      <c r="B9" s="186" t="s">
        <v>592</v>
      </c>
      <c r="C9" s="105" t="s">
        <v>594</v>
      </c>
      <c r="D9" s="130">
        <v>1100</v>
      </c>
      <c r="E9" s="71" t="s">
        <v>89</v>
      </c>
      <c r="F9" s="27" t="s">
        <v>249</v>
      </c>
      <c r="H9" s="129">
        <v>39827</v>
      </c>
      <c r="I9" s="190" t="s">
        <v>301</v>
      </c>
      <c r="J9" s="132" t="s">
        <v>333</v>
      </c>
      <c r="K9" s="136">
        <v>1596</v>
      </c>
      <c r="L9" s="27" t="s">
        <v>89</v>
      </c>
      <c r="M9" s="27"/>
    </row>
    <row r="10" spans="1:13" s="56" customFormat="1" ht="12" x14ac:dyDescent="0.2">
      <c r="A10" s="129">
        <v>39833</v>
      </c>
      <c r="B10" s="186" t="s">
        <v>397</v>
      </c>
      <c r="C10" s="105" t="s">
        <v>595</v>
      </c>
      <c r="D10" s="130">
        <v>198</v>
      </c>
      <c r="E10" s="71" t="s">
        <v>89</v>
      </c>
      <c r="F10" s="71" t="s">
        <v>249</v>
      </c>
      <c r="G10" s="217"/>
      <c r="H10" s="129">
        <v>39827</v>
      </c>
      <c r="I10" s="190" t="s">
        <v>301</v>
      </c>
      <c r="J10" s="132" t="s">
        <v>333</v>
      </c>
      <c r="K10" s="136">
        <v>821.24</v>
      </c>
      <c r="L10" s="27" t="s">
        <v>89</v>
      </c>
      <c r="M10" s="27" t="s">
        <v>249</v>
      </c>
    </row>
    <row r="11" spans="1:13" s="56" customFormat="1" ht="12" x14ac:dyDescent="0.2">
      <c r="A11" s="129">
        <v>39834</v>
      </c>
      <c r="B11" s="186" t="s">
        <v>397</v>
      </c>
      <c r="C11" s="132" t="s">
        <v>434</v>
      </c>
      <c r="D11" s="136">
        <v>2600</v>
      </c>
      <c r="E11" s="27" t="s">
        <v>89</v>
      </c>
      <c r="F11" s="27" t="s">
        <v>249</v>
      </c>
      <c r="G11" s="217"/>
      <c r="H11" s="129">
        <v>39827</v>
      </c>
      <c r="I11" s="190" t="s">
        <v>455</v>
      </c>
      <c r="J11" s="132" t="s">
        <v>589</v>
      </c>
      <c r="K11" s="136">
        <v>222.7</v>
      </c>
      <c r="L11" s="27" t="s">
        <v>89</v>
      </c>
      <c r="M11" s="27" t="s">
        <v>249</v>
      </c>
    </row>
    <row r="12" spans="1:13" s="56" customFormat="1" ht="12" x14ac:dyDescent="0.2">
      <c r="A12" s="129">
        <v>39835</v>
      </c>
      <c r="B12" s="186" t="s">
        <v>301</v>
      </c>
      <c r="C12" s="105" t="s">
        <v>222</v>
      </c>
      <c r="D12" s="130">
        <v>2411.56</v>
      </c>
      <c r="E12" s="71" t="s">
        <v>89</v>
      </c>
      <c r="F12" s="71" t="s">
        <v>249</v>
      </c>
      <c r="G12" s="217"/>
      <c r="H12" s="129">
        <v>39827</v>
      </c>
      <c r="I12" s="190" t="s">
        <v>455</v>
      </c>
      <c r="J12" s="132" t="s">
        <v>589</v>
      </c>
      <c r="K12" s="136">
        <v>213.3</v>
      </c>
      <c r="L12" s="27" t="s">
        <v>89</v>
      </c>
      <c r="M12" s="27" t="s">
        <v>249</v>
      </c>
    </row>
    <row r="13" spans="1:13" s="56" customFormat="1" ht="12" x14ac:dyDescent="0.2">
      <c r="A13" s="129">
        <v>39836</v>
      </c>
      <c r="B13" s="186" t="s">
        <v>314</v>
      </c>
      <c r="C13" s="105" t="s">
        <v>556</v>
      </c>
      <c r="D13" s="130">
        <v>228</v>
      </c>
      <c r="E13" s="71"/>
      <c r="F13" s="71" t="s">
        <v>249</v>
      </c>
      <c r="G13" s="217"/>
      <c r="H13" s="129">
        <v>39827</v>
      </c>
      <c r="I13" s="190" t="s">
        <v>455</v>
      </c>
      <c r="J13" s="219" t="s">
        <v>590</v>
      </c>
      <c r="K13" s="136">
        <v>167.6</v>
      </c>
      <c r="L13" s="27" t="s">
        <v>89</v>
      </c>
      <c r="M13" s="27" t="s">
        <v>249</v>
      </c>
    </row>
    <row r="14" spans="1:13" s="56" customFormat="1" ht="12" x14ac:dyDescent="0.2">
      <c r="A14" s="129">
        <v>39840</v>
      </c>
      <c r="B14" s="186" t="s">
        <v>301</v>
      </c>
      <c r="C14" s="105" t="s">
        <v>227</v>
      </c>
      <c r="D14" s="130">
        <v>111.26</v>
      </c>
      <c r="E14" s="71" t="s">
        <v>89</v>
      </c>
      <c r="F14" s="71" t="s">
        <v>249</v>
      </c>
      <c r="G14" s="217"/>
      <c r="H14" s="129">
        <v>39828</v>
      </c>
      <c r="I14" s="190" t="s">
        <v>301</v>
      </c>
      <c r="J14" s="132" t="s">
        <v>591</v>
      </c>
      <c r="K14" s="136">
        <v>1064</v>
      </c>
      <c r="L14" s="27" t="s">
        <v>89</v>
      </c>
      <c r="M14" s="27" t="s">
        <v>249</v>
      </c>
    </row>
    <row r="15" spans="1:13" s="56" customFormat="1" ht="12" x14ac:dyDescent="0.2">
      <c r="A15" s="129">
        <v>39840</v>
      </c>
      <c r="B15" s="186" t="s">
        <v>301</v>
      </c>
      <c r="C15" s="105" t="s">
        <v>570</v>
      </c>
      <c r="D15" s="130">
        <v>8547.65</v>
      </c>
      <c r="E15" s="71" t="s">
        <v>89</v>
      </c>
      <c r="F15" s="71" t="s">
        <v>249</v>
      </c>
      <c r="G15" s="217"/>
      <c r="H15" s="129">
        <v>39828</v>
      </c>
      <c r="I15" s="190" t="s">
        <v>301</v>
      </c>
      <c r="J15" s="132" t="s">
        <v>227</v>
      </c>
      <c r="K15" s="136">
        <v>1846.8</v>
      </c>
      <c r="L15" s="27" t="s">
        <v>89</v>
      </c>
      <c r="M15" s="27" t="s">
        <v>249</v>
      </c>
    </row>
    <row r="16" spans="1:13" s="56" customFormat="1" ht="12" x14ac:dyDescent="0.2">
      <c r="A16" s="129">
        <v>39840</v>
      </c>
      <c r="B16" s="186" t="s">
        <v>301</v>
      </c>
      <c r="C16" s="105" t="s">
        <v>347</v>
      </c>
      <c r="D16" s="130">
        <v>6856.23</v>
      </c>
      <c r="E16" s="71" t="s">
        <v>89</v>
      </c>
      <c r="F16" s="71" t="s">
        <v>249</v>
      </c>
      <c r="H16" s="129">
        <v>39832</v>
      </c>
      <c r="I16" s="190" t="s">
        <v>301</v>
      </c>
      <c r="J16" s="132" t="s">
        <v>333</v>
      </c>
      <c r="K16" s="124">
        <v>983.36</v>
      </c>
      <c r="L16" s="27" t="s">
        <v>89</v>
      </c>
      <c r="M16" s="27" t="s">
        <v>249</v>
      </c>
    </row>
    <row r="17" spans="1:14" s="56" customFormat="1" ht="12" x14ac:dyDescent="0.2">
      <c r="A17" s="129">
        <v>39840</v>
      </c>
      <c r="B17" s="186" t="s">
        <v>598</v>
      </c>
      <c r="C17" s="105" t="s">
        <v>599</v>
      </c>
      <c r="D17" s="130">
        <v>593.27</v>
      </c>
      <c r="E17" s="71" t="s">
        <v>89</v>
      </c>
      <c r="F17" s="71" t="s">
        <v>249</v>
      </c>
      <c r="H17" s="129">
        <v>39832</v>
      </c>
      <c r="I17" s="190" t="s">
        <v>301</v>
      </c>
      <c r="J17" s="132" t="s">
        <v>424</v>
      </c>
      <c r="K17" s="124">
        <v>302.94</v>
      </c>
      <c r="L17" s="27" t="s">
        <v>89</v>
      </c>
      <c r="M17" s="27" t="s">
        <v>249</v>
      </c>
    </row>
    <row r="18" spans="1:14" s="56" customFormat="1" ht="12" x14ac:dyDescent="0.2">
      <c r="A18" s="129"/>
      <c r="B18" s="186"/>
      <c r="C18" s="105"/>
      <c r="D18" s="130"/>
      <c r="E18" s="71"/>
      <c r="F18" s="71"/>
      <c r="H18" s="129">
        <v>39833</v>
      </c>
      <c r="I18" s="190" t="s">
        <v>301</v>
      </c>
      <c r="J18" s="132" t="s">
        <v>331</v>
      </c>
      <c r="K18" s="124">
        <v>132.65</v>
      </c>
      <c r="L18" s="27" t="s">
        <v>89</v>
      </c>
      <c r="M18" s="27" t="s">
        <v>249</v>
      </c>
    </row>
    <row r="19" spans="1:14" s="56" customFormat="1" ht="12" x14ac:dyDescent="0.2">
      <c r="A19" s="129"/>
      <c r="B19" s="186"/>
      <c r="C19" s="105"/>
      <c r="D19" s="130"/>
      <c r="E19" s="71"/>
      <c r="F19" s="27"/>
      <c r="H19" s="129">
        <v>39834</v>
      </c>
      <c r="I19" s="190" t="s">
        <v>397</v>
      </c>
      <c r="J19" s="132" t="s">
        <v>419</v>
      </c>
      <c r="K19" s="124">
        <v>2105.84</v>
      </c>
      <c r="L19" s="27" t="s">
        <v>89</v>
      </c>
      <c r="M19" s="27" t="s">
        <v>249</v>
      </c>
      <c r="N19" s="70"/>
    </row>
    <row r="20" spans="1:14" x14ac:dyDescent="0.2">
      <c r="A20" s="129"/>
      <c r="B20" s="186"/>
      <c r="C20" s="105"/>
      <c r="D20" s="92"/>
      <c r="E20" s="71"/>
      <c r="F20" s="27"/>
      <c r="H20" s="129">
        <v>39840</v>
      </c>
      <c r="I20" s="190" t="s">
        <v>455</v>
      </c>
      <c r="J20" s="132" t="s">
        <v>596</v>
      </c>
      <c r="K20" s="124">
        <v>550</v>
      </c>
      <c r="L20" s="27" t="s">
        <v>89</v>
      </c>
      <c r="M20" s="71" t="s">
        <v>249</v>
      </c>
    </row>
    <row r="21" spans="1:14" x14ac:dyDescent="0.2">
      <c r="A21" s="129"/>
      <c r="B21" s="186"/>
      <c r="C21" s="132"/>
      <c r="D21" s="136"/>
      <c r="E21" s="27"/>
      <c r="F21" s="27"/>
      <c r="H21" s="129">
        <v>39840</v>
      </c>
      <c r="I21" s="190" t="s">
        <v>397</v>
      </c>
      <c r="J21" s="132" t="s">
        <v>416</v>
      </c>
      <c r="K21" s="136">
        <v>995</v>
      </c>
      <c r="L21" s="27" t="s">
        <v>89</v>
      </c>
      <c r="M21" s="71" t="s">
        <v>249</v>
      </c>
    </row>
    <row r="22" spans="1:14" ht="13.5" thickBot="1" x14ac:dyDescent="0.25">
      <c r="A22" s="96"/>
      <c r="B22" s="187"/>
      <c r="C22" s="67"/>
      <c r="D22" s="93"/>
      <c r="E22" s="27"/>
      <c r="F22" s="71"/>
      <c r="H22" s="129">
        <v>39840</v>
      </c>
      <c r="I22" s="190" t="s">
        <v>397</v>
      </c>
      <c r="J22" s="132" t="s">
        <v>418</v>
      </c>
      <c r="K22" s="136">
        <v>900</v>
      </c>
      <c r="L22" s="27" t="s">
        <v>89</v>
      </c>
      <c r="M22" s="71" t="s">
        <v>249</v>
      </c>
    </row>
    <row r="23" spans="1:14" ht="13.5" thickBot="1" x14ac:dyDescent="0.25">
      <c r="A23" s="56"/>
      <c r="B23" s="56"/>
      <c r="C23" s="56"/>
      <c r="D23" s="87">
        <f>SUM(D6:D20)+SUM(D22:D22)</f>
        <v>51152.329999999994</v>
      </c>
      <c r="E23" s="27"/>
      <c r="F23" s="71"/>
      <c r="H23" s="129">
        <v>39840</v>
      </c>
      <c r="I23" s="190" t="s">
        <v>455</v>
      </c>
      <c r="J23" s="132" t="s">
        <v>597</v>
      </c>
      <c r="K23" s="136">
        <v>191.32</v>
      </c>
      <c r="L23" s="27" t="s">
        <v>89</v>
      </c>
      <c r="M23" s="71" t="s">
        <v>249</v>
      </c>
    </row>
    <row r="24" spans="1:14" x14ac:dyDescent="0.2">
      <c r="A24" s="70"/>
      <c r="B24" s="70"/>
      <c r="C24" s="70"/>
      <c r="D24" s="95"/>
      <c r="E24" s="27"/>
      <c r="F24" s="71"/>
      <c r="H24" s="129">
        <v>39843</v>
      </c>
      <c r="I24" s="190" t="s">
        <v>301</v>
      </c>
      <c r="J24" s="132" t="s">
        <v>556</v>
      </c>
      <c r="K24" s="136">
        <v>171</v>
      </c>
      <c r="L24" s="27" t="s">
        <v>89</v>
      </c>
      <c r="M24" s="71" t="s">
        <v>249</v>
      </c>
    </row>
    <row r="25" spans="1:14" x14ac:dyDescent="0.2">
      <c r="A25" s="70"/>
      <c r="B25" s="70"/>
      <c r="C25" s="70"/>
      <c r="D25" s="95"/>
      <c r="E25" s="27"/>
      <c r="F25" s="71"/>
      <c r="H25" s="129"/>
      <c r="I25" s="190"/>
      <c r="J25" s="132"/>
      <c r="K25" s="136"/>
      <c r="L25" s="27"/>
      <c r="M25" s="71"/>
    </row>
    <row r="26" spans="1:14" x14ac:dyDescent="0.2">
      <c r="A26" s="70"/>
      <c r="B26" s="70"/>
      <c r="C26" s="70"/>
      <c r="D26" s="95"/>
      <c r="E26" s="27"/>
      <c r="F26" s="71"/>
      <c r="H26" s="129"/>
      <c r="I26" s="186"/>
      <c r="J26" s="132"/>
      <c r="K26" s="136"/>
      <c r="L26" s="27"/>
      <c r="M26" s="71"/>
    </row>
    <row r="27" spans="1:14" ht="13.5" thickBot="1" x14ac:dyDescent="0.25">
      <c r="E27" s="71"/>
      <c r="F27" s="71"/>
      <c r="H27" s="209"/>
      <c r="I27" s="192"/>
      <c r="J27" s="133"/>
      <c r="K27" s="137"/>
      <c r="L27" s="27"/>
      <c r="N27" s="56"/>
    </row>
    <row r="28" spans="1:14" ht="13.5" thickBot="1" x14ac:dyDescent="0.25">
      <c r="E28" s="71"/>
      <c r="F28" s="71"/>
      <c r="H28" s="56"/>
      <c r="I28" s="56"/>
      <c r="J28" s="194"/>
      <c r="K28" s="87">
        <f>SUM(K6:K16)+SUM(K20:K27)</f>
        <v>10151.09</v>
      </c>
      <c r="L28" s="27"/>
      <c r="N28" s="70"/>
    </row>
    <row r="29" spans="1:14" x14ac:dyDescent="0.2">
      <c r="E29" s="71"/>
      <c r="F29" s="71"/>
      <c r="L29" s="27"/>
      <c r="N29" s="70"/>
    </row>
    <row r="30" spans="1:14" x14ac:dyDescent="0.2">
      <c r="E30" s="71"/>
      <c r="F30" s="71"/>
      <c r="N30" s="70"/>
    </row>
    <row r="31" spans="1:14" x14ac:dyDescent="0.2">
      <c r="E31" s="71"/>
      <c r="F31" s="71"/>
      <c r="N31" s="70"/>
    </row>
    <row r="32" spans="1:14" x14ac:dyDescent="0.2">
      <c r="E32" s="71"/>
      <c r="F32" s="71"/>
      <c r="N32" s="70"/>
    </row>
    <row r="33" spans="5:14" x14ac:dyDescent="0.2">
      <c r="E33" s="71"/>
      <c r="F33" s="71"/>
      <c r="N33" s="70"/>
    </row>
    <row r="34" spans="5:14" x14ac:dyDescent="0.2">
      <c r="E34" s="71"/>
      <c r="F34" s="71"/>
      <c r="N34" s="70"/>
    </row>
    <row r="35" spans="5:14" x14ac:dyDescent="0.2">
      <c r="E35" s="71"/>
      <c r="F35" s="71"/>
      <c r="N35" s="70"/>
    </row>
    <row r="36" spans="5:14" x14ac:dyDescent="0.2">
      <c r="E36" s="71"/>
      <c r="F36" s="71"/>
      <c r="N36" s="70"/>
    </row>
    <row r="37" spans="5:14" x14ac:dyDescent="0.2">
      <c r="E37" s="71"/>
      <c r="F37" s="71"/>
      <c r="N37" s="70"/>
    </row>
    <row r="38" spans="5:14" x14ac:dyDescent="0.2">
      <c r="E38" s="71"/>
      <c r="F38" s="71"/>
      <c r="N38" s="70"/>
    </row>
    <row r="39" spans="5:14" x14ac:dyDescent="0.2">
      <c r="E39" s="71"/>
      <c r="F39" s="71"/>
      <c r="N39" s="70"/>
    </row>
    <row r="40" spans="5:14" x14ac:dyDescent="0.2">
      <c r="E40" s="71"/>
      <c r="F40" s="71"/>
      <c r="N40" s="70"/>
    </row>
    <row r="41" spans="5:14" x14ac:dyDescent="0.2">
      <c r="E41" s="71"/>
      <c r="F41" s="71"/>
      <c r="N41" s="70"/>
    </row>
    <row r="42" spans="5:14" x14ac:dyDescent="0.2">
      <c r="E42" s="71"/>
      <c r="F42" s="71"/>
      <c r="N42" s="70"/>
    </row>
    <row r="43" spans="5:14" x14ac:dyDescent="0.2">
      <c r="E43" s="71"/>
      <c r="F43" s="71"/>
      <c r="N43" s="70"/>
    </row>
    <row r="44" spans="5:14" x14ac:dyDescent="0.2">
      <c r="E44" s="71"/>
      <c r="F44" s="71"/>
      <c r="N44" s="70"/>
    </row>
    <row r="45" spans="5:14" x14ac:dyDescent="0.2">
      <c r="F45" s="71"/>
      <c r="N45" s="70"/>
    </row>
    <row r="46" spans="5:14" x14ac:dyDescent="0.2">
      <c r="F46" s="71"/>
    </row>
    <row r="49" spans="7:7" x14ac:dyDescent="0.2">
      <c r="G49" s="212"/>
    </row>
    <row r="50" spans="7:7" x14ac:dyDescent="0.2">
      <c r="G50" s="212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N54"/>
  <sheetViews>
    <sheetView workbookViewId="0">
      <selection activeCell="B22" sqref="B22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1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600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39847</v>
      </c>
      <c r="B6" s="186" t="s">
        <v>441</v>
      </c>
      <c r="C6" s="105" t="s">
        <v>602</v>
      </c>
      <c r="D6" s="130">
        <v>1080</v>
      </c>
      <c r="E6" s="71" t="s">
        <v>89</v>
      </c>
      <c r="F6" s="27" t="s">
        <v>249</v>
      </c>
      <c r="H6" s="129"/>
      <c r="I6" s="190"/>
      <c r="J6" s="132"/>
      <c r="K6" s="136"/>
      <c r="L6" s="27"/>
      <c r="M6" s="27"/>
    </row>
    <row r="7" spans="1:13" s="56" customFormat="1" ht="12" x14ac:dyDescent="0.2">
      <c r="A7" s="129">
        <v>39847</v>
      </c>
      <c r="B7" s="186" t="s">
        <v>455</v>
      </c>
      <c r="C7" s="105" t="s">
        <v>603</v>
      </c>
      <c r="D7" s="130">
        <v>346.84</v>
      </c>
      <c r="E7" s="71" t="s">
        <v>89</v>
      </c>
      <c r="F7" s="27" t="s">
        <v>249</v>
      </c>
      <c r="H7" s="129">
        <v>39846</v>
      </c>
      <c r="I7" s="190" t="s">
        <v>301</v>
      </c>
      <c r="J7" s="132" t="s">
        <v>601</v>
      </c>
      <c r="K7" s="136">
        <v>1320.15</v>
      </c>
      <c r="L7" s="27" t="s">
        <v>89</v>
      </c>
      <c r="M7" s="27" t="s">
        <v>249</v>
      </c>
    </row>
    <row r="8" spans="1:13" s="56" customFormat="1" ht="12" x14ac:dyDescent="0.2">
      <c r="A8" s="129">
        <v>39847</v>
      </c>
      <c r="B8" s="186" t="s">
        <v>301</v>
      </c>
      <c r="C8" s="105" t="s">
        <v>5</v>
      </c>
      <c r="D8" s="130">
        <v>3468.16</v>
      </c>
      <c r="E8" s="71" t="s">
        <v>89</v>
      </c>
      <c r="F8" s="27" t="s">
        <v>249</v>
      </c>
      <c r="H8" s="129">
        <v>39860</v>
      </c>
      <c r="I8" s="190" t="s">
        <v>301</v>
      </c>
      <c r="J8" s="132" t="s">
        <v>333</v>
      </c>
      <c r="K8" s="136">
        <v>491.79</v>
      </c>
      <c r="L8" s="27" t="s">
        <v>89</v>
      </c>
      <c r="M8" s="27" t="s">
        <v>249</v>
      </c>
    </row>
    <row r="9" spans="1:13" s="56" customFormat="1" ht="12" x14ac:dyDescent="0.2">
      <c r="A9" s="129">
        <v>39847</v>
      </c>
      <c r="B9" s="186" t="s">
        <v>455</v>
      </c>
      <c r="C9" s="105" t="s">
        <v>284</v>
      </c>
      <c r="D9" s="130">
        <v>616</v>
      </c>
      <c r="E9" s="71" t="s">
        <v>89</v>
      </c>
      <c r="F9" s="27" t="s">
        <v>249</v>
      </c>
      <c r="H9" s="129">
        <v>39863</v>
      </c>
      <c r="I9" s="190" t="s">
        <v>455</v>
      </c>
      <c r="J9" s="132" t="s">
        <v>217</v>
      </c>
      <c r="K9" s="136">
        <v>136.85</v>
      </c>
      <c r="L9" s="27" t="s">
        <v>89</v>
      </c>
      <c r="M9" s="27"/>
    </row>
    <row r="10" spans="1:13" s="56" customFormat="1" ht="12" x14ac:dyDescent="0.2">
      <c r="A10" s="129">
        <v>39847</v>
      </c>
      <c r="B10" s="186" t="s">
        <v>301</v>
      </c>
      <c r="C10" s="105" t="s">
        <v>333</v>
      </c>
      <c r="D10" s="130">
        <v>284.72000000000003</v>
      </c>
      <c r="E10" s="71" t="s">
        <v>89</v>
      </c>
      <c r="F10" s="27" t="s">
        <v>249</v>
      </c>
      <c r="H10" s="129">
        <v>39868</v>
      </c>
      <c r="I10" s="190" t="s">
        <v>455</v>
      </c>
      <c r="J10" s="132" t="s">
        <v>217</v>
      </c>
      <c r="K10" s="136">
        <v>144.08000000000001</v>
      </c>
      <c r="L10" s="27" t="s">
        <v>89</v>
      </c>
      <c r="M10" s="27" t="s">
        <v>249</v>
      </c>
    </row>
    <row r="11" spans="1:13" s="56" customFormat="1" ht="12" x14ac:dyDescent="0.2">
      <c r="A11" s="129">
        <v>39853</v>
      </c>
      <c r="B11" s="186" t="s">
        <v>301</v>
      </c>
      <c r="C11" s="105" t="s">
        <v>273</v>
      </c>
      <c r="D11" s="130">
        <v>3447.36</v>
      </c>
      <c r="E11" s="71" t="s">
        <v>89</v>
      </c>
      <c r="F11" s="27" t="s">
        <v>249</v>
      </c>
      <c r="H11" s="129">
        <v>39871</v>
      </c>
      <c r="I11" s="190" t="s">
        <v>301</v>
      </c>
      <c r="J11" s="132" t="s">
        <v>333</v>
      </c>
      <c r="K11" s="136">
        <v>751.49</v>
      </c>
      <c r="L11" s="27" t="s">
        <v>89</v>
      </c>
      <c r="M11" s="27" t="s">
        <v>249</v>
      </c>
    </row>
    <row r="12" spans="1:13" s="56" customFormat="1" thickBot="1" x14ac:dyDescent="0.25">
      <c r="A12" s="129">
        <v>39854</v>
      </c>
      <c r="B12" s="186" t="s">
        <v>301</v>
      </c>
      <c r="C12" s="105" t="s">
        <v>380</v>
      </c>
      <c r="D12" s="130">
        <v>627.11</v>
      </c>
      <c r="E12" s="71" t="s">
        <v>89</v>
      </c>
      <c r="F12" s="71" t="s">
        <v>249</v>
      </c>
      <c r="G12" s="217"/>
      <c r="H12" s="209"/>
      <c r="I12" s="192"/>
      <c r="J12" s="133"/>
      <c r="K12" s="137"/>
      <c r="L12" s="27"/>
      <c r="M12" s="27"/>
    </row>
    <row r="13" spans="1:13" s="56" customFormat="1" thickBot="1" x14ac:dyDescent="0.25">
      <c r="A13" s="129">
        <v>39860</v>
      </c>
      <c r="B13" s="186" t="s">
        <v>301</v>
      </c>
      <c r="C13" s="105" t="s">
        <v>5</v>
      </c>
      <c r="D13" s="130">
        <v>5322.89</v>
      </c>
      <c r="E13" s="71" t="s">
        <v>89</v>
      </c>
      <c r="F13" s="71" t="s">
        <v>249</v>
      </c>
      <c r="G13" s="217"/>
      <c r="J13" s="194"/>
      <c r="K13" s="87">
        <f>SUM(K6:K11)+SUM(K12:K12)</f>
        <v>2844.3599999999997</v>
      </c>
      <c r="L13" s="27"/>
      <c r="M13" s="27"/>
    </row>
    <row r="14" spans="1:13" s="56" customFormat="1" x14ac:dyDescent="0.2">
      <c r="A14" s="129">
        <v>39860</v>
      </c>
      <c r="B14" s="186" t="s">
        <v>301</v>
      </c>
      <c r="C14" s="105" t="s">
        <v>227</v>
      </c>
      <c r="D14" s="130">
        <v>39.67</v>
      </c>
      <c r="E14" s="71" t="s">
        <v>89</v>
      </c>
      <c r="F14" s="71" t="s">
        <v>249</v>
      </c>
      <c r="G14" s="217"/>
      <c r="H14"/>
      <c r="I14"/>
      <c r="J14" s="195"/>
      <c r="K14" s="197"/>
      <c r="L14" s="27"/>
      <c r="M14" s="71"/>
    </row>
    <row r="15" spans="1:13" s="56" customFormat="1" x14ac:dyDescent="0.2">
      <c r="A15" s="129">
        <v>39861</v>
      </c>
      <c r="B15" s="190" t="s">
        <v>301</v>
      </c>
      <c r="C15" s="132" t="s">
        <v>480</v>
      </c>
      <c r="D15" s="136">
        <v>367.65</v>
      </c>
      <c r="E15" s="27" t="s">
        <v>89</v>
      </c>
      <c r="F15" s="27" t="s">
        <v>249</v>
      </c>
      <c r="G15" s="217"/>
      <c r="H15"/>
      <c r="I15"/>
      <c r="J15" s="195"/>
      <c r="K15" s="197"/>
      <c r="L15" s="27"/>
      <c r="M15" s="71"/>
    </row>
    <row r="16" spans="1:13" s="56" customFormat="1" x14ac:dyDescent="0.2">
      <c r="A16" s="129">
        <v>39864</v>
      </c>
      <c r="B16" s="186" t="s">
        <v>301</v>
      </c>
      <c r="C16" s="105" t="s">
        <v>604</v>
      </c>
      <c r="D16" s="130">
        <v>2980</v>
      </c>
      <c r="E16" s="71" t="s">
        <v>89</v>
      </c>
      <c r="F16" s="71" t="s">
        <v>249</v>
      </c>
      <c r="G16" s="217"/>
      <c r="H16"/>
      <c r="I16"/>
      <c r="J16" s="195"/>
      <c r="K16" s="197"/>
      <c r="L16" s="27"/>
      <c r="M16" s="71"/>
    </row>
    <row r="17" spans="1:14" s="56" customFormat="1" x14ac:dyDescent="0.2">
      <c r="A17" s="129">
        <v>39867</v>
      </c>
      <c r="B17" s="186" t="s">
        <v>455</v>
      </c>
      <c r="C17" s="105" t="s">
        <v>605</v>
      </c>
      <c r="D17" s="130">
        <v>1461</v>
      </c>
      <c r="E17" s="71" t="s">
        <v>89</v>
      </c>
      <c r="F17" s="71" t="s">
        <v>249</v>
      </c>
      <c r="G17" s="217"/>
      <c r="H17"/>
      <c r="I17"/>
      <c r="J17" s="195"/>
      <c r="K17" s="197"/>
      <c r="L17" s="27"/>
      <c r="M17" s="71"/>
    </row>
    <row r="18" spans="1:14" s="56" customFormat="1" x14ac:dyDescent="0.2">
      <c r="A18" s="129">
        <v>39867</v>
      </c>
      <c r="B18" s="186" t="s">
        <v>455</v>
      </c>
      <c r="C18" s="105" t="s">
        <v>606</v>
      </c>
      <c r="D18" s="130">
        <v>3107.99</v>
      </c>
      <c r="E18" s="71" t="s">
        <v>89</v>
      </c>
      <c r="F18" s="71" t="s">
        <v>249</v>
      </c>
      <c r="H18"/>
      <c r="I18"/>
      <c r="J18" s="195"/>
      <c r="K18" s="197"/>
      <c r="L18" s="29"/>
      <c r="M18" s="71"/>
    </row>
    <row r="19" spans="1:14" s="56" customFormat="1" x14ac:dyDescent="0.2">
      <c r="A19" s="129">
        <v>39867</v>
      </c>
      <c r="B19" s="186" t="s">
        <v>455</v>
      </c>
      <c r="C19" s="105" t="s">
        <v>607</v>
      </c>
      <c r="D19" s="130">
        <v>1500</v>
      </c>
      <c r="E19" s="71" t="s">
        <v>89</v>
      </c>
      <c r="F19" s="71" t="s">
        <v>249</v>
      </c>
      <c r="H19"/>
      <c r="I19"/>
      <c r="J19" s="195"/>
      <c r="K19" s="197"/>
      <c r="L19" s="29"/>
      <c r="M19" s="71"/>
    </row>
    <row r="20" spans="1:14" s="56" customFormat="1" x14ac:dyDescent="0.2">
      <c r="A20" s="129">
        <v>39867</v>
      </c>
      <c r="B20" s="186" t="s">
        <v>609</v>
      </c>
      <c r="C20" s="105" t="s">
        <v>512</v>
      </c>
      <c r="D20" s="130">
        <v>114</v>
      </c>
      <c r="E20" s="71" t="s">
        <v>89</v>
      </c>
      <c r="F20" s="71" t="s">
        <v>249</v>
      </c>
      <c r="H20"/>
      <c r="I20"/>
      <c r="J20" s="195"/>
      <c r="K20" s="197"/>
      <c r="L20" s="29"/>
      <c r="M20" s="71"/>
    </row>
    <row r="21" spans="1:14" s="56" customFormat="1" x14ac:dyDescent="0.2">
      <c r="A21" s="129">
        <v>39867</v>
      </c>
      <c r="B21" s="186" t="s">
        <v>540</v>
      </c>
      <c r="C21" s="105" t="s">
        <v>608</v>
      </c>
      <c r="D21" s="92">
        <v>567</v>
      </c>
      <c r="E21" s="71" t="s">
        <v>89</v>
      </c>
      <c r="F21" s="27" t="s">
        <v>249</v>
      </c>
      <c r="H21"/>
      <c r="I21"/>
      <c r="J21" s="195"/>
      <c r="K21" s="197"/>
      <c r="L21" s="29"/>
      <c r="M21" s="71"/>
      <c r="N21" s="70"/>
    </row>
    <row r="22" spans="1:14" s="56" customFormat="1" x14ac:dyDescent="0.2">
      <c r="A22" s="129">
        <v>39868</v>
      </c>
      <c r="B22" s="186" t="s">
        <v>610</v>
      </c>
      <c r="C22" s="132" t="s">
        <v>611</v>
      </c>
      <c r="D22" s="136">
        <v>1162.8</v>
      </c>
      <c r="E22" s="71" t="s">
        <v>89</v>
      </c>
      <c r="F22" s="27" t="s">
        <v>249</v>
      </c>
      <c r="H22"/>
      <c r="I22"/>
      <c r="J22" s="195"/>
      <c r="K22" s="197"/>
      <c r="L22" s="29"/>
      <c r="M22" s="29"/>
      <c r="N22" s="70"/>
    </row>
    <row r="23" spans="1:14" x14ac:dyDescent="0.2">
      <c r="A23" s="129">
        <v>39869</v>
      </c>
      <c r="B23" s="186" t="s">
        <v>455</v>
      </c>
      <c r="C23" s="132" t="s">
        <v>597</v>
      </c>
      <c r="D23" s="136">
        <v>499.95</v>
      </c>
      <c r="E23" s="71" t="s">
        <v>89</v>
      </c>
      <c r="F23" s="27" t="s">
        <v>249</v>
      </c>
    </row>
    <row r="24" spans="1:14" x14ac:dyDescent="0.2">
      <c r="A24" s="129">
        <v>39869</v>
      </c>
      <c r="B24" s="186" t="s">
        <v>301</v>
      </c>
      <c r="C24" s="132" t="s">
        <v>267</v>
      </c>
      <c r="D24" s="136">
        <v>178.5</v>
      </c>
      <c r="E24" s="71" t="s">
        <v>89</v>
      </c>
      <c r="F24" s="27" t="s">
        <v>249</v>
      </c>
    </row>
    <row r="25" spans="1:14" x14ac:dyDescent="0.2">
      <c r="A25" s="129">
        <v>39869</v>
      </c>
      <c r="B25" s="186" t="s">
        <v>301</v>
      </c>
      <c r="C25" s="132" t="s">
        <v>612</v>
      </c>
      <c r="D25" s="136">
        <v>261.63</v>
      </c>
      <c r="E25" s="71" t="s">
        <v>89</v>
      </c>
      <c r="F25" s="71" t="s">
        <v>249</v>
      </c>
    </row>
    <row r="26" spans="1:14" x14ac:dyDescent="0.2">
      <c r="A26" s="129">
        <v>39869</v>
      </c>
      <c r="B26" s="190" t="s">
        <v>301</v>
      </c>
      <c r="C26" s="132" t="s">
        <v>310</v>
      </c>
      <c r="D26" s="136">
        <v>172.6</v>
      </c>
      <c r="E26" s="27" t="s">
        <v>89</v>
      </c>
      <c r="F26" s="27" t="s">
        <v>249</v>
      </c>
    </row>
    <row r="27" spans="1:14" x14ac:dyDescent="0.2">
      <c r="A27" s="129">
        <v>39870</v>
      </c>
      <c r="B27" s="186" t="s">
        <v>301</v>
      </c>
      <c r="C27" s="132" t="s">
        <v>380</v>
      </c>
      <c r="D27" s="136">
        <v>193.8</v>
      </c>
      <c r="E27" s="71" t="s">
        <v>89</v>
      </c>
      <c r="F27" s="71" t="s">
        <v>249</v>
      </c>
    </row>
    <row r="28" spans="1:14" x14ac:dyDescent="0.2">
      <c r="A28" s="129">
        <v>39870</v>
      </c>
      <c r="B28" s="186" t="s">
        <v>301</v>
      </c>
      <c r="C28" s="132" t="s">
        <v>613</v>
      </c>
      <c r="D28" s="136">
        <v>708.37</v>
      </c>
      <c r="E28" s="71" t="s">
        <v>89</v>
      </c>
      <c r="F28" s="71" t="s">
        <v>249</v>
      </c>
    </row>
    <row r="29" spans="1:14" x14ac:dyDescent="0.2">
      <c r="A29" s="129">
        <v>39871</v>
      </c>
      <c r="B29" s="186" t="s">
        <v>301</v>
      </c>
      <c r="C29" s="132" t="s">
        <v>612</v>
      </c>
      <c r="D29" s="136">
        <v>180</v>
      </c>
      <c r="E29" s="71" t="s">
        <v>89</v>
      </c>
      <c r="F29" s="71" t="s">
        <v>249</v>
      </c>
    </row>
    <row r="30" spans="1:14" x14ac:dyDescent="0.2">
      <c r="A30" s="129">
        <v>39871</v>
      </c>
      <c r="B30" s="186" t="s">
        <v>455</v>
      </c>
      <c r="C30" s="132" t="s">
        <v>284</v>
      </c>
      <c r="D30" s="136">
        <v>131.69999999999999</v>
      </c>
      <c r="E30" s="71" t="s">
        <v>89</v>
      </c>
      <c r="F30" s="71" t="s">
        <v>249</v>
      </c>
    </row>
    <row r="31" spans="1:14" ht="13.5" thickBot="1" x14ac:dyDescent="0.25">
      <c r="A31" s="161">
        <v>39871</v>
      </c>
      <c r="B31" s="187" t="s">
        <v>301</v>
      </c>
      <c r="C31" s="67" t="s">
        <v>222</v>
      </c>
      <c r="D31" s="93">
        <v>2217.5300000000002</v>
      </c>
      <c r="E31" s="27" t="s">
        <v>89</v>
      </c>
      <c r="F31" s="71" t="s">
        <v>249</v>
      </c>
      <c r="N31" s="56"/>
    </row>
    <row r="32" spans="1:14" ht="13.5" thickBot="1" x14ac:dyDescent="0.25">
      <c r="A32" s="56"/>
      <c r="B32" s="56"/>
      <c r="C32" s="56"/>
      <c r="D32" s="87">
        <f>SUM(D6:D21)+SUM(D31:D31)</f>
        <v>27547.919999999998</v>
      </c>
      <c r="E32" s="27"/>
      <c r="F32" s="71"/>
      <c r="N32" s="70"/>
    </row>
    <row r="33" spans="1:14" x14ac:dyDescent="0.2">
      <c r="A33" s="70"/>
      <c r="B33" s="70"/>
      <c r="C33" s="70"/>
      <c r="D33" s="95"/>
      <c r="E33" s="27"/>
      <c r="F33" s="71"/>
      <c r="N33" s="70"/>
    </row>
    <row r="34" spans="1:14" x14ac:dyDescent="0.2">
      <c r="A34" s="70"/>
      <c r="B34" s="70"/>
      <c r="C34" s="70"/>
      <c r="D34" s="95"/>
      <c r="E34" s="27"/>
      <c r="F34" s="71"/>
      <c r="N34" s="70"/>
    </row>
    <row r="35" spans="1:14" x14ac:dyDescent="0.2">
      <c r="A35" s="70"/>
      <c r="B35" s="70"/>
      <c r="C35" s="70"/>
      <c r="D35" s="95"/>
      <c r="E35" s="27"/>
      <c r="F35" s="71"/>
      <c r="N35" s="70"/>
    </row>
    <row r="36" spans="1:14" x14ac:dyDescent="0.2">
      <c r="E36" s="27"/>
      <c r="F36" s="71"/>
      <c r="N36" s="70"/>
    </row>
    <row r="37" spans="1:14" x14ac:dyDescent="0.2">
      <c r="E37" s="71"/>
      <c r="F37" s="71"/>
      <c r="N37" s="70"/>
    </row>
    <row r="38" spans="1:14" x14ac:dyDescent="0.2">
      <c r="E38" s="71"/>
      <c r="F38" s="71"/>
      <c r="N38" s="70"/>
    </row>
    <row r="39" spans="1:14" x14ac:dyDescent="0.2">
      <c r="E39" s="71"/>
      <c r="F39" s="71"/>
      <c r="N39" s="70"/>
    </row>
    <row r="40" spans="1:14" x14ac:dyDescent="0.2">
      <c r="E40" s="71"/>
      <c r="F40" s="71"/>
      <c r="N40" s="70"/>
    </row>
    <row r="41" spans="1:14" x14ac:dyDescent="0.2">
      <c r="E41" s="71"/>
      <c r="F41" s="71"/>
      <c r="N41" s="70"/>
    </row>
    <row r="42" spans="1:14" x14ac:dyDescent="0.2">
      <c r="E42" s="71"/>
      <c r="F42" s="71"/>
      <c r="N42" s="70"/>
    </row>
    <row r="43" spans="1:14" x14ac:dyDescent="0.2">
      <c r="E43" s="71"/>
      <c r="F43" s="71"/>
      <c r="N43" s="70"/>
    </row>
    <row r="44" spans="1:14" x14ac:dyDescent="0.2">
      <c r="E44" s="71"/>
      <c r="F44" s="71"/>
      <c r="N44" s="70"/>
    </row>
    <row r="45" spans="1:14" x14ac:dyDescent="0.2">
      <c r="E45" s="71"/>
      <c r="F45" s="71"/>
      <c r="N45" s="70"/>
    </row>
    <row r="46" spans="1:14" x14ac:dyDescent="0.2">
      <c r="E46" s="71"/>
      <c r="F46" s="71"/>
      <c r="N46" s="70"/>
    </row>
    <row r="47" spans="1:14" x14ac:dyDescent="0.2">
      <c r="E47" s="71"/>
      <c r="F47" s="71"/>
      <c r="N47" s="70"/>
    </row>
    <row r="48" spans="1:14" x14ac:dyDescent="0.2">
      <c r="E48" s="71"/>
      <c r="F48" s="71"/>
      <c r="N48" s="70"/>
    </row>
    <row r="49" spans="5:14" x14ac:dyDescent="0.2">
      <c r="E49" s="71"/>
      <c r="F49" s="71"/>
      <c r="N49" s="70"/>
    </row>
    <row r="50" spans="5:14" x14ac:dyDescent="0.2">
      <c r="E50" s="71"/>
      <c r="F50" s="71"/>
    </row>
    <row r="51" spans="5:14" x14ac:dyDescent="0.2">
      <c r="E51" s="71"/>
      <c r="F51" s="71"/>
    </row>
    <row r="52" spans="5:14" x14ac:dyDescent="0.2">
      <c r="E52" s="71"/>
      <c r="F52" s="71"/>
    </row>
    <row r="53" spans="5:14" x14ac:dyDescent="0.2">
      <c r="E53" s="71"/>
      <c r="G53" s="212"/>
    </row>
    <row r="54" spans="5:14" x14ac:dyDescent="0.2">
      <c r="E54" s="71"/>
      <c r="G54" s="212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N55"/>
  <sheetViews>
    <sheetView workbookViewId="0">
      <selection activeCell="B27" sqref="B27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2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614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39876</v>
      </c>
      <c r="B6" s="186" t="s">
        <v>301</v>
      </c>
      <c r="C6" s="105" t="s">
        <v>497</v>
      </c>
      <c r="D6" s="130">
        <v>2823.7</v>
      </c>
      <c r="E6" s="71" t="s">
        <v>89</v>
      </c>
      <c r="F6" s="27" t="s">
        <v>249</v>
      </c>
      <c r="H6" s="129">
        <v>39883</v>
      </c>
      <c r="I6" s="190" t="s">
        <v>469</v>
      </c>
      <c r="J6" s="132" t="s">
        <v>615</v>
      </c>
      <c r="K6" s="136">
        <v>274.2</v>
      </c>
      <c r="L6" s="27" t="s">
        <v>89</v>
      </c>
      <c r="M6" s="27" t="s">
        <v>249</v>
      </c>
    </row>
    <row r="7" spans="1:13" s="56" customFormat="1" ht="12" x14ac:dyDescent="0.2">
      <c r="A7" s="129">
        <v>39876</v>
      </c>
      <c r="B7" s="186" t="s">
        <v>301</v>
      </c>
      <c r="C7" s="105" t="s">
        <v>150</v>
      </c>
      <c r="D7" s="130">
        <v>162.44999999999999</v>
      </c>
      <c r="E7" s="71" t="s">
        <v>89</v>
      </c>
      <c r="F7" s="27" t="s">
        <v>249</v>
      </c>
      <c r="H7" s="129">
        <v>39883</v>
      </c>
      <c r="I7" s="190" t="s">
        <v>301</v>
      </c>
      <c r="J7" s="132" t="s">
        <v>333</v>
      </c>
      <c r="K7" s="136">
        <v>576.45000000000005</v>
      </c>
      <c r="L7" s="27" t="s">
        <v>89</v>
      </c>
      <c r="M7" s="27" t="s">
        <v>249</v>
      </c>
    </row>
    <row r="8" spans="1:13" s="56" customFormat="1" ht="12" x14ac:dyDescent="0.2">
      <c r="A8" s="129">
        <v>39878</v>
      </c>
      <c r="B8" s="186" t="s">
        <v>301</v>
      </c>
      <c r="C8" s="105" t="s">
        <v>227</v>
      </c>
      <c r="D8" s="130">
        <v>206.39</v>
      </c>
      <c r="E8" s="71" t="s">
        <v>89</v>
      </c>
      <c r="F8" s="27" t="s">
        <v>249</v>
      </c>
      <c r="H8" s="129">
        <v>39888</v>
      </c>
      <c r="I8" s="190" t="s">
        <v>301</v>
      </c>
      <c r="J8" s="132" t="s">
        <v>424</v>
      </c>
      <c r="K8" s="136">
        <v>556.27</v>
      </c>
      <c r="L8" s="27" t="s">
        <v>89</v>
      </c>
      <c r="M8" s="27" t="s">
        <v>249</v>
      </c>
    </row>
    <row r="9" spans="1:13" s="56" customFormat="1" ht="12" x14ac:dyDescent="0.2">
      <c r="A9" s="129">
        <v>39883</v>
      </c>
      <c r="B9" s="190" t="s">
        <v>301</v>
      </c>
      <c r="C9" s="132" t="s">
        <v>420</v>
      </c>
      <c r="D9" s="136">
        <v>353.4</v>
      </c>
      <c r="E9" s="27" t="s">
        <v>89</v>
      </c>
      <c r="F9" s="27" t="s">
        <v>249</v>
      </c>
      <c r="H9" s="129">
        <v>39891</v>
      </c>
      <c r="I9" s="190" t="s">
        <v>301</v>
      </c>
      <c r="J9" s="132" t="s">
        <v>333</v>
      </c>
      <c r="K9" s="136">
        <v>761.9</v>
      </c>
      <c r="L9" s="27" t="s">
        <v>89</v>
      </c>
      <c r="M9" s="27" t="s">
        <v>249</v>
      </c>
    </row>
    <row r="10" spans="1:13" s="56" customFormat="1" ht="12" x14ac:dyDescent="0.2">
      <c r="A10" s="129">
        <v>39885</v>
      </c>
      <c r="B10" s="186" t="s">
        <v>397</v>
      </c>
      <c r="C10" s="105" t="s">
        <v>419</v>
      </c>
      <c r="D10" s="130">
        <v>444.6</v>
      </c>
      <c r="E10" s="71" t="s">
        <v>89</v>
      </c>
      <c r="F10" s="27" t="s">
        <v>249</v>
      </c>
      <c r="H10" s="129">
        <v>39897</v>
      </c>
      <c r="I10" s="190" t="s">
        <v>301</v>
      </c>
      <c r="J10" s="132" t="s">
        <v>620</v>
      </c>
      <c r="K10" s="136">
        <v>5266.8</v>
      </c>
      <c r="L10" s="27" t="s">
        <v>89</v>
      </c>
      <c r="M10" s="27" t="s">
        <v>249</v>
      </c>
    </row>
    <row r="11" spans="1:13" s="56" customFormat="1" ht="12" x14ac:dyDescent="0.2">
      <c r="A11" s="129">
        <v>39885</v>
      </c>
      <c r="B11" s="186" t="s">
        <v>616</v>
      </c>
      <c r="C11" s="105" t="s">
        <v>617</v>
      </c>
      <c r="D11" s="130">
        <v>1000</v>
      </c>
      <c r="E11" s="71"/>
      <c r="F11" s="71" t="s">
        <v>249</v>
      </c>
      <c r="H11" s="129">
        <v>39899</v>
      </c>
      <c r="I11" s="190" t="s">
        <v>301</v>
      </c>
      <c r="J11" s="132" t="s">
        <v>246</v>
      </c>
      <c r="K11" s="136">
        <v>1023.44</v>
      </c>
      <c r="L11" s="27" t="s">
        <v>89</v>
      </c>
      <c r="M11" s="27" t="s">
        <v>249</v>
      </c>
    </row>
    <row r="12" spans="1:13" s="56" customFormat="1" thickBot="1" x14ac:dyDescent="0.25">
      <c r="A12" s="129">
        <v>39888</v>
      </c>
      <c r="B12" s="186" t="s">
        <v>301</v>
      </c>
      <c r="C12" s="105" t="s">
        <v>380</v>
      </c>
      <c r="D12" s="130">
        <v>250.8</v>
      </c>
      <c r="E12" s="71" t="s">
        <v>89</v>
      </c>
      <c r="F12" s="71" t="s">
        <v>249</v>
      </c>
      <c r="G12" s="217"/>
      <c r="H12" s="209"/>
      <c r="I12" s="192"/>
      <c r="J12" s="133"/>
      <c r="K12" s="137"/>
      <c r="L12" s="27"/>
      <c r="M12" s="27"/>
    </row>
    <row r="13" spans="1:13" s="56" customFormat="1" thickBot="1" x14ac:dyDescent="0.25">
      <c r="A13" s="129">
        <v>39890</v>
      </c>
      <c r="B13" s="186" t="s">
        <v>301</v>
      </c>
      <c r="C13" s="105" t="s">
        <v>6</v>
      </c>
      <c r="D13" s="130">
        <v>22923.72</v>
      </c>
      <c r="E13" s="71" t="s">
        <v>89</v>
      </c>
      <c r="F13" s="71" t="s">
        <v>249</v>
      </c>
      <c r="G13" s="217"/>
      <c r="J13" s="194"/>
      <c r="K13" s="87">
        <f>SUM(K6:K10)+SUM(K12:K12)</f>
        <v>7435.6200000000008</v>
      </c>
      <c r="L13" s="27"/>
      <c r="M13" s="27"/>
    </row>
    <row r="14" spans="1:13" s="56" customFormat="1" ht="12" x14ac:dyDescent="0.2">
      <c r="A14" s="129">
        <v>39890</v>
      </c>
      <c r="B14" s="186" t="s">
        <v>301</v>
      </c>
      <c r="C14" s="105" t="s">
        <v>5</v>
      </c>
      <c r="D14" s="130">
        <v>898.32</v>
      </c>
      <c r="E14" s="71" t="s">
        <v>89</v>
      </c>
      <c r="F14" s="71" t="s">
        <v>249</v>
      </c>
      <c r="G14" s="217"/>
      <c r="J14" s="194"/>
      <c r="K14" s="208"/>
      <c r="L14" s="27"/>
      <c r="M14" s="27"/>
    </row>
    <row r="15" spans="1:13" s="56" customFormat="1" x14ac:dyDescent="0.2">
      <c r="A15" s="129">
        <v>39890</v>
      </c>
      <c r="B15" s="186" t="s">
        <v>301</v>
      </c>
      <c r="C15" s="105" t="s">
        <v>380</v>
      </c>
      <c r="D15" s="130">
        <v>193.8</v>
      </c>
      <c r="E15" s="71" t="s">
        <v>89</v>
      </c>
      <c r="F15" s="71" t="s">
        <v>249</v>
      </c>
      <c r="G15" s="217"/>
      <c r="J15" s="194"/>
      <c r="K15" s="208"/>
      <c r="L15" s="27"/>
      <c r="M15" s="29"/>
    </row>
    <row r="16" spans="1:13" s="56" customFormat="1" x14ac:dyDescent="0.2">
      <c r="A16" s="129">
        <v>39890</v>
      </c>
      <c r="B16" s="186" t="s">
        <v>301</v>
      </c>
      <c r="C16" s="105" t="s">
        <v>227</v>
      </c>
      <c r="D16" s="130">
        <v>2964</v>
      </c>
      <c r="E16" s="71" t="s">
        <v>89</v>
      </c>
      <c r="F16" s="71" t="s">
        <v>249</v>
      </c>
      <c r="G16" s="217"/>
      <c r="J16" s="194"/>
      <c r="K16" s="208"/>
      <c r="L16" s="27"/>
      <c r="M16" s="29"/>
    </row>
    <row r="17" spans="1:14" x14ac:dyDescent="0.2">
      <c r="A17" s="129">
        <v>39895</v>
      </c>
      <c r="B17" s="186" t="s">
        <v>301</v>
      </c>
      <c r="C17" s="132" t="s">
        <v>420</v>
      </c>
      <c r="D17" s="136">
        <v>1497.81</v>
      </c>
      <c r="E17" s="71" t="s">
        <v>89</v>
      </c>
      <c r="F17" s="71" t="s">
        <v>249</v>
      </c>
      <c r="H17" s="56">
        <v>2285.66</v>
      </c>
    </row>
    <row r="18" spans="1:14" x14ac:dyDescent="0.2">
      <c r="A18" s="129">
        <v>39897</v>
      </c>
      <c r="B18" s="190" t="s">
        <v>301</v>
      </c>
      <c r="C18" s="132" t="s">
        <v>212</v>
      </c>
      <c r="D18" s="136">
        <v>303.10000000000002</v>
      </c>
      <c r="E18" s="27" t="s">
        <v>89</v>
      </c>
      <c r="F18" s="27" t="s">
        <v>249</v>
      </c>
      <c r="N18" s="56"/>
    </row>
    <row r="19" spans="1:14" x14ac:dyDescent="0.2">
      <c r="A19" s="129">
        <v>39897</v>
      </c>
      <c r="B19" s="186" t="s">
        <v>455</v>
      </c>
      <c r="C19" s="132" t="s">
        <v>618</v>
      </c>
      <c r="D19" s="136">
        <v>1808</v>
      </c>
      <c r="E19" s="71" t="s">
        <v>89</v>
      </c>
      <c r="F19" s="71" t="s">
        <v>249</v>
      </c>
      <c r="N19" s="70"/>
    </row>
    <row r="20" spans="1:14" x14ac:dyDescent="0.2">
      <c r="A20" s="129">
        <v>39897</v>
      </c>
      <c r="B20" s="186" t="s">
        <v>455</v>
      </c>
      <c r="C20" s="132" t="s">
        <v>619</v>
      </c>
      <c r="D20" s="136">
        <v>577.71</v>
      </c>
      <c r="E20" s="71" t="s">
        <v>89</v>
      </c>
      <c r="F20" s="71" t="s">
        <v>249</v>
      </c>
      <c r="N20" s="70"/>
    </row>
    <row r="21" spans="1:14" x14ac:dyDescent="0.2">
      <c r="A21" s="129">
        <v>39897</v>
      </c>
      <c r="B21" s="186" t="s">
        <v>301</v>
      </c>
      <c r="C21" s="132" t="s">
        <v>5</v>
      </c>
      <c r="D21" s="136">
        <v>4519.88</v>
      </c>
      <c r="E21" s="71" t="s">
        <v>89</v>
      </c>
      <c r="F21" s="71" t="s">
        <v>249</v>
      </c>
      <c r="N21" s="70"/>
    </row>
    <row r="22" spans="1:14" x14ac:dyDescent="0.2">
      <c r="A22" s="129">
        <v>39897</v>
      </c>
      <c r="B22" s="186" t="s">
        <v>441</v>
      </c>
      <c r="C22" s="132" t="s">
        <v>328</v>
      </c>
      <c r="D22" s="136">
        <v>1320</v>
      </c>
      <c r="E22" s="71" t="s">
        <v>89</v>
      </c>
      <c r="F22" s="71" t="s">
        <v>249</v>
      </c>
      <c r="N22" s="70"/>
    </row>
    <row r="23" spans="1:14" x14ac:dyDescent="0.2">
      <c r="A23" s="129">
        <v>39897</v>
      </c>
      <c r="B23" s="186" t="s">
        <v>441</v>
      </c>
      <c r="C23" s="132" t="s">
        <v>621</v>
      </c>
      <c r="D23" s="136">
        <v>1080</v>
      </c>
      <c r="E23" s="71" t="s">
        <v>89</v>
      </c>
      <c r="F23" s="71" t="s">
        <v>249</v>
      </c>
      <c r="N23" s="70"/>
    </row>
    <row r="24" spans="1:14" x14ac:dyDescent="0.2">
      <c r="A24" s="129">
        <v>39897</v>
      </c>
      <c r="B24" s="186" t="s">
        <v>540</v>
      </c>
      <c r="C24" s="132" t="s">
        <v>477</v>
      </c>
      <c r="D24" s="136">
        <v>569.85</v>
      </c>
      <c r="E24" s="71" t="s">
        <v>89</v>
      </c>
      <c r="F24" s="71" t="s">
        <v>249</v>
      </c>
      <c r="N24" s="70"/>
    </row>
    <row r="25" spans="1:14" x14ac:dyDescent="0.2">
      <c r="A25" s="129">
        <v>39897</v>
      </c>
      <c r="B25" s="186" t="s">
        <v>301</v>
      </c>
      <c r="C25" s="132" t="s">
        <v>380</v>
      </c>
      <c r="D25" s="136">
        <v>443.25</v>
      </c>
      <c r="E25" s="71" t="s">
        <v>89</v>
      </c>
      <c r="F25" s="71" t="s">
        <v>249</v>
      </c>
      <c r="N25" s="70"/>
    </row>
    <row r="26" spans="1:14" x14ac:dyDescent="0.2">
      <c r="A26" s="129">
        <v>39899</v>
      </c>
      <c r="B26" s="186" t="s">
        <v>540</v>
      </c>
      <c r="C26" s="132" t="s">
        <v>622</v>
      </c>
      <c r="D26" s="136">
        <v>570</v>
      </c>
      <c r="E26" s="71" t="s">
        <v>89</v>
      </c>
      <c r="F26" s="71" t="s">
        <v>249</v>
      </c>
      <c r="N26" s="70"/>
    </row>
    <row r="27" spans="1:14" x14ac:dyDescent="0.2">
      <c r="A27" s="129">
        <v>39902</v>
      </c>
      <c r="B27" s="186" t="s">
        <v>623</v>
      </c>
      <c r="C27" s="132" t="s">
        <v>267</v>
      </c>
      <c r="D27" s="136">
        <v>284.01</v>
      </c>
      <c r="E27" s="71" t="s">
        <v>89</v>
      </c>
      <c r="F27" s="71" t="s">
        <v>249</v>
      </c>
      <c r="N27" s="70"/>
    </row>
    <row r="28" spans="1:14" x14ac:dyDescent="0.2">
      <c r="A28" s="129">
        <v>39902</v>
      </c>
      <c r="B28" s="186" t="s">
        <v>455</v>
      </c>
      <c r="C28" s="132" t="s">
        <v>624</v>
      </c>
      <c r="D28" s="136">
        <v>148.80000000000001</v>
      </c>
      <c r="E28" s="71" t="s">
        <v>89</v>
      </c>
      <c r="F28" s="71" t="s">
        <v>249</v>
      </c>
      <c r="N28" s="70"/>
    </row>
    <row r="29" spans="1:14" x14ac:dyDescent="0.2">
      <c r="A29" s="129">
        <v>39902</v>
      </c>
      <c r="B29" s="186" t="s">
        <v>455</v>
      </c>
      <c r="C29" s="132" t="s">
        <v>217</v>
      </c>
      <c r="D29" s="136">
        <v>891.55</v>
      </c>
      <c r="E29" s="71" t="s">
        <v>89</v>
      </c>
      <c r="F29" s="71" t="s">
        <v>249</v>
      </c>
      <c r="N29" s="70"/>
    </row>
    <row r="30" spans="1:14" x14ac:dyDescent="0.2">
      <c r="A30" s="129">
        <v>39902</v>
      </c>
      <c r="B30" s="186" t="s">
        <v>301</v>
      </c>
      <c r="C30" s="132" t="s">
        <v>222</v>
      </c>
      <c r="D30" s="136">
        <v>1040.1400000000001</v>
      </c>
      <c r="E30" s="71" t="s">
        <v>89</v>
      </c>
      <c r="F30" s="71" t="s">
        <v>249</v>
      </c>
      <c r="N30" s="70"/>
    </row>
    <row r="31" spans="1:14" x14ac:dyDescent="0.2">
      <c r="A31" s="129">
        <v>39902</v>
      </c>
      <c r="B31" s="186" t="s">
        <v>555</v>
      </c>
      <c r="C31" s="132" t="s">
        <v>625</v>
      </c>
      <c r="D31" s="136">
        <v>114</v>
      </c>
      <c r="E31" s="71" t="s">
        <v>89</v>
      </c>
      <c r="F31" s="71" t="s">
        <v>249</v>
      </c>
      <c r="N31" s="70"/>
    </row>
    <row r="32" spans="1:14" ht="13.5" thickBot="1" x14ac:dyDescent="0.25">
      <c r="A32" s="161"/>
      <c r="B32" s="187"/>
      <c r="C32" s="67"/>
      <c r="D32" s="93"/>
      <c r="E32" s="27"/>
      <c r="F32" s="71"/>
      <c r="N32" s="70"/>
    </row>
    <row r="33" spans="1:14" ht="13.5" thickBot="1" x14ac:dyDescent="0.25">
      <c r="A33" s="56"/>
      <c r="B33" s="56"/>
      <c r="C33" s="56"/>
      <c r="D33" s="87">
        <f>SUM(D6:D13)+SUM(D32:D32)</f>
        <v>28165.06</v>
      </c>
      <c r="E33" s="27"/>
      <c r="F33" s="71"/>
      <c r="N33" s="70"/>
    </row>
    <row r="34" spans="1:14" x14ac:dyDescent="0.2">
      <c r="A34" s="70"/>
      <c r="B34" s="70"/>
      <c r="C34" s="70"/>
      <c r="D34" s="95"/>
      <c r="E34" s="27"/>
      <c r="F34" s="71"/>
      <c r="N34" s="70"/>
    </row>
    <row r="35" spans="1:14" x14ac:dyDescent="0.2">
      <c r="A35" s="70"/>
      <c r="B35" s="70"/>
      <c r="C35" s="70"/>
      <c r="D35" s="95"/>
      <c r="E35" s="27"/>
      <c r="F35" s="71"/>
      <c r="N35" s="70"/>
    </row>
    <row r="36" spans="1:14" x14ac:dyDescent="0.2">
      <c r="A36" s="70"/>
      <c r="B36" s="70"/>
      <c r="C36" s="70"/>
      <c r="D36" s="95"/>
      <c r="E36" s="27"/>
      <c r="F36" s="71"/>
      <c r="N36" s="70"/>
    </row>
    <row r="37" spans="1:14" x14ac:dyDescent="0.2">
      <c r="E37" s="27"/>
      <c r="F37" s="71"/>
      <c r="N37" s="70"/>
    </row>
    <row r="38" spans="1:14" x14ac:dyDescent="0.2">
      <c r="E38" s="71"/>
      <c r="F38" s="71"/>
      <c r="N38" s="70"/>
    </row>
    <row r="39" spans="1:14" x14ac:dyDescent="0.2">
      <c r="E39" s="71"/>
      <c r="F39" s="71"/>
      <c r="N39" s="70"/>
    </row>
    <row r="40" spans="1:14" x14ac:dyDescent="0.2">
      <c r="E40" s="71"/>
      <c r="F40" s="71"/>
      <c r="N40" s="70"/>
    </row>
    <row r="41" spans="1:14" x14ac:dyDescent="0.2">
      <c r="E41" s="71"/>
      <c r="F41" s="71"/>
      <c r="N41" s="70"/>
    </row>
    <row r="42" spans="1:14" x14ac:dyDescent="0.2">
      <c r="E42" s="71"/>
      <c r="F42" s="71"/>
      <c r="N42" s="70"/>
    </row>
    <row r="43" spans="1:14" x14ac:dyDescent="0.2">
      <c r="E43" s="71"/>
      <c r="F43" s="71"/>
      <c r="N43" s="70"/>
    </row>
    <row r="44" spans="1:14" x14ac:dyDescent="0.2">
      <c r="E44" s="71"/>
      <c r="F44" s="71"/>
      <c r="N44" s="70"/>
    </row>
    <row r="45" spans="1:14" x14ac:dyDescent="0.2">
      <c r="E45" s="71"/>
      <c r="F45" s="71"/>
    </row>
    <row r="46" spans="1:14" x14ac:dyDescent="0.2">
      <c r="E46" s="71"/>
      <c r="F46" s="71"/>
    </row>
    <row r="47" spans="1:14" x14ac:dyDescent="0.2">
      <c r="E47" s="71"/>
      <c r="F47" s="71"/>
    </row>
    <row r="48" spans="1:14" x14ac:dyDescent="0.2">
      <c r="E48" s="71"/>
      <c r="G48" s="212"/>
    </row>
    <row r="49" spans="5:7" x14ac:dyDescent="0.2">
      <c r="E49" s="71"/>
      <c r="G49" s="212"/>
    </row>
    <row r="50" spans="5:7" x14ac:dyDescent="0.2">
      <c r="E50" s="71"/>
    </row>
    <row r="51" spans="5:7" x14ac:dyDescent="0.2">
      <c r="E51" s="71"/>
    </row>
    <row r="52" spans="5:7" x14ac:dyDescent="0.2">
      <c r="E52" s="71"/>
    </row>
    <row r="53" spans="5:7" x14ac:dyDescent="0.2">
      <c r="E53" s="71"/>
    </row>
    <row r="54" spans="5:7" x14ac:dyDescent="0.2">
      <c r="E54" s="71"/>
    </row>
    <row r="55" spans="5:7" x14ac:dyDescent="0.2">
      <c r="E55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0"/>
  <sheetViews>
    <sheetView workbookViewId="0">
      <selection activeCell="I6" sqref="I6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2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626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39904</v>
      </c>
      <c r="B6" s="186" t="s">
        <v>301</v>
      </c>
      <c r="C6" s="105" t="s">
        <v>333</v>
      </c>
      <c r="D6" s="130">
        <v>1102.43</v>
      </c>
      <c r="E6" s="71" t="s">
        <v>89</v>
      </c>
      <c r="F6" s="27" t="s">
        <v>249</v>
      </c>
      <c r="H6" s="129">
        <v>39906</v>
      </c>
      <c r="I6" s="190" t="s">
        <v>636</v>
      </c>
      <c r="J6" s="132" t="s">
        <v>548</v>
      </c>
      <c r="K6" s="136">
        <v>4329.8900000000003</v>
      </c>
      <c r="L6" s="27" t="s">
        <v>89</v>
      </c>
      <c r="M6" s="27" t="s">
        <v>249</v>
      </c>
    </row>
    <row r="7" spans="1:13" s="56" customFormat="1" ht="12" x14ac:dyDescent="0.2">
      <c r="A7" s="129">
        <v>39905</v>
      </c>
      <c r="B7" s="186" t="s">
        <v>301</v>
      </c>
      <c r="C7" s="105" t="s">
        <v>620</v>
      </c>
      <c r="D7" s="130">
        <v>798</v>
      </c>
      <c r="E7" s="71" t="s">
        <v>220</v>
      </c>
      <c r="F7" s="27" t="s">
        <v>249</v>
      </c>
      <c r="H7" s="129">
        <v>39909</v>
      </c>
      <c r="I7" s="190" t="s">
        <v>301</v>
      </c>
      <c r="J7" s="132" t="s">
        <v>333</v>
      </c>
      <c r="K7" s="136">
        <v>297.56</v>
      </c>
      <c r="L7" s="27" t="s">
        <v>89</v>
      </c>
      <c r="M7" s="27" t="s">
        <v>249</v>
      </c>
    </row>
    <row r="8" spans="1:13" s="56" customFormat="1" ht="12" x14ac:dyDescent="0.2">
      <c r="A8" s="129">
        <v>39905</v>
      </c>
      <c r="B8" s="186" t="s">
        <v>455</v>
      </c>
      <c r="C8" s="105" t="s">
        <v>627</v>
      </c>
      <c r="D8" s="130">
        <v>70</v>
      </c>
      <c r="E8" s="71" t="s">
        <v>220</v>
      </c>
      <c r="F8" s="27" t="s">
        <v>249</v>
      </c>
      <c r="H8" s="129">
        <v>39919</v>
      </c>
      <c r="I8" s="190" t="s">
        <v>469</v>
      </c>
      <c r="J8" s="132" t="s">
        <v>424</v>
      </c>
      <c r="K8" s="136">
        <v>356.43</v>
      </c>
      <c r="L8" s="27" t="s">
        <v>89</v>
      </c>
      <c r="M8" s="27" t="s">
        <v>249</v>
      </c>
    </row>
    <row r="9" spans="1:13" s="56" customFormat="1" ht="12" x14ac:dyDescent="0.2">
      <c r="A9" s="129">
        <v>39905</v>
      </c>
      <c r="B9" s="190" t="s">
        <v>301</v>
      </c>
      <c r="C9" s="132" t="s">
        <v>5</v>
      </c>
      <c r="D9" s="136">
        <v>4766.97</v>
      </c>
      <c r="E9" s="27" t="s">
        <v>89</v>
      </c>
      <c r="F9" s="27" t="s">
        <v>249</v>
      </c>
      <c r="H9" s="129">
        <v>39919</v>
      </c>
      <c r="I9" s="190" t="s">
        <v>323</v>
      </c>
      <c r="J9" s="132" t="s">
        <v>628</v>
      </c>
      <c r="K9" s="136">
        <v>2481.52</v>
      </c>
      <c r="L9" s="27" t="s">
        <v>89</v>
      </c>
      <c r="M9" s="27" t="s">
        <v>249</v>
      </c>
    </row>
    <row r="10" spans="1:13" s="56" customFormat="1" ht="12" x14ac:dyDescent="0.2">
      <c r="A10" s="129">
        <v>39912</v>
      </c>
      <c r="B10" s="186" t="s">
        <v>301</v>
      </c>
      <c r="C10" s="105" t="s">
        <v>5</v>
      </c>
      <c r="D10" s="130">
        <v>5657.28</v>
      </c>
      <c r="E10" s="71" t="s">
        <v>89</v>
      </c>
      <c r="F10" s="27" t="s">
        <v>249</v>
      </c>
      <c r="H10" s="129">
        <v>39920</v>
      </c>
      <c r="I10" s="190" t="s">
        <v>301</v>
      </c>
      <c r="J10" s="132" t="s">
        <v>632</v>
      </c>
      <c r="K10" s="136">
        <v>500</v>
      </c>
      <c r="L10" s="27" t="s">
        <v>89</v>
      </c>
      <c r="M10" s="27" t="s">
        <v>249</v>
      </c>
    </row>
    <row r="11" spans="1:13" s="56" customFormat="1" ht="12" x14ac:dyDescent="0.2">
      <c r="A11" s="129">
        <v>39919</v>
      </c>
      <c r="B11" s="190" t="s">
        <v>323</v>
      </c>
      <c r="C11" s="132" t="s">
        <v>628</v>
      </c>
      <c r="D11" s="130">
        <v>2481.52</v>
      </c>
      <c r="E11" s="71" t="s">
        <v>89</v>
      </c>
      <c r="F11" s="71" t="s">
        <v>249</v>
      </c>
      <c r="H11" s="129">
        <v>39921</v>
      </c>
      <c r="I11" s="190" t="s">
        <v>469</v>
      </c>
      <c r="J11" s="132" t="s">
        <v>641</v>
      </c>
      <c r="K11" s="136">
        <v>1129.55</v>
      </c>
      <c r="L11" s="27" t="s">
        <v>89</v>
      </c>
      <c r="M11" s="27" t="s">
        <v>249</v>
      </c>
    </row>
    <row r="12" spans="1:13" s="56" customFormat="1" ht="12" x14ac:dyDescent="0.2">
      <c r="A12" s="129">
        <v>39922</v>
      </c>
      <c r="B12" s="190" t="s">
        <v>397</v>
      </c>
      <c r="C12" s="132" t="s">
        <v>418</v>
      </c>
      <c r="D12" s="130">
        <v>978.52</v>
      </c>
      <c r="E12" s="71" t="s">
        <v>89</v>
      </c>
      <c r="F12" s="71" t="s">
        <v>249</v>
      </c>
      <c r="G12" s="217"/>
      <c r="H12" s="129">
        <v>39923</v>
      </c>
      <c r="I12" s="190" t="s">
        <v>469</v>
      </c>
      <c r="J12" s="132" t="s">
        <v>424</v>
      </c>
      <c r="K12" s="136">
        <v>213.98</v>
      </c>
      <c r="L12" s="27" t="s">
        <v>89</v>
      </c>
      <c r="M12" s="27"/>
    </row>
    <row r="13" spans="1:13" s="56" customFormat="1" ht="12" x14ac:dyDescent="0.2">
      <c r="A13" s="129">
        <v>39922</v>
      </c>
      <c r="B13" s="190" t="s">
        <v>609</v>
      </c>
      <c r="C13" s="132" t="s">
        <v>629</v>
      </c>
      <c r="D13" s="130">
        <v>129.52000000000001</v>
      </c>
      <c r="E13" s="71" t="s">
        <v>89</v>
      </c>
      <c r="F13" s="71" t="s">
        <v>249</v>
      </c>
      <c r="G13" s="217"/>
      <c r="H13" s="129">
        <v>39923</v>
      </c>
      <c r="I13" s="190" t="s">
        <v>301</v>
      </c>
      <c r="J13" s="132" t="s">
        <v>640</v>
      </c>
      <c r="K13" s="136">
        <v>50</v>
      </c>
      <c r="L13" s="27" t="s">
        <v>89</v>
      </c>
      <c r="M13" s="27" t="s">
        <v>249</v>
      </c>
    </row>
    <row r="14" spans="1:13" s="56" customFormat="1" x14ac:dyDescent="0.2">
      <c r="A14" s="129">
        <v>39922</v>
      </c>
      <c r="B14" s="190" t="s">
        <v>455</v>
      </c>
      <c r="C14" s="132" t="s">
        <v>630</v>
      </c>
      <c r="D14" s="130">
        <v>384.03</v>
      </c>
      <c r="E14" s="71" t="s">
        <v>89</v>
      </c>
      <c r="F14" s="71" t="s">
        <v>249</v>
      </c>
      <c r="G14" s="217"/>
      <c r="H14" s="129">
        <v>39923</v>
      </c>
      <c r="I14" s="190" t="s">
        <v>301</v>
      </c>
      <c r="J14" s="132" t="s">
        <v>640</v>
      </c>
      <c r="K14" s="136">
        <v>150</v>
      </c>
      <c r="L14" s="27" t="s">
        <v>89</v>
      </c>
      <c r="M14" s="29" t="s">
        <v>249</v>
      </c>
    </row>
    <row r="15" spans="1:13" s="56" customFormat="1" x14ac:dyDescent="0.2">
      <c r="A15" s="129">
        <v>39920</v>
      </c>
      <c r="B15" s="190" t="s">
        <v>301</v>
      </c>
      <c r="C15" s="132" t="s">
        <v>631</v>
      </c>
      <c r="D15" s="136">
        <v>345.16</v>
      </c>
      <c r="E15" s="27" t="s">
        <v>89</v>
      </c>
      <c r="F15" s="71" t="s">
        <v>249</v>
      </c>
      <c r="G15" s="217"/>
      <c r="H15" s="129">
        <v>39924</v>
      </c>
      <c r="I15" s="190" t="s">
        <v>301</v>
      </c>
      <c r="J15" s="132" t="s">
        <v>9</v>
      </c>
      <c r="K15" s="136">
        <v>744</v>
      </c>
      <c r="L15" s="27" t="s">
        <v>89</v>
      </c>
      <c r="M15" s="29" t="s">
        <v>249</v>
      </c>
    </row>
    <row r="16" spans="1:13" s="56" customFormat="1" x14ac:dyDescent="0.2">
      <c r="A16" s="129">
        <v>39923</v>
      </c>
      <c r="B16" s="190" t="s">
        <v>301</v>
      </c>
      <c r="C16" s="132" t="s">
        <v>640</v>
      </c>
      <c r="D16" s="136">
        <v>80</v>
      </c>
      <c r="E16" s="27" t="s">
        <v>89</v>
      </c>
      <c r="F16" s="27" t="s">
        <v>249</v>
      </c>
      <c r="G16" s="217"/>
      <c r="H16" s="129">
        <v>39927</v>
      </c>
      <c r="I16" s="190" t="s">
        <v>559</v>
      </c>
      <c r="J16" s="132" t="s">
        <v>633</v>
      </c>
      <c r="K16" s="136">
        <v>317.8</v>
      </c>
      <c r="L16" s="27" t="s">
        <v>89</v>
      </c>
      <c r="M16" s="29" t="s">
        <v>249</v>
      </c>
    </row>
    <row r="17" spans="1:14" s="56" customFormat="1" x14ac:dyDescent="0.2">
      <c r="A17" s="129">
        <v>39924</v>
      </c>
      <c r="B17" s="190" t="s">
        <v>301</v>
      </c>
      <c r="C17" s="132" t="s">
        <v>640</v>
      </c>
      <c r="D17" s="136">
        <v>382.5</v>
      </c>
      <c r="E17" s="27" t="s">
        <v>89</v>
      </c>
      <c r="F17" s="27" t="s">
        <v>249</v>
      </c>
      <c r="G17" s="217"/>
      <c r="H17" s="129">
        <v>39927</v>
      </c>
      <c r="I17" s="190" t="s">
        <v>559</v>
      </c>
      <c r="J17" s="132" t="s">
        <v>634</v>
      </c>
      <c r="K17" s="136">
        <v>763.91</v>
      </c>
      <c r="L17" s="27" t="s">
        <v>89</v>
      </c>
      <c r="M17" s="29" t="s">
        <v>249</v>
      </c>
    </row>
    <row r="18" spans="1:14" s="56" customFormat="1" x14ac:dyDescent="0.2">
      <c r="A18" s="129">
        <v>39924</v>
      </c>
      <c r="B18" s="190" t="s">
        <v>301</v>
      </c>
      <c r="C18" s="132" t="s">
        <v>333</v>
      </c>
      <c r="D18" s="136">
        <v>1350.27</v>
      </c>
      <c r="E18" s="27" t="s">
        <v>89</v>
      </c>
      <c r="F18" s="27" t="s">
        <v>249</v>
      </c>
      <c r="G18" s="217"/>
      <c r="H18" s="129">
        <v>39927</v>
      </c>
      <c r="I18" s="190" t="s">
        <v>559</v>
      </c>
      <c r="J18" s="132" t="s">
        <v>635</v>
      </c>
      <c r="K18" s="136">
        <v>10560</v>
      </c>
      <c r="L18" s="27" t="s">
        <v>89</v>
      </c>
      <c r="M18" s="29" t="s">
        <v>249</v>
      </c>
    </row>
    <row r="19" spans="1:14" x14ac:dyDescent="0.2">
      <c r="A19" s="129">
        <v>39927</v>
      </c>
      <c r="B19" s="190" t="s">
        <v>455</v>
      </c>
      <c r="C19" s="132" t="s">
        <v>627</v>
      </c>
      <c r="D19" s="130">
        <v>116</v>
      </c>
      <c r="E19" s="71" t="s">
        <v>89</v>
      </c>
      <c r="F19" s="71" t="s">
        <v>249</v>
      </c>
      <c r="H19" s="129">
        <v>39932</v>
      </c>
      <c r="I19" s="190" t="s">
        <v>397</v>
      </c>
      <c r="J19" s="132" t="s">
        <v>418</v>
      </c>
      <c r="K19" s="136">
        <v>1572</v>
      </c>
      <c r="L19" s="27" t="s">
        <v>89</v>
      </c>
      <c r="M19" s="29" t="s">
        <v>249</v>
      </c>
      <c r="N19" s="70"/>
    </row>
    <row r="20" spans="1:14" x14ac:dyDescent="0.2">
      <c r="A20" s="129">
        <v>39932</v>
      </c>
      <c r="B20" s="190" t="s">
        <v>637</v>
      </c>
      <c r="C20" s="132" t="s">
        <v>645</v>
      </c>
      <c r="D20" s="130">
        <v>141.6</v>
      </c>
      <c r="E20" s="71" t="s">
        <v>89</v>
      </c>
      <c r="F20" s="71" t="s">
        <v>249</v>
      </c>
      <c r="H20" s="129">
        <v>39932</v>
      </c>
      <c r="I20" s="190" t="s">
        <v>397</v>
      </c>
      <c r="J20" s="132" t="s">
        <v>419</v>
      </c>
      <c r="K20" s="136">
        <v>716.56</v>
      </c>
      <c r="L20" s="27" t="s">
        <v>89</v>
      </c>
      <c r="M20" s="29" t="s">
        <v>249</v>
      </c>
      <c r="N20" s="70"/>
    </row>
    <row r="21" spans="1:14" x14ac:dyDescent="0.2">
      <c r="A21" s="129">
        <v>39932</v>
      </c>
      <c r="B21" s="190" t="s">
        <v>301</v>
      </c>
      <c r="C21" s="132" t="s">
        <v>5</v>
      </c>
      <c r="D21" s="130">
        <v>4294.29</v>
      </c>
      <c r="E21" s="71" t="s">
        <v>89</v>
      </c>
      <c r="F21" s="71" t="s">
        <v>249</v>
      </c>
      <c r="H21" s="129">
        <v>39932</v>
      </c>
      <c r="I21" s="190" t="s">
        <v>301</v>
      </c>
      <c r="J21" s="132" t="s">
        <v>640</v>
      </c>
      <c r="K21" s="136">
        <v>217.5</v>
      </c>
      <c r="L21" s="27" t="s">
        <v>249</v>
      </c>
      <c r="M21" s="29" t="s">
        <v>249</v>
      </c>
      <c r="N21" s="70"/>
    </row>
    <row r="22" spans="1:14" x14ac:dyDescent="0.2">
      <c r="A22" s="129">
        <v>39932</v>
      </c>
      <c r="B22" s="190" t="s">
        <v>637</v>
      </c>
      <c r="C22" s="132" t="s">
        <v>217</v>
      </c>
      <c r="D22" s="130">
        <v>539.70000000000005</v>
      </c>
      <c r="E22" s="71" t="s">
        <v>89</v>
      </c>
      <c r="F22" s="71" t="s">
        <v>249</v>
      </c>
      <c r="H22" s="129">
        <v>39933</v>
      </c>
      <c r="I22" s="190" t="s">
        <v>301</v>
      </c>
      <c r="J22" s="132" t="s">
        <v>333</v>
      </c>
      <c r="K22" s="136">
        <v>682.94</v>
      </c>
      <c r="L22" s="27" t="s">
        <v>89</v>
      </c>
      <c r="M22" s="29" t="s">
        <v>249</v>
      </c>
      <c r="N22" s="70"/>
    </row>
    <row r="23" spans="1:14" ht="13.5" thickBot="1" x14ac:dyDescent="0.25">
      <c r="A23" s="129">
        <v>39932</v>
      </c>
      <c r="B23" s="190" t="s">
        <v>637</v>
      </c>
      <c r="C23" s="105" t="s">
        <v>638</v>
      </c>
      <c r="D23" s="130">
        <v>679.85</v>
      </c>
      <c r="E23" s="71" t="s">
        <v>89</v>
      </c>
      <c r="F23" s="71" t="s">
        <v>249</v>
      </c>
      <c r="H23" s="209"/>
      <c r="I23" s="192"/>
      <c r="J23" s="133"/>
      <c r="K23" s="137"/>
      <c r="L23" s="27"/>
      <c r="N23" s="70"/>
    </row>
    <row r="24" spans="1:14" ht="13.5" thickBot="1" x14ac:dyDescent="0.25">
      <c r="A24" s="129">
        <v>39932</v>
      </c>
      <c r="B24" s="190" t="s">
        <v>301</v>
      </c>
      <c r="C24" s="105" t="s">
        <v>222</v>
      </c>
      <c r="D24" s="130">
        <v>469.68</v>
      </c>
      <c r="E24" s="71" t="s">
        <v>89</v>
      </c>
      <c r="F24" s="71" t="s">
        <v>249</v>
      </c>
      <c r="H24" s="56"/>
      <c r="I24" s="56"/>
      <c r="J24" s="194"/>
      <c r="K24" s="87">
        <f>SUM(K6:K10)+SUM(K23:K23)</f>
        <v>7965.4000000000015</v>
      </c>
      <c r="L24" s="27"/>
      <c r="N24" s="70"/>
    </row>
    <row r="25" spans="1:14" x14ac:dyDescent="0.2">
      <c r="A25" s="129">
        <v>39932</v>
      </c>
      <c r="B25" s="190" t="s">
        <v>598</v>
      </c>
      <c r="C25" s="105" t="s">
        <v>639</v>
      </c>
      <c r="D25" s="130">
        <v>594.95000000000005</v>
      </c>
      <c r="E25" s="71" t="s">
        <v>89</v>
      </c>
      <c r="F25" s="71" t="s">
        <v>249</v>
      </c>
      <c r="H25" s="56"/>
      <c r="I25" s="56"/>
      <c r="J25" s="194"/>
      <c r="K25" s="208"/>
      <c r="L25" s="27"/>
      <c r="N25" s="70"/>
    </row>
    <row r="26" spans="1:14" x14ac:dyDescent="0.2">
      <c r="A26" s="129">
        <v>39933</v>
      </c>
      <c r="B26" s="190" t="s">
        <v>301</v>
      </c>
      <c r="C26" s="105" t="s">
        <v>642</v>
      </c>
      <c r="D26" s="130">
        <v>2006.4</v>
      </c>
      <c r="E26" s="71" t="s">
        <v>89</v>
      </c>
      <c r="F26" s="71" t="s">
        <v>249</v>
      </c>
      <c r="H26" s="56"/>
      <c r="I26" s="56"/>
      <c r="J26" s="194"/>
      <c r="K26" s="208"/>
      <c r="L26" s="27"/>
      <c r="N26" s="70"/>
    </row>
    <row r="27" spans="1:14" ht="13.5" thickBot="1" x14ac:dyDescent="0.25">
      <c r="A27" s="161"/>
      <c r="B27" s="187"/>
      <c r="C27" s="67"/>
      <c r="D27" s="93"/>
      <c r="E27" s="27"/>
      <c r="F27" s="71"/>
      <c r="N27" s="70"/>
    </row>
    <row r="28" spans="1:14" ht="13.5" thickBot="1" x14ac:dyDescent="0.25">
      <c r="A28" s="56"/>
      <c r="B28" s="56"/>
      <c r="C28" s="56"/>
      <c r="D28" s="87">
        <f>SUM(D6:D23)+SUM(D27:D27)</f>
        <v>24297.640000000003</v>
      </c>
      <c r="E28" s="27"/>
      <c r="F28" s="71"/>
      <c r="N28" s="70"/>
    </row>
    <row r="29" spans="1:14" x14ac:dyDescent="0.2">
      <c r="A29" s="70"/>
      <c r="B29" s="70"/>
      <c r="C29" s="70"/>
      <c r="D29" s="95"/>
      <c r="E29" s="27"/>
      <c r="F29" s="71"/>
      <c r="N29" s="70"/>
    </row>
    <row r="30" spans="1:14" x14ac:dyDescent="0.2">
      <c r="A30" s="70"/>
      <c r="B30" s="70"/>
      <c r="C30" s="70"/>
      <c r="D30" s="95"/>
      <c r="E30" s="27"/>
      <c r="F30" s="71"/>
      <c r="N30" s="70"/>
    </row>
    <row r="31" spans="1:14" x14ac:dyDescent="0.2">
      <c r="A31" s="70"/>
      <c r="B31" s="70"/>
      <c r="C31" s="70"/>
      <c r="D31" s="95"/>
      <c r="E31" s="27"/>
      <c r="F31" s="71"/>
      <c r="N31" s="70"/>
    </row>
    <row r="32" spans="1:14" x14ac:dyDescent="0.2">
      <c r="E32" s="27"/>
      <c r="F32" s="71"/>
    </row>
    <row r="33" spans="5:7" x14ac:dyDescent="0.2">
      <c r="E33" s="71"/>
      <c r="F33" s="71"/>
    </row>
    <row r="34" spans="5:7" x14ac:dyDescent="0.2">
      <c r="E34" s="71"/>
      <c r="F34" s="71"/>
    </row>
    <row r="35" spans="5:7" x14ac:dyDescent="0.2">
      <c r="E35" s="71"/>
      <c r="G35" s="212"/>
    </row>
    <row r="36" spans="5:7" x14ac:dyDescent="0.2">
      <c r="E36" s="71"/>
      <c r="G36" s="212"/>
    </row>
    <row r="37" spans="5:7" x14ac:dyDescent="0.2">
      <c r="E37" s="71"/>
    </row>
    <row r="38" spans="5:7" x14ac:dyDescent="0.2">
      <c r="E38" s="71"/>
    </row>
    <row r="39" spans="5:7" x14ac:dyDescent="0.2">
      <c r="E39" s="71"/>
    </row>
    <row r="40" spans="5:7" x14ac:dyDescent="0.2">
      <c r="E40" s="71"/>
    </row>
    <row r="41" spans="5:7" x14ac:dyDescent="0.2">
      <c r="E41" s="71"/>
    </row>
    <row r="42" spans="5:7" x14ac:dyDescent="0.2">
      <c r="E42" s="71"/>
    </row>
    <row r="43" spans="5:7" x14ac:dyDescent="0.2">
      <c r="E43" s="71"/>
    </row>
    <row r="44" spans="5:7" x14ac:dyDescent="0.2">
      <c r="E44" s="71"/>
    </row>
    <row r="45" spans="5:7" x14ac:dyDescent="0.2">
      <c r="E45" s="71"/>
    </row>
    <row r="46" spans="5:7" x14ac:dyDescent="0.2">
      <c r="E46" s="71"/>
    </row>
    <row r="47" spans="5:7" x14ac:dyDescent="0.2">
      <c r="E47" s="71"/>
    </row>
    <row r="48" spans="5:7" x14ac:dyDescent="0.2">
      <c r="E48" s="71"/>
    </row>
    <row r="49" spans="5:5" x14ac:dyDescent="0.2">
      <c r="E49" s="71"/>
    </row>
    <row r="50" spans="5:5" x14ac:dyDescent="0.2">
      <c r="E50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5"/>
  <sheetViews>
    <sheetView workbookViewId="0">
      <selection sqref="A1:K1"/>
    </sheetView>
  </sheetViews>
  <sheetFormatPr defaultRowHeight="12.75" x14ac:dyDescent="0.2"/>
  <cols>
    <col min="1" max="1" width="10" customWidth="1"/>
    <col min="2" max="2" width="20.42578125" customWidth="1"/>
    <col min="3" max="3" width="11.7109375" customWidth="1"/>
    <col min="4" max="4" width="1.7109375" customWidth="1"/>
    <col min="5" max="5" width="2.7109375" style="29" customWidth="1"/>
    <col min="6" max="6" width="1.7109375" customWidth="1"/>
    <col min="7" max="7" width="10" customWidth="1"/>
    <col min="8" max="8" width="16.140625" customWidth="1"/>
    <col min="9" max="9" width="10.5703125" customWidth="1"/>
    <col min="10" max="10" width="1.7109375" customWidth="1"/>
    <col min="11" max="11" width="2.7109375" customWidth="1"/>
  </cols>
  <sheetData>
    <row r="1" spans="1:11" s="1" customFormat="1" ht="17.45" customHeight="1" x14ac:dyDescent="0.2">
      <c r="A1" s="863" t="s">
        <v>61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</row>
    <row r="2" spans="1:11" s="1" customFormat="1" ht="17.45" customHeight="1" x14ac:dyDescent="0.2">
      <c r="A2" s="2"/>
      <c r="E2" s="28"/>
    </row>
    <row r="3" spans="1:11" s="1" customFormat="1" ht="17.45" customHeight="1" x14ac:dyDescent="0.2">
      <c r="A3" s="863" t="s">
        <v>119</v>
      </c>
      <c r="B3" s="863"/>
      <c r="C3" s="863"/>
      <c r="E3" s="28"/>
      <c r="G3" s="863" t="s">
        <v>121</v>
      </c>
      <c r="H3" s="863"/>
      <c r="I3" s="863"/>
    </row>
    <row r="4" spans="1:11" s="1" customFormat="1" ht="13.5" thickBot="1" x14ac:dyDescent="0.25">
      <c r="E4" s="28"/>
    </row>
    <row r="5" spans="1:11" s="3" customFormat="1" thickBot="1" x14ac:dyDescent="0.25">
      <c r="A5" s="10" t="s">
        <v>1</v>
      </c>
      <c r="B5" s="11" t="s">
        <v>2</v>
      </c>
      <c r="C5" s="12" t="s">
        <v>3</v>
      </c>
      <c r="E5" s="27"/>
      <c r="G5" s="10" t="s">
        <v>1</v>
      </c>
      <c r="H5" s="11" t="s">
        <v>2</v>
      </c>
      <c r="I5" s="12" t="s">
        <v>3</v>
      </c>
    </row>
    <row r="6" spans="1:11" s="1" customFormat="1" x14ac:dyDescent="0.2">
      <c r="A6" s="8" t="s">
        <v>75</v>
      </c>
      <c r="B6" s="9" t="s">
        <v>74</v>
      </c>
      <c r="C6" s="13">
        <v>792.53</v>
      </c>
      <c r="E6" s="28" t="s">
        <v>89</v>
      </c>
      <c r="G6" s="20" t="s">
        <v>128</v>
      </c>
      <c r="H6" s="21" t="s">
        <v>5</v>
      </c>
      <c r="I6" s="22">
        <v>160</v>
      </c>
      <c r="K6" s="28" t="s">
        <v>89</v>
      </c>
    </row>
    <row r="7" spans="1:11" s="1" customFormat="1" ht="13.5" thickBot="1" x14ac:dyDescent="0.25">
      <c r="A7" s="5" t="s">
        <v>75</v>
      </c>
      <c r="B7" s="4" t="s">
        <v>9</v>
      </c>
      <c r="C7" s="14">
        <v>1575</v>
      </c>
      <c r="E7" s="28" t="s">
        <v>89</v>
      </c>
      <c r="G7" s="6" t="s">
        <v>128</v>
      </c>
      <c r="H7" s="7" t="s">
        <v>84</v>
      </c>
      <c r="I7" s="15">
        <v>411.32</v>
      </c>
      <c r="K7" s="28" t="s">
        <v>89</v>
      </c>
    </row>
    <row r="8" spans="1:11" s="1" customFormat="1" ht="13.5" thickBot="1" x14ac:dyDescent="0.25">
      <c r="A8" s="5" t="s">
        <v>76</v>
      </c>
      <c r="B8" s="4" t="s">
        <v>17</v>
      </c>
      <c r="C8" s="14">
        <v>513</v>
      </c>
      <c r="E8" s="28" t="s">
        <v>89</v>
      </c>
      <c r="I8" s="16">
        <f>SUM(I6:I7)</f>
        <v>571.31999999999994</v>
      </c>
      <c r="K8" s="28"/>
    </row>
    <row r="9" spans="1:11" s="1" customFormat="1" x14ac:dyDescent="0.2">
      <c r="A9" s="5" t="s">
        <v>77</v>
      </c>
      <c r="B9" s="4" t="s">
        <v>73</v>
      </c>
      <c r="C9" s="14">
        <v>3900</v>
      </c>
      <c r="E9" s="28" t="s">
        <v>89</v>
      </c>
    </row>
    <row r="10" spans="1:11" s="1" customFormat="1" x14ac:dyDescent="0.2">
      <c r="A10" s="8" t="s">
        <v>72</v>
      </c>
      <c r="B10" s="9" t="s">
        <v>73</v>
      </c>
      <c r="C10" s="13">
        <v>2204</v>
      </c>
      <c r="E10" s="28" t="s">
        <v>89</v>
      </c>
    </row>
    <row r="11" spans="1:11" s="1" customFormat="1" x14ac:dyDescent="0.2">
      <c r="A11" s="5" t="s">
        <v>72</v>
      </c>
      <c r="B11" s="4" t="s">
        <v>17</v>
      </c>
      <c r="C11" s="14">
        <v>455.1</v>
      </c>
      <c r="E11" s="28" t="s">
        <v>89</v>
      </c>
    </row>
    <row r="12" spans="1:11" s="1" customFormat="1" x14ac:dyDescent="0.2">
      <c r="A12" s="5" t="s">
        <v>78</v>
      </c>
      <c r="B12" s="4" t="s">
        <v>43</v>
      </c>
      <c r="C12" s="14">
        <v>461.47</v>
      </c>
      <c r="E12" s="28" t="s">
        <v>89</v>
      </c>
    </row>
    <row r="13" spans="1:11" s="1" customFormat="1" x14ac:dyDescent="0.2">
      <c r="A13" s="5" t="s">
        <v>78</v>
      </c>
      <c r="B13" s="4" t="s">
        <v>22</v>
      </c>
      <c r="C13" s="14">
        <v>236</v>
      </c>
      <c r="E13" s="28" t="s">
        <v>89</v>
      </c>
    </row>
    <row r="14" spans="1:11" s="1" customFormat="1" ht="13.5" thickBot="1" x14ac:dyDescent="0.25">
      <c r="A14" s="6" t="s">
        <v>78</v>
      </c>
      <c r="B14" s="7" t="s">
        <v>22</v>
      </c>
      <c r="C14" s="15">
        <v>1770</v>
      </c>
      <c r="E14" s="28" t="s">
        <v>89</v>
      </c>
    </row>
    <row r="15" spans="1:11" s="1" customFormat="1" ht="13.5" thickBot="1" x14ac:dyDescent="0.25">
      <c r="C15" s="16">
        <f>SUM(C6:C14)</f>
        <v>11907.099999999999</v>
      </c>
      <c r="E15" s="28"/>
    </row>
  </sheetData>
  <mergeCells count="3">
    <mergeCell ref="A3:C3"/>
    <mergeCell ref="G3:I3"/>
    <mergeCell ref="A1:K1"/>
  </mergeCells>
  <phoneticPr fontId="0" type="noConversion"/>
  <printOptions horizontalCentered="1"/>
  <pageMargins left="0.55118110236220474" right="0.55118110236220474" top="0.59055118110236227" bottom="0.59055118110236227" header="0.31496062992125984" footer="0.31496062992125984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N55"/>
  <sheetViews>
    <sheetView workbookViewId="0">
      <selection activeCell="C25" sqref="C25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2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643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/>
      <c r="B6" s="186"/>
      <c r="C6" s="105"/>
      <c r="D6" s="130"/>
      <c r="E6" s="71"/>
      <c r="F6" s="27"/>
      <c r="H6" s="129">
        <v>39937</v>
      </c>
      <c r="I6" s="190" t="s">
        <v>301</v>
      </c>
      <c r="J6" s="132" t="s">
        <v>644</v>
      </c>
      <c r="K6" s="136">
        <v>1000</v>
      </c>
      <c r="L6" s="27" t="s">
        <v>89</v>
      </c>
      <c r="M6" s="27" t="s">
        <v>249</v>
      </c>
    </row>
    <row r="7" spans="1:13" s="56" customFormat="1" ht="12" x14ac:dyDescent="0.2">
      <c r="A7" s="129">
        <v>39938</v>
      </c>
      <c r="B7" s="186" t="s">
        <v>301</v>
      </c>
      <c r="C7" s="105" t="s">
        <v>380</v>
      </c>
      <c r="D7" s="130">
        <v>1003.94</v>
      </c>
      <c r="E7" s="71" t="s">
        <v>89</v>
      </c>
      <c r="F7" s="27" t="s">
        <v>249</v>
      </c>
      <c r="H7" s="129">
        <v>39937</v>
      </c>
      <c r="I7" s="190" t="s">
        <v>301</v>
      </c>
      <c r="J7" s="132" t="s">
        <v>646</v>
      </c>
      <c r="K7" s="136">
        <v>694.6</v>
      </c>
      <c r="L7" s="27" t="s">
        <v>89</v>
      </c>
      <c r="M7" s="27" t="s">
        <v>249</v>
      </c>
    </row>
    <row r="8" spans="1:13" s="56" customFormat="1" ht="12" x14ac:dyDescent="0.2">
      <c r="A8" s="129">
        <v>39938</v>
      </c>
      <c r="B8" s="186" t="s">
        <v>637</v>
      </c>
      <c r="C8" s="105" t="s">
        <v>648</v>
      </c>
      <c r="D8" s="130">
        <v>456.25</v>
      </c>
      <c r="E8" s="71" t="s">
        <v>89</v>
      </c>
      <c r="F8" s="27" t="s">
        <v>249</v>
      </c>
      <c r="H8" s="129">
        <v>39937</v>
      </c>
      <c r="I8" s="190" t="s">
        <v>301</v>
      </c>
      <c r="J8" s="132" t="s">
        <v>333</v>
      </c>
      <c r="K8" s="136">
        <v>92.6</v>
      </c>
      <c r="L8" s="27" t="s">
        <v>89</v>
      </c>
      <c r="M8" s="27" t="s">
        <v>249</v>
      </c>
    </row>
    <row r="9" spans="1:13" s="56" customFormat="1" ht="12" x14ac:dyDescent="0.2">
      <c r="A9" s="129">
        <v>39938</v>
      </c>
      <c r="B9" s="190" t="s">
        <v>301</v>
      </c>
      <c r="C9" s="132" t="s">
        <v>651</v>
      </c>
      <c r="D9" s="136">
        <v>17784</v>
      </c>
      <c r="E9" s="27" t="s">
        <v>89</v>
      </c>
      <c r="F9" s="27" t="s">
        <v>249</v>
      </c>
      <c r="H9" s="129">
        <v>39938</v>
      </c>
      <c r="I9" s="190" t="s">
        <v>647</v>
      </c>
      <c r="J9" s="132" t="s">
        <v>649</v>
      </c>
      <c r="K9" s="136">
        <v>462</v>
      </c>
      <c r="L9" s="27" t="s">
        <v>89</v>
      </c>
      <c r="M9" s="27" t="s">
        <v>249</v>
      </c>
    </row>
    <row r="10" spans="1:13" s="56" customFormat="1" ht="12" x14ac:dyDescent="0.2">
      <c r="A10" s="129">
        <v>39940</v>
      </c>
      <c r="B10" s="186" t="s">
        <v>301</v>
      </c>
      <c r="C10" s="105" t="s">
        <v>420</v>
      </c>
      <c r="D10" s="130">
        <v>258.24</v>
      </c>
      <c r="E10" s="71" t="s">
        <v>89</v>
      </c>
      <c r="F10" s="27" t="s">
        <v>249</v>
      </c>
      <c r="H10" s="129">
        <v>39938</v>
      </c>
      <c r="I10" s="190" t="s">
        <v>647</v>
      </c>
      <c r="J10" s="132" t="s">
        <v>650</v>
      </c>
      <c r="K10" s="136">
        <v>476.7</v>
      </c>
      <c r="L10" s="27" t="s">
        <v>89</v>
      </c>
      <c r="M10" s="27" t="s">
        <v>249</v>
      </c>
    </row>
    <row r="11" spans="1:13" s="56" customFormat="1" ht="12" x14ac:dyDescent="0.2">
      <c r="A11" s="129">
        <v>39945</v>
      </c>
      <c r="B11" s="190" t="s">
        <v>609</v>
      </c>
      <c r="C11" s="132" t="s">
        <v>652</v>
      </c>
      <c r="D11" s="130">
        <v>114</v>
      </c>
      <c r="E11" s="71" t="s">
        <v>89</v>
      </c>
      <c r="F11" s="71" t="s">
        <v>249</v>
      </c>
      <c r="H11" s="129">
        <v>39938</v>
      </c>
      <c r="I11" s="190" t="s">
        <v>647</v>
      </c>
      <c r="J11" s="132" t="s">
        <v>624</v>
      </c>
      <c r="K11" s="136">
        <v>144.76</v>
      </c>
      <c r="L11" s="27" t="s">
        <v>89</v>
      </c>
      <c r="M11" s="27" t="s">
        <v>249</v>
      </c>
    </row>
    <row r="12" spans="1:13" s="56" customFormat="1" ht="12" x14ac:dyDescent="0.2">
      <c r="A12" s="129">
        <v>39945</v>
      </c>
      <c r="B12" s="190" t="s">
        <v>301</v>
      </c>
      <c r="C12" s="132" t="s">
        <v>258</v>
      </c>
      <c r="D12" s="130">
        <v>981.88</v>
      </c>
      <c r="E12" s="71"/>
      <c r="F12" s="71" t="s">
        <v>249</v>
      </c>
      <c r="G12" s="217"/>
      <c r="H12" s="129">
        <v>39938</v>
      </c>
      <c r="I12" s="190" t="s">
        <v>301</v>
      </c>
      <c r="J12" s="132" t="s">
        <v>646</v>
      </c>
      <c r="K12" s="136">
        <v>1372</v>
      </c>
      <c r="L12" s="27" t="s">
        <v>89</v>
      </c>
      <c r="M12" s="27" t="s">
        <v>249</v>
      </c>
    </row>
    <row r="13" spans="1:13" s="56" customFormat="1" ht="12" x14ac:dyDescent="0.2">
      <c r="A13" s="129">
        <v>39945</v>
      </c>
      <c r="B13" s="190" t="s">
        <v>301</v>
      </c>
      <c r="C13" s="132" t="s">
        <v>5</v>
      </c>
      <c r="D13" s="130">
        <v>860.7</v>
      </c>
      <c r="E13" s="71" t="s">
        <v>89</v>
      </c>
      <c r="F13" s="71" t="s">
        <v>249</v>
      </c>
      <c r="G13" s="217"/>
      <c r="H13" s="129">
        <v>39941</v>
      </c>
      <c r="I13" s="186" t="s">
        <v>301</v>
      </c>
      <c r="J13" s="105" t="s">
        <v>212</v>
      </c>
      <c r="K13" s="130">
        <v>194.45</v>
      </c>
      <c r="L13" s="71" t="s">
        <v>89</v>
      </c>
      <c r="M13" s="71" t="s">
        <v>249</v>
      </c>
    </row>
    <row r="14" spans="1:13" s="56" customFormat="1" ht="12" x14ac:dyDescent="0.2">
      <c r="A14" s="129">
        <v>39951</v>
      </c>
      <c r="B14" s="190" t="s">
        <v>301</v>
      </c>
      <c r="C14" s="132" t="s">
        <v>227</v>
      </c>
      <c r="D14" s="130">
        <v>558.85</v>
      </c>
      <c r="E14" s="71" t="s">
        <v>89</v>
      </c>
      <c r="F14" s="71" t="s">
        <v>249</v>
      </c>
      <c r="G14" s="217"/>
      <c r="H14" s="129">
        <v>39941</v>
      </c>
      <c r="I14" s="186" t="s">
        <v>301</v>
      </c>
      <c r="J14" s="105" t="s">
        <v>333</v>
      </c>
      <c r="K14" s="130">
        <v>118.75</v>
      </c>
      <c r="L14" s="71" t="s">
        <v>89</v>
      </c>
      <c r="M14" s="71" t="s">
        <v>249</v>
      </c>
    </row>
    <row r="15" spans="1:13" s="56" customFormat="1" ht="12" x14ac:dyDescent="0.2">
      <c r="A15" s="129">
        <v>39951</v>
      </c>
      <c r="B15" s="190" t="s">
        <v>301</v>
      </c>
      <c r="C15" s="132" t="s">
        <v>524</v>
      </c>
      <c r="D15" s="130">
        <v>2039</v>
      </c>
      <c r="E15" s="71" t="s">
        <v>89</v>
      </c>
      <c r="F15" s="71" t="s">
        <v>249</v>
      </c>
      <c r="G15" s="217"/>
      <c r="H15" s="129">
        <v>39941</v>
      </c>
      <c r="I15" s="186" t="s">
        <v>301</v>
      </c>
      <c r="J15" s="105" t="s">
        <v>665</v>
      </c>
      <c r="K15" s="130">
        <v>118.8</v>
      </c>
      <c r="L15" s="71" t="s">
        <v>89</v>
      </c>
      <c r="M15" s="71" t="s">
        <v>249</v>
      </c>
    </row>
    <row r="16" spans="1:13" s="56" customFormat="1" ht="12" x14ac:dyDescent="0.2">
      <c r="A16" s="129">
        <v>39952</v>
      </c>
      <c r="B16" s="190" t="s">
        <v>301</v>
      </c>
      <c r="C16" s="132" t="s">
        <v>150</v>
      </c>
      <c r="D16" s="130">
        <v>595.65</v>
      </c>
      <c r="E16" s="71" t="s">
        <v>89</v>
      </c>
      <c r="F16" s="71" t="s">
        <v>249</v>
      </c>
      <c r="G16" s="217"/>
      <c r="H16" s="129">
        <v>39945</v>
      </c>
      <c r="I16" s="190" t="s">
        <v>566</v>
      </c>
      <c r="J16" s="132" t="s">
        <v>418</v>
      </c>
      <c r="K16" s="136">
        <v>3300</v>
      </c>
      <c r="L16" s="27" t="s">
        <v>89</v>
      </c>
      <c r="M16" s="27" t="s">
        <v>249</v>
      </c>
    </row>
    <row r="17" spans="1:14" s="56" customFormat="1" ht="12" x14ac:dyDescent="0.2">
      <c r="A17" s="129">
        <v>39953</v>
      </c>
      <c r="B17" s="190" t="s">
        <v>637</v>
      </c>
      <c r="C17" s="132" t="s">
        <v>657</v>
      </c>
      <c r="D17" s="130">
        <v>364.5</v>
      </c>
      <c r="E17" s="71" t="s">
        <v>89</v>
      </c>
      <c r="F17" s="71" t="s">
        <v>249</v>
      </c>
      <c r="G17" s="217"/>
      <c r="H17" s="129">
        <v>39946</v>
      </c>
      <c r="I17" s="190" t="s">
        <v>361</v>
      </c>
      <c r="J17" s="132" t="s">
        <v>653</v>
      </c>
      <c r="K17" s="136">
        <v>600</v>
      </c>
      <c r="L17" s="27" t="s">
        <v>89</v>
      </c>
      <c r="M17" s="27" t="s">
        <v>249</v>
      </c>
    </row>
    <row r="18" spans="1:14" s="56" customFormat="1" x14ac:dyDescent="0.2">
      <c r="A18" s="129">
        <v>39954</v>
      </c>
      <c r="B18" s="190" t="s">
        <v>637</v>
      </c>
      <c r="C18" s="132" t="s">
        <v>132</v>
      </c>
      <c r="D18" s="130">
        <v>439.7</v>
      </c>
      <c r="E18" s="71" t="s">
        <v>89</v>
      </c>
      <c r="F18" s="71" t="s">
        <v>249</v>
      </c>
      <c r="G18" s="217"/>
      <c r="H18" s="129">
        <v>39945</v>
      </c>
      <c r="I18" s="190" t="s">
        <v>301</v>
      </c>
      <c r="J18" s="132" t="s">
        <v>448</v>
      </c>
      <c r="K18" s="136">
        <v>448</v>
      </c>
      <c r="L18" s="27" t="s">
        <v>89</v>
      </c>
      <c r="M18" s="29" t="s">
        <v>249</v>
      </c>
    </row>
    <row r="19" spans="1:14" x14ac:dyDescent="0.2">
      <c r="A19" s="129">
        <v>39954</v>
      </c>
      <c r="B19" s="190" t="s">
        <v>637</v>
      </c>
      <c r="C19" s="105" t="s">
        <v>658</v>
      </c>
      <c r="D19" s="130">
        <v>930.75</v>
      </c>
      <c r="E19" s="71" t="s">
        <v>89</v>
      </c>
      <c r="F19" s="71" t="s">
        <v>249</v>
      </c>
      <c r="H19" s="129">
        <v>39947</v>
      </c>
      <c r="I19" s="190" t="s">
        <v>301</v>
      </c>
      <c r="J19" s="132" t="s">
        <v>654</v>
      </c>
      <c r="K19" s="136">
        <v>3100</v>
      </c>
      <c r="L19" s="27" t="s">
        <v>89</v>
      </c>
      <c r="M19" s="29" t="s">
        <v>249</v>
      </c>
      <c r="N19" s="70"/>
    </row>
    <row r="20" spans="1:14" x14ac:dyDescent="0.2">
      <c r="A20" s="129">
        <v>39954</v>
      </c>
      <c r="B20" s="190" t="s">
        <v>637</v>
      </c>
      <c r="C20" s="105" t="s">
        <v>658</v>
      </c>
      <c r="D20" s="130">
        <v>236.3</v>
      </c>
      <c r="E20" s="71" t="s">
        <v>89</v>
      </c>
      <c r="F20" s="71" t="s">
        <v>249</v>
      </c>
      <c r="H20" s="129">
        <v>39948</v>
      </c>
      <c r="I20" s="190" t="s">
        <v>301</v>
      </c>
      <c r="J20" s="132" t="s">
        <v>333</v>
      </c>
      <c r="K20" s="136">
        <v>682.42</v>
      </c>
      <c r="L20" s="27" t="s">
        <v>89</v>
      </c>
      <c r="M20" s="29" t="s">
        <v>249</v>
      </c>
      <c r="N20" s="70"/>
    </row>
    <row r="21" spans="1:14" x14ac:dyDescent="0.2">
      <c r="A21" s="129">
        <v>39954</v>
      </c>
      <c r="B21" s="190" t="s">
        <v>637</v>
      </c>
      <c r="C21" s="105" t="s">
        <v>658</v>
      </c>
      <c r="D21" s="130">
        <v>389.35</v>
      </c>
      <c r="E21" s="71" t="s">
        <v>89</v>
      </c>
      <c r="F21" s="71" t="s">
        <v>249</v>
      </c>
      <c r="H21" s="129">
        <v>39949</v>
      </c>
      <c r="I21" s="190" t="s">
        <v>301</v>
      </c>
      <c r="J21" s="132" t="s">
        <v>333</v>
      </c>
      <c r="K21" s="136">
        <v>993.3</v>
      </c>
      <c r="L21" s="27" t="s">
        <v>89</v>
      </c>
      <c r="M21" s="29" t="s">
        <v>249</v>
      </c>
      <c r="N21" s="70"/>
    </row>
    <row r="22" spans="1:14" x14ac:dyDescent="0.2">
      <c r="A22" s="129">
        <v>39954</v>
      </c>
      <c r="B22" s="190" t="s">
        <v>526</v>
      </c>
      <c r="C22" s="105" t="s">
        <v>659</v>
      </c>
      <c r="D22" s="130">
        <v>2488.5100000000002</v>
      </c>
      <c r="E22" s="71" t="s">
        <v>89</v>
      </c>
      <c r="F22" s="71" t="s">
        <v>249</v>
      </c>
      <c r="H22" s="129">
        <v>39949</v>
      </c>
      <c r="I22" s="190" t="s">
        <v>301</v>
      </c>
      <c r="J22" s="132" t="s">
        <v>424</v>
      </c>
      <c r="K22" s="136">
        <v>176.2</v>
      </c>
      <c r="L22" s="27" t="s">
        <v>89</v>
      </c>
      <c r="M22" s="29" t="s">
        <v>249</v>
      </c>
      <c r="N22" s="70"/>
    </row>
    <row r="23" spans="1:14" x14ac:dyDescent="0.2">
      <c r="A23" s="129">
        <v>39954</v>
      </c>
      <c r="B23" s="190" t="s">
        <v>637</v>
      </c>
      <c r="C23" s="105" t="s">
        <v>661</v>
      </c>
      <c r="D23" s="130">
        <v>118.2</v>
      </c>
      <c r="E23" s="71" t="s">
        <v>89</v>
      </c>
      <c r="F23" s="71" t="s">
        <v>249</v>
      </c>
      <c r="H23" s="129">
        <v>39951</v>
      </c>
      <c r="I23" s="190" t="s">
        <v>655</v>
      </c>
      <c r="J23" s="132" t="s">
        <v>656</v>
      </c>
      <c r="K23" s="136">
        <v>3135</v>
      </c>
      <c r="L23" s="27" t="s">
        <v>89</v>
      </c>
      <c r="M23" s="29" t="s">
        <v>249</v>
      </c>
      <c r="N23" s="70"/>
    </row>
    <row r="24" spans="1:14" x14ac:dyDescent="0.2">
      <c r="A24" s="129">
        <v>39954</v>
      </c>
      <c r="B24" s="190" t="s">
        <v>540</v>
      </c>
      <c r="C24" s="105" t="s">
        <v>662</v>
      </c>
      <c r="D24" s="130">
        <v>37.6</v>
      </c>
      <c r="E24" s="71" t="s">
        <v>89</v>
      </c>
      <c r="F24" s="71" t="s">
        <v>249</v>
      </c>
      <c r="H24" s="129">
        <v>39951</v>
      </c>
      <c r="I24" s="190" t="s">
        <v>301</v>
      </c>
      <c r="J24" s="132" t="s">
        <v>333</v>
      </c>
      <c r="K24" s="136">
        <v>743.51</v>
      </c>
      <c r="L24" s="27" t="s">
        <v>89</v>
      </c>
      <c r="M24" s="29" t="s">
        <v>249</v>
      </c>
      <c r="N24" s="70"/>
    </row>
    <row r="25" spans="1:14" x14ac:dyDescent="0.2">
      <c r="A25" s="129">
        <v>39955</v>
      </c>
      <c r="B25" s="190" t="s">
        <v>663</v>
      </c>
      <c r="C25" s="105" t="s">
        <v>664</v>
      </c>
      <c r="D25" s="130">
        <v>6255.59</v>
      </c>
      <c r="E25" s="71" t="s">
        <v>89</v>
      </c>
      <c r="F25" s="71" t="s">
        <v>249</v>
      </c>
      <c r="H25" s="129">
        <v>39953</v>
      </c>
      <c r="I25" s="190" t="s">
        <v>301</v>
      </c>
      <c r="J25" s="132" t="s">
        <v>333</v>
      </c>
      <c r="K25" s="136">
        <v>190.1</v>
      </c>
      <c r="L25" s="27" t="s">
        <v>89</v>
      </c>
      <c r="M25" s="29" t="s">
        <v>249</v>
      </c>
      <c r="N25" s="70"/>
    </row>
    <row r="26" spans="1:14" x14ac:dyDescent="0.2">
      <c r="A26" s="129">
        <v>39962</v>
      </c>
      <c r="B26" s="190" t="s">
        <v>301</v>
      </c>
      <c r="C26" s="105" t="s">
        <v>666</v>
      </c>
      <c r="D26" s="130">
        <v>4914.72</v>
      </c>
      <c r="E26" s="71" t="s">
        <v>89</v>
      </c>
      <c r="F26" s="71" t="s">
        <v>249</v>
      </c>
      <c r="H26" s="129">
        <v>39954</v>
      </c>
      <c r="I26" s="190" t="s">
        <v>566</v>
      </c>
      <c r="J26" s="132" t="s">
        <v>434</v>
      </c>
      <c r="K26" s="136">
        <v>2885</v>
      </c>
      <c r="L26" s="27" t="s">
        <v>89</v>
      </c>
      <c r="M26" s="29" t="s">
        <v>249</v>
      </c>
      <c r="N26" s="70"/>
    </row>
    <row r="27" spans="1:14" x14ac:dyDescent="0.2">
      <c r="A27" s="129">
        <v>39962</v>
      </c>
      <c r="B27" s="190" t="s">
        <v>301</v>
      </c>
      <c r="C27" s="105" t="s">
        <v>222</v>
      </c>
      <c r="D27" s="130">
        <v>1972.89</v>
      </c>
      <c r="E27" s="71" t="s">
        <v>89</v>
      </c>
      <c r="F27" s="71" t="s">
        <v>249</v>
      </c>
      <c r="H27" s="129">
        <v>39954</v>
      </c>
      <c r="I27" s="190" t="s">
        <v>660</v>
      </c>
      <c r="J27" s="132" t="s">
        <v>659</v>
      </c>
      <c r="K27" s="136">
        <v>1712.07</v>
      </c>
      <c r="L27" s="27" t="s">
        <v>89</v>
      </c>
      <c r="M27" s="29" t="s">
        <v>249</v>
      </c>
      <c r="N27" s="70"/>
    </row>
    <row r="28" spans="1:14" x14ac:dyDescent="0.2">
      <c r="A28" s="129">
        <v>39962</v>
      </c>
      <c r="B28" s="190" t="s">
        <v>301</v>
      </c>
      <c r="C28" s="105" t="s">
        <v>274</v>
      </c>
      <c r="D28" s="130">
        <v>12349.62</v>
      </c>
      <c r="E28" s="71" t="s">
        <v>89</v>
      </c>
      <c r="F28" s="71" t="s">
        <v>249</v>
      </c>
      <c r="H28" s="129">
        <v>39954</v>
      </c>
      <c r="I28" s="190" t="s">
        <v>301</v>
      </c>
      <c r="J28" s="132" t="s">
        <v>439</v>
      </c>
      <c r="K28" s="136">
        <v>1497</v>
      </c>
      <c r="L28" s="27" t="s">
        <v>89</v>
      </c>
      <c r="M28" s="29" t="s">
        <v>249</v>
      </c>
      <c r="N28" s="70"/>
    </row>
    <row r="29" spans="1:14" x14ac:dyDescent="0.2">
      <c r="A29" s="129">
        <v>39962</v>
      </c>
      <c r="B29" s="190" t="s">
        <v>301</v>
      </c>
      <c r="C29" s="105" t="s">
        <v>267</v>
      </c>
      <c r="D29" s="130">
        <v>128.9</v>
      </c>
      <c r="E29" s="71" t="s">
        <v>89</v>
      </c>
      <c r="F29" s="71" t="s">
        <v>249</v>
      </c>
      <c r="H29" s="129">
        <v>39960</v>
      </c>
      <c r="I29" s="190" t="s">
        <v>301</v>
      </c>
      <c r="J29" s="132" t="s">
        <v>310</v>
      </c>
      <c r="K29" s="136">
        <v>567.70000000000005</v>
      </c>
      <c r="L29" s="27" t="s">
        <v>89</v>
      </c>
      <c r="M29" s="29" t="s">
        <v>249</v>
      </c>
      <c r="N29" s="70"/>
    </row>
    <row r="30" spans="1:14" x14ac:dyDescent="0.2">
      <c r="A30" s="129">
        <v>39962</v>
      </c>
      <c r="B30" s="190" t="s">
        <v>540</v>
      </c>
      <c r="C30" s="105" t="s">
        <v>599</v>
      </c>
      <c r="D30" s="130">
        <v>583.79999999999995</v>
      </c>
      <c r="E30" s="71" t="s">
        <v>89</v>
      </c>
      <c r="F30" s="71" t="s">
        <v>249</v>
      </c>
      <c r="H30" s="129">
        <v>39962</v>
      </c>
      <c r="I30" s="190" t="s">
        <v>301</v>
      </c>
      <c r="J30" s="132" t="s">
        <v>408</v>
      </c>
      <c r="K30" s="136">
        <v>40.54</v>
      </c>
      <c r="L30" s="27" t="s">
        <v>89</v>
      </c>
      <c r="M30" s="29" t="s">
        <v>249</v>
      </c>
      <c r="N30" s="70"/>
    </row>
    <row r="31" spans="1:14" x14ac:dyDescent="0.2">
      <c r="A31" s="129">
        <v>39962</v>
      </c>
      <c r="B31" s="190" t="s">
        <v>301</v>
      </c>
      <c r="C31" s="105" t="s">
        <v>227</v>
      </c>
      <c r="D31" s="130">
        <v>674.54</v>
      </c>
      <c r="E31" s="71" t="s">
        <v>89</v>
      </c>
      <c r="F31" s="71" t="s">
        <v>249</v>
      </c>
      <c r="H31" s="129">
        <v>39961</v>
      </c>
      <c r="I31" s="190" t="s">
        <v>670</v>
      </c>
      <c r="J31" s="132" t="s">
        <v>669</v>
      </c>
      <c r="K31" s="136">
        <v>390</v>
      </c>
      <c r="L31" s="27" t="s">
        <v>89</v>
      </c>
      <c r="M31" s="29" t="s">
        <v>249</v>
      </c>
      <c r="N31" s="70"/>
    </row>
    <row r="32" spans="1:14" ht="13.5" thickBot="1" x14ac:dyDescent="0.25">
      <c r="A32" s="161"/>
      <c r="B32" s="187"/>
      <c r="C32" s="67"/>
      <c r="D32" s="93"/>
      <c r="E32" s="27"/>
      <c r="F32" s="71"/>
      <c r="H32" s="209">
        <v>39962</v>
      </c>
      <c r="I32" s="187" t="s">
        <v>301</v>
      </c>
      <c r="J32" s="133" t="s">
        <v>408</v>
      </c>
      <c r="K32" s="137">
        <v>359.85</v>
      </c>
      <c r="L32" s="29" t="s">
        <v>89</v>
      </c>
      <c r="M32" s="29" t="s">
        <v>249</v>
      </c>
      <c r="N32" s="70"/>
    </row>
    <row r="33" spans="1:14" ht="13.5" thickBot="1" x14ac:dyDescent="0.25">
      <c r="A33" s="56"/>
      <c r="B33" s="56"/>
      <c r="C33" s="56"/>
      <c r="D33" s="87">
        <f>SUM(D6:D32)</f>
        <v>56537.48000000001</v>
      </c>
      <c r="E33" s="27"/>
      <c r="F33" s="71"/>
      <c r="H33" s="56"/>
      <c r="I33" s="56"/>
      <c r="J33" s="194"/>
      <c r="K33" s="87">
        <f>SUM(K6:K32)</f>
        <v>25495.35</v>
      </c>
      <c r="N33" s="70"/>
    </row>
    <row r="34" spans="1:14" x14ac:dyDescent="0.2">
      <c r="A34" s="70"/>
      <c r="B34" s="70"/>
      <c r="C34" s="70"/>
      <c r="D34" s="95"/>
      <c r="E34" s="27"/>
      <c r="F34" s="71"/>
      <c r="H34" s="56"/>
      <c r="I34" s="56"/>
      <c r="J34" s="194"/>
      <c r="K34" s="208"/>
      <c r="N34" s="70"/>
    </row>
    <row r="35" spans="1:14" x14ac:dyDescent="0.2">
      <c r="A35" s="70"/>
      <c r="B35" s="70"/>
      <c r="C35" s="70"/>
      <c r="D35" s="95"/>
      <c r="E35" s="27"/>
      <c r="F35" s="71"/>
      <c r="H35" s="56"/>
      <c r="I35" s="56"/>
      <c r="J35" s="194"/>
      <c r="K35" s="208"/>
      <c r="N35" s="70"/>
    </row>
    <row r="36" spans="1:14" x14ac:dyDescent="0.2">
      <c r="A36" s="70"/>
      <c r="B36" s="70"/>
      <c r="C36" s="70"/>
      <c r="D36" s="95"/>
      <c r="E36" s="27"/>
      <c r="F36" s="71"/>
      <c r="N36" s="70"/>
    </row>
    <row r="37" spans="1:14" x14ac:dyDescent="0.2">
      <c r="E37" s="27"/>
      <c r="F37" s="71"/>
      <c r="N37" s="70"/>
    </row>
    <row r="38" spans="1:14" x14ac:dyDescent="0.2">
      <c r="E38" s="71"/>
      <c r="F38" s="71"/>
      <c r="N38" s="70"/>
    </row>
    <row r="39" spans="1:14" x14ac:dyDescent="0.2">
      <c r="E39" s="71"/>
      <c r="N39" s="70"/>
    </row>
    <row r="40" spans="1:14" x14ac:dyDescent="0.2">
      <c r="E40" s="71"/>
    </row>
    <row r="41" spans="1:14" x14ac:dyDescent="0.2">
      <c r="E41" s="71"/>
    </row>
    <row r="42" spans="1:14" x14ac:dyDescent="0.2">
      <c r="E42" s="71"/>
    </row>
    <row r="43" spans="1:14" x14ac:dyDescent="0.2">
      <c r="E43" s="71"/>
      <c r="G43" s="212"/>
    </row>
    <row r="44" spans="1:14" x14ac:dyDescent="0.2">
      <c r="E44" s="71"/>
      <c r="G44" s="212"/>
    </row>
    <row r="45" spans="1:14" x14ac:dyDescent="0.2">
      <c r="E45" s="71"/>
    </row>
    <row r="46" spans="1:14" x14ac:dyDescent="0.2">
      <c r="E46" s="71"/>
    </row>
    <row r="47" spans="1:14" x14ac:dyDescent="0.2">
      <c r="E47" s="71"/>
    </row>
    <row r="48" spans="1:14" x14ac:dyDescent="0.2">
      <c r="E48" s="71"/>
    </row>
    <row r="49" spans="5:5" x14ac:dyDescent="0.2">
      <c r="E49" s="71"/>
    </row>
    <row r="50" spans="5:5" x14ac:dyDescent="0.2">
      <c r="E50" s="71"/>
    </row>
    <row r="51" spans="5:5" x14ac:dyDescent="0.2">
      <c r="E51" s="71"/>
    </row>
    <row r="52" spans="5:5" x14ac:dyDescent="0.2">
      <c r="E52" s="71"/>
    </row>
    <row r="53" spans="5:5" x14ac:dyDescent="0.2">
      <c r="E53" s="71"/>
    </row>
    <row r="54" spans="5:5" x14ac:dyDescent="0.2">
      <c r="E54" s="71"/>
    </row>
    <row r="55" spans="5:5" x14ac:dyDescent="0.2">
      <c r="E55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N58"/>
  <sheetViews>
    <sheetView workbookViewId="0">
      <selection activeCell="B11" sqref="B1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2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668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39965</v>
      </c>
      <c r="B6" s="186" t="s">
        <v>540</v>
      </c>
      <c r="C6" s="105" t="s">
        <v>667</v>
      </c>
      <c r="D6" s="130">
        <v>500</v>
      </c>
      <c r="E6" s="71" t="s">
        <v>89</v>
      </c>
      <c r="F6" s="27" t="s">
        <v>249</v>
      </c>
      <c r="H6" s="129"/>
      <c r="I6" s="190"/>
      <c r="J6" s="132"/>
      <c r="K6" s="136"/>
      <c r="L6" s="27"/>
      <c r="M6" s="27"/>
    </row>
    <row r="7" spans="1:14" s="56" customFormat="1" ht="12" x14ac:dyDescent="0.2">
      <c r="A7" s="129">
        <v>39969</v>
      </c>
      <c r="B7" s="186" t="s">
        <v>637</v>
      </c>
      <c r="C7" s="105" t="s">
        <v>671</v>
      </c>
      <c r="D7" s="130">
        <v>14</v>
      </c>
      <c r="E7" s="71" t="s">
        <v>89</v>
      </c>
      <c r="F7" s="27" t="s">
        <v>249</v>
      </c>
      <c r="H7" s="129">
        <v>39966</v>
      </c>
      <c r="I7" s="190" t="s">
        <v>301</v>
      </c>
      <c r="J7" s="132" t="s">
        <v>333</v>
      </c>
      <c r="K7" s="136">
        <v>794.25</v>
      </c>
      <c r="L7" s="27" t="s">
        <v>89</v>
      </c>
      <c r="M7" s="27" t="s">
        <v>249</v>
      </c>
    </row>
    <row r="8" spans="1:14" s="56" customFormat="1" ht="12" x14ac:dyDescent="0.2">
      <c r="A8" s="129">
        <v>39969</v>
      </c>
      <c r="B8" s="186" t="s">
        <v>637</v>
      </c>
      <c r="C8" s="105" t="s">
        <v>671</v>
      </c>
      <c r="D8" s="130">
        <v>331.58</v>
      </c>
      <c r="E8" s="71" t="s">
        <v>89</v>
      </c>
      <c r="F8" s="27" t="s">
        <v>249</v>
      </c>
      <c r="H8" s="129">
        <v>39966</v>
      </c>
      <c r="I8" s="190" t="s">
        <v>301</v>
      </c>
      <c r="J8" s="132" t="s">
        <v>310</v>
      </c>
      <c r="K8" s="136">
        <v>450</v>
      </c>
      <c r="L8" s="27" t="s">
        <v>89</v>
      </c>
      <c r="M8" s="27" t="s">
        <v>249</v>
      </c>
    </row>
    <row r="9" spans="1:14" s="56" customFormat="1" ht="12" x14ac:dyDescent="0.2">
      <c r="A9" s="129">
        <v>39969</v>
      </c>
      <c r="B9" s="190" t="s">
        <v>637</v>
      </c>
      <c r="C9" s="132" t="s">
        <v>528</v>
      </c>
      <c r="D9" s="136">
        <v>241.3</v>
      </c>
      <c r="E9" s="27" t="s">
        <v>89</v>
      </c>
      <c r="F9" s="27" t="s">
        <v>249</v>
      </c>
      <c r="H9" s="129">
        <v>39967</v>
      </c>
      <c r="I9" s="190" t="s">
        <v>301</v>
      </c>
      <c r="J9" s="132" t="s">
        <v>548</v>
      </c>
      <c r="K9" s="136">
        <v>1189.9000000000001</v>
      </c>
      <c r="L9" s="27" t="s">
        <v>89</v>
      </c>
      <c r="M9" s="27" t="s">
        <v>249</v>
      </c>
    </row>
    <row r="10" spans="1:14" s="56" customFormat="1" ht="12" x14ac:dyDescent="0.2">
      <c r="A10" s="129">
        <v>39969</v>
      </c>
      <c r="B10" s="186" t="s">
        <v>609</v>
      </c>
      <c r="C10" s="105" t="s">
        <v>625</v>
      </c>
      <c r="D10" s="130">
        <v>114</v>
      </c>
      <c r="E10" s="71" t="s">
        <v>89</v>
      </c>
      <c r="F10" s="27" t="s">
        <v>249</v>
      </c>
      <c r="H10" s="129">
        <v>39967</v>
      </c>
      <c r="I10" s="190" t="s">
        <v>301</v>
      </c>
      <c r="J10" s="132" t="s">
        <v>459</v>
      </c>
      <c r="K10" s="136">
        <v>364</v>
      </c>
      <c r="L10" s="27" t="s">
        <v>89</v>
      </c>
      <c r="M10" s="27" t="s">
        <v>249</v>
      </c>
    </row>
    <row r="11" spans="1:14" s="56" customFormat="1" ht="12" x14ac:dyDescent="0.2">
      <c r="A11" s="129">
        <v>39969</v>
      </c>
      <c r="B11" s="190" t="s">
        <v>674</v>
      </c>
      <c r="C11" s="132" t="s">
        <v>673</v>
      </c>
      <c r="D11" s="130">
        <v>335.14</v>
      </c>
      <c r="E11" s="71" t="s">
        <v>89</v>
      </c>
      <c r="F11" s="71" t="s">
        <v>249</v>
      </c>
      <c r="H11" s="129">
        <v>39968</v>
      </c>
      <c r="I11" s="190" t="s">
        <v>301</v>
      </c>
      <c r="J11" s="132" t="s">
        <v>424</v>
      </c>
      <c r="K11" s="220">
        <v>596.46</v>
      </c>
      <c r="L11" s="27"/>
      <c r="M11" s="27" t="s">
        <v>249</v>
      </c>
    </row>
    <row r="12" spans="1:14" x14ac:dyDescent="0.2">
      <c r="A12" s="129">
        <v>39974</v>
      </c>
      <c r="B12" s="190" t="s">
        <v>301</v>
      </c>
      <c r="C12" s="105" t="s">
        <v>380</v>
      </c>
      <c r="D12" s="130">
        <v>524.29</v>
      </c>
      <c r="E12" s="872" t="s">
        <v>89</v>
      </c>
      <c r="F12" s="71" t="s">
        <v>249</v>
      </c>
      <c r="H12" s="129">
        <v>39969</v>
      </c>
      <c r="I12" s="190" t="s">
        <v>637</v>
      </c>
      <c r="J12" s="132" t="s">
        <v>485</v>
      </c>
      <c r="K12" s="136">
        <v>472.2</v>
      </c>
      <c r="L12" s="27" t="s">
        <v>89</v>
      </c>
      <c r="M12" s="27" t="s">
        <v>249</v>
      </c>
      <c r="N12" s="70"/>
    </row>
    <row r="13" spans="1:14" ht="13.5" thickBot="1" x14ac:dyDescent="0.25">
      <c r="A13" s="129">
        <v>39974</v>
      </c>
      <c r="B13" s="190" t="s">
        <v>301</v>
      </c>
      <c r="C13" s="105" t="s">
        <v>380</v>
      </c>
      <c r="D13" s="93">
        <v>427.81</v>
      </c>
      <c r="E13" s="872"/>
      <c r="F13" s="71" t="s">
        <v>249</v>
      </c>
      <c r="H13" s="129">
        <v>39969</v>
      </c>
      <c r="I13" s="190" t="s">
        <v>637</v>
      </c>
      <c r="J13" s="132" t="s">
        <v>672</v>
      </c>
      <c r="K13" s="136">
        <v>6670.37</v>
      </c>
      <c r="L13" s="27" t="s">
        <v>89</v>
      </c>
      <c r="M13" s="29" t="s">
        <v>249</v>
      </c>
      <c r="N13" s="70"/>
    </row>
    <row r="14" spans="1:14" ht="13.5" thickTop="1" x14ac:dyDescent="0.2">
      <c r="A14" s="129"/>
      <c r="B14" s="190"/>
      <c r="C14" s="105"/>
      <c r="D14" s="151">
        <f>SUM(D12:D13)</f>
        <v>952.09999999999991</v>
      </c>
      <c r="E14" s="71"/>
      <c r="F14" s="71"/>
      <c r="H14" s="129">
        <v>39973</v>
      </c>
      <c r="I14" s="190" t="s">
        <v>301</v>
      </c>
      <c r="J14" s="132" t="s">
        <v>424</v>
      </c>
      <c r="K14" s="220">
        <v>383.36</v>
      </c>
      <c r="L14" s="27"/>
      <c r="M14" s="29" t="s">
        <v>249</v>
      </c>
      <c r="N14" s="70"/>
    </row>
    <row r="15" spans="1:14" x14ac:dyDescent="0.2">
      <c r="A15" s="129">
        <v>39976</v>
      </c>
      <c r="B15" s="190" t="s">
        <v>637</v>
      </c>
      <c r="C15" s="105" t="s">
        <v>510</v>
      </c>
      <c r="D15" s="130">
        <v>225.16</v>
      </c>
      <c r="E15" s="71" t="s">
        <v>89</v>
      </c>
      <c r="F15" s="71" t="s">
        <v>249</v>
      </c>
      <c r="H15" s="129">
        <v>39973</v>
      </c>
      <c r="I15" s="190" t="s">
        <v>675</v>
      </c>
      <c r="J15" s="132" t="s">
        <v>419</v>
      </c>
      <c r="K15" s="136">
        <v>218.73</v>
      </c>
      <c r="L15" s="27" t="s">
        <v>89</v>
      </c>
      <c r="M15" s="29" t="s">
        <v>249</v>
      </c>
      <c r="N15" s="70"/>
    </row>
    <row r="16" spans="1:14" x14ac:dyDescent="0.2">
      <c r="A16" s="129">
        <v>39982</v>
      </c>
      <c r="B16" s="190" t="s">
        <v>301</v>
      </c>
      <c r="C16" s="105" t="s">
        <v>424</v>
      </c>
      <c r="D16" s="130">
        <v>494.8</v>
      </c>
      <c r="E16" s="71" t="s">
        <v>89</v>
      </c>
      <c r="F16" s="71" t="s">
        <v>249</v>
      </c>
      <c r="H16" s="129">
        <v>39976</v>
      </c>
      <c r="I16" s="190" t="s">
        <v>301</v>
      </c>
      <c r="J16" s="132" t="s">
        <v>227</v>
      </c>
      <c r="K16" s="136">
        <v>940.5</v>
      </c>
      <c r="L16" s="27" t="s">
        <v>89</v>
      </c>
      <c r="M16" s="29" t="s">
        <v>249</v>
      </c>
      <c r="N16" s="70"/>
    </row>
    <row r="17" spans="1:14" x14ac:dyDescent="0.2">
      <c r="A17" s="129">
        <v>39982</v>
      </c>
      <c r="B17" s="190" t="s">
        <v>301</v>
      </c>
      <c r="C17" s="105" t="s">
        <v>333</v>
      </c>
      <c r="D17" s="130">
        <v>211.47</v>
      </c>
      <c r="E17" s="71" t="s">
        <v>89</v>
      </c>
      <c r="F17" s="71" t="s">
        <v>249</v>
      </c>
      <c r="H17" s="129">
        <v>39981</v>
      </c>
      <c r="I17" s="190" t="s">
        <v>301</v>
      </c>
      <c r="J17" s="132" t="s">
        <v>310</v>
      </c>
      <c r="K17" s="136">
        <v>589.9</v>
      </c>
      <c r="L17" s="27" t="s">
        <v>89</v>
      </c>
      <c r="M17" s="29" t="s">
        <v>249</v>
      </c>
      <c r="N17" s="70"/>
    </row>
    <row r="18" spans="1:14" x14ac:dyDescent="0.2">
      <c r="A18" s="129">
        <v>39983</v>
      </c>
      <c r="B18" s="190" t="s">
        <v>301</v>
      </c>
      <c r="C18" s="132" t="s">
        <v>640</v>
      </c>
      <c r="D18" s="136">
        <v>725</v>
      </c>
      <c r="E18" s="27" t="s">
        <v>89</v>
      </c>
      <c r="F18" s="71" t="s">
        <v>249</v>
      </c>
      <c r="H18" s="129">
        <v>39981</v>
      </c>
      <c r="I18" s="190" t="s">
        <v>301</v>
      </c>
      <c r="J18" s="132" t="s">
        <v>333</v>
      </c>
      <c r="K18" s="136">
        <v>2036.8</v>
      </c>
      <c r="L18" s="27" t="s">
        <v>89</v>
      </c>
      <c r="M18" s="29" t="s">
        <v>249</v>
      </c>
      <c r="N18" s="70"/>
    </row>
    <row r="19" spans="1:14" x14ac:dyDescent="0.2">
      <c r="A19" s="129">
        <v>39983</v>
      </c>
      <c r="B19" s="190" t="s">
        <v>301</v>
      </c>
      <c r="C19" s="105" t="s">
        <v>348</v>
      </c>
      <c r="D19" s="130">
        <v>5962.2</v>
      </c>
      <c r="E19" s="71" t="s">
        <v>89</v>
      </c>
      <c r="F19" s="71" t="s">
        <v>249</v>
      </c>
      <c r="H19" s="129">
        <v>39983</v>
      </c>
      <c r="I19" s="190" t="s">
        <v>637</v>
      </c>
      <c r="J19" s="132" t="s">
        <v>676</v>
      </c>
      <c r="K19" s="136">
        <v>307.39999999999998</v>
      </c>
      <c r="L19" s="27" t="s">
        <v>89</v>
      </c>
      <c r="M19" s="29" t="s">
        <v>249</v>
      </c>
      <c r="N19" s="70"/>
    </row>
    <row r="20" spans="1:14" x14ac:dyDescent="0.2">
      <c r="A20" s="129">
        <v>39986</v>
      </c>
      <c r="B20" s="190" t="s">
        <v>301</v>
      </c>
      <c r="C20" s="105" t="s">
        <v>227</v>
      </c>
      <c r="D20" s="130">
        <v>1999.56</v>
      </c>
      <c r="E20" s="71" t="s">
        <v>89</v>
      </c>
      <c r="F20" s="71" t="s">
        <v>249</v>
      </c>
      <c r="H20" s="129">
        <v>39986</v>
      </c>
      <c r="I20" s="190" t="s">
        <v>675</v>
      </c>
      <c r="J20" s="132" t="s">
        <v>395</v>
      </c>
      <c r="K20" s="136">
        <v>430</v>
      </c>
      <c r="L20" s="27" t="s">
        <v>89</v>
      </c>
      <c r="M20" s="29" t="s">
        <v>249</v>
      </c>
      <c r="N20" s="70"/>
    </row>
    <row r="21" spans="1:14" x14ac:dyDescent="0.2">
      <c r="A21" s="129">
        <v>39986</v>
      </c>
      <c r="B21" s="190" t="s">
        <v>301</v>
      </c>
      <c r="C21" s="105" t="s">
        <v>5</v>
      </c>
      <c r="D21" s="130">
        <v>6071.64</v>
      </c>
      <c r="E21" s="71" t="s">
        <v>89</v>
      </c>
      <c r="F21" s="71" t="s">
        <v>249</v>
      </c>
      <c r="H21" s="129">
        <v>39987</v>
      </c>
      <c r="I21" s="190" t="s">
        <v>301</v>
      </c>
      <c r="J21" s="105" t="s">
        <v>424</v>
      </c>
      <c r="K21" s="130">
        <v>280.77999999999997</v>
      </c>
      <c r="L21" s="71" t="s">
        <v>89</v>
      </c>
      <c r="M21" s="71" t="s">
        <v>249</v>
      </c>
      <c r="N21" s="70"/>
    </row>
    <row r="22" spans="1:14" x14ac:dyDescent="0.2">
      <c r="A22" s="129">
        <v>39986</v>
      </c>
      <c r="B22" s="190" t="s">
        <v>301</v>
      </c>
      <c r="C22" s="105" t="s">
        <v>420</v>
      </c>
      <c r="D22" s="130">
        <v>490.43</v>
      </c>
      <c r="E22" s="71" t="s">
        <v>89</v>
      </c>
      <c r="F22" s="71" t="s">
        <v>249</v>
      </c>
      <c r="H22" s="129">
        <v>39989</v>
      </c>
      <c r="I22" s="190" t="s">
        <v>301</v>
      </c>
      <c r="J22" s="105" t="s">
        <v>424</v>
      </c>
      <c r="K22" s="130">
        <v>598.08000000000004</v>
      </c>
      <c r="L22" s="71" t="s">
        <v>89</v>
      </c>
      <c r="M22" s="71" t="s">
        <v>249</v>
      </c>
      <c r="N22" s="70"/>
    </row>
    <row r="23" spans="1:14" x14ac:dyDescent="0.2">
      <c r="A23" s="129">
        <v>39986</v>
      </c>
      <c r="B23" s="190" t="s">
        <v>301</v>
      </c>
      <c r="C23" s="105" t="s">
        <v>677</v>
      </c>
      <c r="D23" s="130">
        <v>678.3</v>
      </c>
      <c r="E23" s="71" t="s">
        <v>89</v>
      </c>
      <c r="F23" s="71" t="s">
        <v>249</v>
      </c>
      <c r="H23" s="129">
        <v>39994</v>
      </c>
      <c r="I23" s="190" t="s">
        <v>637</v>
      </c>
      <c r="J23" s="105" t="s">
        <v>597</v>
      </c>
      <c r="K23" s="130">
        <v>1012.54</v>
      </c>
      <c r="L23" s="71" t="s">
        <v>89</v>
      </c>
      <c r="M23" s="71" t="s">
        <v>249</v>
      </c>
      <c r="N23" s="70"/>
    </row>
    <row r="24" spans="1:14" ht="13.5" thickBot="1" x14ac:dyDescent="0.25">
      <c r="A24" s="129">
        <v>39986</v>
      </c>
      <c r="B24" s="190" t="s">
        <v>301</v>
      </c>
      <c r="C24" s="132" t="s">
        <v>333</v>
      </c>
      <c r="D24" s="136">
        <v>928</v>
      </c>
      <c r="E24" s="27" t="s">
        <v>89</v>
      </c>
      <c r="F24" s="71" t="s">
        <v>249</v>
      </c>
      <c r="H24" s="209"/>
      <c r="I24" s="192"/>
      <c r="J24" s="133"/>
      <c r="K24" s="137"/>
      <c r="N24" s="70"/>
    </row>
    <row r="25" spans="1:14" ht="13.5" thickBot="1" x14ac:dyDescent="0.25">
      <c r="A25" s="129">
        <v>39986</v>
      </c>
      <c r="B25" s="190" t="s">
        <v>301</v>
      </c>
      <c r="C25" s="132" t="s">
        <v>682</v>
      </c>
      <c r="D25" s="136">
        <v>1125</v>
      </c>
      <c r="E25" s="27"/>
      <c r="F25" s="71" t="s">
        <v>249</v>
      </c>
      <c r="H25" s="56"/>
      <c r="I25" s="56"/>
      <c r="J25" s="194"/>
      <c r="K25" s="87">
        <f>SUM(K6:K24)</f>
        <v>17335.27</v>
      </c>
      <c r="N25" s="70"/>
    </row>
    <row r="26" spans="1:14" x14ac:dyDescent="0.2">
      <c r="A26" s="129">
        <v>39988</v>
      </c>
      <c r="B26" s="190" t="s">
        <v>301</v>
      </c>
      <c r="C26" s="105" t="s">
        <v>333</v>
      </c>
      <c r="D26" s="221">
        <v>267.02</v>
      </c>
      <c r="E26" s="71"/>
      <c r="F26" s="71" t="s">
        <v>249</v>
      </c>
      <c r="N26" s="70"/>
    </row>
    <row r="27" spans="1:14" x14ac:dyDescent="0.2">
      <c r="A27" s="129">
        <v>39993</v>
      </c>
      <c r="B27" s="190" t="s">
        <v>301</v>
      </c>
      <c r="C27" s="105" t="s">
        <v>678</v>
      </c>
      <c r="D27" s="130">
        <v>3131.3</v>
      </c>
      <c r="E27" s="71" t="s">
        <v>89</v>
      </c>
      <c r="F27" s="71" t="s">
        <v>249</v>
      </c>
      <c r="N27" s="70"/>
    </row>
    <row r="28" spans="1:14" x14ac:dyDescent="0.2">
      <c r="A28" s="129">
        <v>39994</v>
      </c>
      <c r="B28" s="190" t="s">
        <v>674</v>
      </c>
      <c r="C28" s="105" t="s">
        <v>680</v>
      </c>
      <c r="D28" s="130">
        <v>165.9</v>
      </c>
      <c r="E28" s="71" t="s">
        <v>89</v>
      </c>
      <c r="F28" s="71" t="s">
        <v>249</v>
      </c>
      <c r="N28" s="70"/>
    </row>
    <row r="29" spans="1:14" x14ac:dyDescent="0.2">
      <c r="A29" s="129">
        <v>39994</v>
      </c>
      <c r="B29" s="190" t="s">
        <v>637</v>
      </c>
      <c r="C29" s="105" t="s">
        <v>638</v>
      </c>
      <c r="D29" s="130">
        <v>554.1</v>
      </c>
      <c r="E29" s="71" t="s">
        <v>89</v>
      </c>
      <c r="F29" s="71" t="s">
        <v>249</v>
      </c>
      <c r="N29" s="70"/>
    </row>
    <row r="30" spans="1:14" x14ac:dyDescent="0.2">
      <c r="A30" s="129">
        <v>39994</v>
      </c>
      <c r="B30" s="190" t="s">
        <v>301</v>
      </c>
      <c r="C30" s="105" t="s">
        <v>679</v>
      </c>
      <c r="D30" s="130">
        <v>17784</v>
      </c>
      <c r="E30" s="71" t="s">
        <v>89</v>
      </c>
      <c r="F30" s="71" t="s">
        <v>249</v>
      </c>
      <c r="N30" s="70"/>
    </row>
    <row r="31" spans="1:14" x14ac:dyDescent="0.2">
      <c r="A31" s="129">
        <v>39994</v>
      </c>
      <c r="B31" s="190" t="s">
        <v>301</v>
      </c>
      <c r="C31" s="105" t="s">
        <v>222</v>
      </c>
      <c r="D31" s="130">
        <v>1415.43</v>
      </c>
      <c r="E31" s="71" t="s">
        <v>89</v>
      </c>
      <c r="F31" s="71" t="s">
        <v>249</v>
      </c>
      <c r="N31" s="70"/>
    </row>
    <row r="32" spans="1:14" x14ac:dyDescent="0.2">
      <c r="A32" s="129">
        <v>39994</v>
      </c>
      <c r="B32" s="190" t="s">
        <v>301</v>
      </c>
      <c r="C32" s="105" t="s">
        <v>642</v>
      </c>
      <c r="D32" s="130">
        <v>4696.8</v>
      </c>
      <c r="E32" s="71" t="s">
        <v>89</v>
      </c>
      <c r="F32" s="71" t="s">
        <v>249</v>
      </c>
      <c r="N32" s="70"/>
    </row>
    <row r="33" spans="1:7" x14ac:dyDescent="0.2">
      <c r="A33" s="129">
        <v>39994</v>
      </c>
      <c r="B33" s="190" t="s">
        <v>609</v>
      </c>
      <c r="C33" s="105" t="s">
        <v>625</v>
      </c>
      <c r="D33" s="130">
        <v>114</v>
      </c>
      <c r="E33" s="71" t="s">
        <v>89</v>
      </c>
      <c r="F33" s="71" t="s">
        <v>249</v>
      </c>
    </row>
    <row r="34" spans="1:7" x14ac:dyDescent="0.2">
      <c r="A34" s="129">
        <v>39994</v>
      </c>
      <c r="B34" s="190" t="s">
        <v>301</v>
      </c>
      <c r="C34" s="105" t="s">
        <v>347</v>
      </c>
      <c r="D34" s="130">
        <v>3142.67</v>
      </c>
      <c r="E34" s="71" t="s">
        <v>89</v>
      </c>
      <c r="F34" s="71" t="s">
        <v>249</v>
      </c>
    </row>
    <row r="35" spans="1:7" ht="13.5" thickBot="1" x14ac:dyDescent="0.25">
      <c r="A35" s="161">
        <v>39994</v>
      </c>
      <c r="B35" s="187" t="s">
        <v>540</v>
      </c>
      <c r="C35" s="67" t="s">
        <v>599</v>
      </c>
      <c r="D35" s="93">
        <v>574.75</v>
      </c>
      <c r="E35" s="27" t="s">
        <v>89</v>
      </c>
      <c r="F35" s="29" t="s">
        <v>249</v>
      </c>
    </row>
    <row r="36" spans="1:7" ht="13.5" thickBot="1" x14ac:dyDescent="0.25">
      <c r="A36" s="56"/>
      <c r="B36" s="56"/>
      <c r="C36" s="56"/>
      <c r="D36" s="87">
        <f>SUM(D6:D13)+SUM(D15:D35)</f>
        <v>53245.650000000009</v>
      </c>
      <c r="E36" s="27"/>
      <c r="G36" s="212"/>
    </row>
    <row r="37" spans="1:7" x14ac:dyDescent="0.2">
      <c r="A37" s="70"/>
      <c r="B37" s="70"/>
      <c r="C37" s="70"/>
      <c r="D37" s="95"/>
      <c r="E37" s="27"/>
      <c r="G37" s="212"/>
    </row>
    <row r="38" spans="1:7" x14ac:dyDescent="0.2">
      <c r="A38" s="70"/>
      <c r="B38" s="70"/>
      <c r="C38" s="70"/>
      <c r="D38" s="95"/>
      <c r="E38" s="27"/>
    </row>
    <row r="39" spans="1:7" x14ac:dyDescent="0.2">
      <c r="A39" s="70"/>
      <c r="B39" s="70"/>
      <c r="C39" s="70"/>
      <c r="D39" s="95"/>
      <c r="E39" s="27"/>
    </row>
    <row r="40" spans="1:7" x14ac:dyDescent="0.2">
      <c r="E40" s="27"/>
    </row>
    <row r="41" spans="1:7" x14ac:dyDescent="0.2">
      <c r="E41" s="71"/>
    </row>
    <row r="42" spans="1:7" x14ac:dyDescent="0.2">
      <c r="E42" s="71"/>
    </row>
    <row r="43" spans="1:7" x14ac:dyDescent="0.2">
      <c r="E43" s="71"/>
    </row>
    <row r="44" spans="1:7" x14ac:dyDescent="0.2">
      <c r="E44" s="71"/>
    </row>
    <row r="45" spans="1:7" x14ac:dyDescent="0.2">
      <c r="E45" s="71"/>
    </row>
    <row r="46" spans="1:7" x14ac:dyDescent="0.2">
      <c r="E46" s="71"/>
    </row>
    <row r="47" spans="1:7" x14ac:dyDescent="0.2">
      <c r="E47" s="71"/>
    </row>
    <row r="48" spans="1:7" x14ac:dyDescent="0.2">
      <c r="E48" s="71"/>
    </row>
    <row r="49" spans="5:5" x14ac:dyDescent="0.2">
      <c r="E49" s="71"/>
    </row>
    <row r="50" spans="5:5" x14ac:dyDescent="0.2">
      <c r="E50" s="71"/>
    </row>
    <row r="51" spans="5:5" x14ac:dyDescent="0.2">
      <c r="E51" s="71"/>
    </row>
    <row r="52" spans="5:5" x14ac:dyDescent="0.2">
      <c r="E52" s="71"/>
    </row>
    <row r="53" spans="5:5" x14ac:dyDescent="0.2">
      <c r="E53" s="71"/>
    </row>
    <row r="54" spans="5:5" x14ac:dyDescent="0.2">
      <c r="E54" s="71"/>
    </row>
    <row r="55" spans="5:5" x14ac:dyDescent="0.2">
      <c r="E55" s="71"/>
    </row>
    <row r="56" spans="5:5" x14ac:dyDescent="0.2">
      <c r="E56" s="71"/>
    </row>
    <row r="57" spans="5:5" x14ac:dyDescent="0.2">
      <c r="E57" s="71"/>
    </row>
    <row r="58" spans="5:5" x14ac:dyDescent="0.2">
      <c r="E58" s="71"/>
    </row>
  </sheetData>
  <mergeCells count="4">
    <mergeCell ref="A3:D3"/>
    <mergeCell ref="H3:K3"/>
    <mergeCell ref="A1:L1"/>
    <mergeCell ref="E12:E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71"/>
  <sheetViews>
    <sheetView topLeftCell="A19" workbookViewId="0">
      <selection activeCell="C42" sqref="C42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2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681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39995</v>
      </c>
      <c r="B6" s="186" t="s">
        <v>301</v>
      </c>
      <c r="C6" s="105" t="s">
        <v>424</v>
      </c>
      <c r="D6" s="130">
        <v>275.73</v>
      </c>
      <c r="E6" s="71" t="s">
        <v>89</v>
      </c>
      <c r="F6" s="27" t="s">
        <v>249</v>
      </c>
      <c r="H6" s="129"/>
      <c r="I6" s="190"/>
      <c r="J6" s="132"/>
      <c r="K6" s="136"/>
      <c r="L6" s="27"/>
      <c r="M6" s="27"/>
    </row>
    <row r="7" spans="1:14" s="56" customFormat="1" ht="12" x14ac:dyDescent="0.2">
      <c r="A7" s="129">
        <v>39997</v>
      </c>
      <c r="B7" s="186" t="s">
        <v>301</v>
      </c>
      <c r="C7" s="105" t="s">
        <v>420</v>
      </c>
      <c r="D7" s="130">
        <v>481.76</v>
      </c>
      <c r="E7" s="71" t="s">
        <v>89</v>
      </c>
      <c r="F7" s="27" t="s">
        <v>249</v>
      </c>
      <c r="H7" s="129"/>
      <c r="I7" s="190"/>
      <c r="J7" s="132"/>
      <c r="K7" s="136"/>
      <c r="L7" s="27"/>
      <c r="M7" s="27"/>
    </row>
    <row r="8" spans="1:14" s="56" customFormat="1" ht="12" x14ac:dyDescent="0.2">
      <c r="A8" s="129">
        <v>40000</v>
      </c>
      <c r="B8" s="186" t="s">
        <v>301</v>
      </c>
      <c r="C8" s="105" t="s">
        <v>333</v>
      </c>
      <c r="D8" s="130">
        <v>256.39</v>
      </c>
      <c r="E8" s="71" t="s">
        <v>89</v>
      </c>
      <c r="F8" s="27" t="s">
        <v>249</v>
      </c>
      <c r="H8" s="129"/>
      <c r="I8" s="190"/>
      <c r="J8" s="132"/>
      <c r="K8" s="136"/>
      <c r="L8" s="27"/>
      <c r="M8" s="27"/>
    </row>
    <row r="9" spans="1:14" s="56" customFormat="1" ht="12" x14ac:dyDescent="0.2">
      <c r="A9" s="129">
        <v>40000</v>
      </c>
      <c r="B9" s="186" t="s">
        <v>301</v>
      </c>
      <c r="C9" s="105" t="s">
        <v>333</v>
      </c>
      <c r="D9" s="130">
        <v>601.87</v>
      </c>
      <c r="E9" s="71" t="s">
        <v>89</v>
      </c>
      <c r="F9" s="27" t="s">
        <v>249</v>
      </c>
      <c r="H9" s="129"/>
      <c r="I9" s="190"/>
      <c r="J9" s="132"/>
      <c r="K9" s="136"/>
      <c r="L9" s="27"/>
      <c r="M9" s="27"/>
    </row>
    <row r="10" spans="1:14" s="56" customFormat="1" ht="12" x14ac:dyDescent="0.2">
      <c r="A10" s="129">
        <v>40000</v>
      </c>
      <c r="B10" s="186" t="s">
        <v>301</v>
      </c>
      <c r="C10" s="105" t="s">
        <v>333</v>
      </c>
      <c r="D10" s="130">
        <v>122.98</v>
      </c>
      <c r="E10" s="71" t="s">
        <v>89</v>
      </c>
      <c r="F10" s="27" t="s">
        <v>249</v>
      </c>
      <c r="H10" s="129"/>
      <c r="I10" s="190"/>
      <c r="J10" s="132"/>
      <c r="K10" s="136"/>
      <c r="L10" s="27"/>
      <c r="M10" s="27"/>
    </row>
    <row r="11" spans="1:14" s="56" customFormat="1" ht="12" x14ac:dyDescent="0.2">
      <c r="A11" s="129">
        <v>40003</v>
      </c>
      <c r="B11" s="190" t="s">
        <v>301</v>
      </c>
      <c r="C11" s="132" t="s">
        <v>683</v>
      </c>
      <c r="D11" s="136">
        <v>886.5</v>
      </c>
      <c r="E11" s="27" t="s">
        <v>89</v>
      </c>
      <c r="F11" s="27" t="s">
        <v>249</v>
      </c>
      <c r="H11" s="129"/>
      <c r="I11" s="190"/>
      <c r="J11" s="132"/>
      <c r="K11" s="136"/>
      <c r="L11" s="27"/>
      <c r="M11" s="27"/>
    </row>
    <row r="12" spans="1:14" s="56" customFormat="1" ht="12" x14ac:dyDescent="0.2">
      <c r="A12" s="129">
        <v>40003</v>
      </c>
      <c r="B12" s="186" t="s">
        <v>301</v>
      </c>
      <c r="C12" s="105" t="s">
        <v>333</v>
      </c>
      <c r="D12" s="130">
        <v>467.23</v>
      </c>
      <c r="E12" s="71" t="s">
        <v>89</v>
      </c>
      <c r="F12" s="71" t="s">
        <v>249</v>
      </c>
      <c r="H12" s="129"/>
      <c r="I12" s="190"/>
      <c r="J12" s="132"/>
      <c r="K12" s="136"/>
      <c r="L12" s="27"/>
      <c r="M12" s="27"/>
    </row>
    <row r="13" spans="1:14" x14ac:dyDescent="0.2">
      <c r="A13" s="129">
        <v>40003</v>
      </c>
      <c r="B13" s="190" t="s">
        <v>301</v>
      </c>
      <c r="C13" s="132" t="s">
        <v>333</v>
      </c>
      <c r="D13" s="130">
        <v>1160.3399999999999</v>
      </c>
      <c r="E13" s="71" t="s">
        <v>89</v>
      </c>
      <c r="F13" s="71" t="s">
        <v>249</v>
      </c>
      <c r="H13" s="129"/>
      <c r="I13" s="190"/>
      <c r="J13" s="132"/>
      <c r="K13" s="136"/>
      <c r="L13" s="27"/>
      <c r="N13" s="70"/>
    </row>
    <row r="14" spans="1:14" x14ac:dyDescent="0.2">
      <c r="A14" s="129">
        <v>40007</v>
      </c>
      <c r="B14" s="190" t="s">
        <v>301</v>
      </c>
      <c r="C14" s="105" t="s">
        <v>333</v>
      </c>
      <c r="D14" s="130">
        <v>84.77</v>
      </c>
      <c r="E14" s="171" t="s">
        <v>89</v>
      </c>
      <c r="F14" s="71" t="s">
        <v>249</v>
      </c>
      <c r="H14" s="129"/>
      <c r="I14" s="190"/>
      <c r="J14" s="132"/>
      <c r="K14" s="136"/>
      <c r="L14" s="27"/>
      <c r="N14" s="70"/>
    </row>
    <row r="15" spans="1:14" x14ac:dyDescent="0.2">
      <c r="A15" s="129">
        <v>40008</v>
      </c>
      <c r="B15" s="190" t="s">
        <v>301</v>
      </c>
      <c r="C15" s="105" t="s">
        <v>310</v>
      </c>
      <c r="D15" s="130">
        <v>286.64999999999998</v>
      </c>
      <c r="E15" s="171" t="s">
        <v>89</v>
      </c>
      <c r="F15" s="71" t="s">
        <v>249</v>
      </c>
      <c r="H15" s="129"/>
      <c r="I15" s="190"/>
      <c r="J15" s="132"/>
      <c r="K15" s="136"/>
      <c r="L15" s="27"/>
      <c r="N15" s="70"/>
    </row>
    <row r="16" spans="1:14" x14ac:dyDescent="0.2">
      <c r="A16" s="129">
        <v>40008</v>
      </c>
      <c r="B16" s="190" t="s">
        <v>637</v>
      </c>
      <c r="C16" s="105" t="s">
        <v>684</v>
      </c>
      <c r="D16" s="92">
        <v>1421.2</v>
      </c>
      <c r="E16" s="171" t="s">
        <v>89</v>
      </c>
      <c r="F16" s="71" t="s">
        <v>249</v>
      </c>
      <c r="H16" s="129"/>
      <c r="I16" s="190"/>
      <c r="J16" s="132"/>
      <c r="K16" s="136"/>
      <c r="L16" s="27"/>
      <c r="N16" s="70"/>
    </row>
    <row r="17" spans="1:14" x14ac:dyDescent="0.2">
      <c r="A17" s="129">
        <v>40008</v>
      </c>
      <c r="B17" s="190" t="s">
        <v>637</v>
      </c>
      <c r="C17" s="105" t="s">
        <v>685</v>
      </c>
      <c r="D17" s="151">
        <v>419.79</v>
      </c>
      <c r="E17" s="71" t="s">
        <v>89</v>
      </c>
      <c r="F17" s="71" t="s">
        <v>249</v>
      </c>
      <c r="H17" s="129"/>
      <c r="I17" s="190"/>
      <c r="J17" s="132"/>
      <c r="K17" s="136"/>
      <c r="L17" s="27"/>
      <c r="N17" s="70"/>
    </row>
    <row r="18" spans="1:14" x14ac:dyDescent="0.2">
      <c r="A18" s="129">
        <v>40008</v>
      </c>
      <c r="B18" s="190" t="s">
        <v>637</v>
      </c>
      <c r="C18" s="105" t="s">
        <v>672</v>
      </c>
      <c r="D18" s="130">
        <v>577.6</v>
      </c>
      <c r="E18" s="71" t="s">
        <v>89</v>
      </c>
      <c r="F18" s="71" t="s">
        <v>249</v>
      </c>
      <c r="H18" s="129"/>
      <c r="I18" s="190"/>
      <c r="J18" s="132"/>
      <c r="K18" s="136"/>
      <c r="L18" s="27"/>
      <c r="N18" s="70"/>
    </row>
    <row r="19" spans="1:14" x14ac:dyDescent="0.2">
      <c r="A19" s="129">
        <v>40008</v>
      </c>
      <c r="B19" s="190" t="s">
        <v>637</v>
      </c>
      <c r="C19" s="105" t="s">
        <v>558</v>
      </c>
      <c r="D19" s="130">
        <v>213.55</v>
      </c>
      <c r="E19" s="71" t="s">
        <v>89</v>
      </c>
      <c r="F19" s="71" t="s">
        <v>249</v>
      </c>
      <c r="H19" s="129"/>
      <c r="I19" s="190"/>
      <c r="J19" s="132"/>
      <c r="K19" s="136"/>
      <c r="L19" s="27"/>
      <c r="N19" s="70"/>
    </row>
    <row r="20" spans="1:14" ht="13.5" thickBot="1" x14ac:dyDescent="0.25">
      <c r="A20" s="129">
        <v>40008</v>
      </c>
      <c r="B20" s="190" t="s">
        <v>637</v>
      </c>
      <c r="C20" s="105" t="s">
        <v>607</v>
      </c>
      <c r="D20" s="130">
        <v>326.68</v>
      </c>
      <c r="E20" s="71" t="s">
        <v>89</v>
      </c>
      <c r="F20" s="71" t="s">
        <v>249</v>
      </c>
      <c r="H20" s="209"/>
      <c r="I20" s="192"/>
      <c r="J20" s="133"/>
      <c r="K20" s="137"/>
      <c r="N20" s="70"/>
    </row>
    <row r="21" spans="1:14" ht="13.5" thickBot="1" x14ac:dyDescent="0.25">
      <c r="A21" s="129">
        <v>40008</v>
      </c>
      <c r="B21" s="190" t="s">
        <v>457</v>
      </c>
      <c r="C21" s="105" t="s">
        <v>686</v>
      </c>
      <c r="D21" s="130">
        <v>150</v>
      </c>
      <c r="E21" s="71" t="s">
        <v>89</v>
      </c>
      <c r="F21" s="71" t="s">
        <v>249</v>
      </c>
      <c r="H21" s="56"/>
      <c r="I21" s="56"/>
      <c r="J21" s="194"/>
      <c r="K21" s="87">
        <f>SUM(K6:K20)</f>
        <v>0</v>
      </c>
      <c r="N21" s="70"/>
    </row>
    <row r="22" spans="1:14" x14ac:dyDescent="0.2">
      <c r="A22" s="129">
        <v>40008</v>
      </c>
      <c r="B22" s="190" t="s">
        <v>540</v>
      </c>
      <c r="C22" s="105" t="s">
        <v>662</v>
      </c>
      <c r="D22" s="130">
        <v>107.8</v>
      </c>
      <c r="E22" s="71" t="s">
        <v>89</v>
      </c>
      <c r="F22" s="71" t="s">
        <v>249</v>
      </c>
      <c r="H22" s="56"/>
      <c r="I22" s="56"/>
      <c r="J22" s="194"/>
      <c r="K22" s="208"/>
      <c r="N22" s="70"/>
    </row>
    <row r="23" spans="1:14" x14ac:dyDescent="0.2">
      <c r="A23" s="129">
        <v>40008</v>
      </c>
      <c r="B23" s="190" t="s">
        <v>301</v>
      </c>
      <c r="C23" s="105" t="s">
        <v>50</v>
      </c>
      <c r="D23" s="130">
        <v>5306.25</v>
      </c>
      <c r="E23" s="71" t="s">
        <v>89</v>
      </c>
      <c r="F23" s="71" t="s">
        <v>249</v>
      </c>
      <c r="N23" s="70"/>
    </row>
    <row r="24" spans="1:14" x14ac:dyDescent="0.2">
      <c r="A24" s="129">
        <v>40008</v>
      </c>
      <c r="B24" s="190" t="s">
        <v>301</v>
      </c>
      <c r="C24" s="105" t="s">
        <v>341</v>
      </c>
      <c r="D24" s="130">
        <v>736.44</v>
      </c>
      <c r="E24" s="71" t="s">
        <v>687</v>
      </c>
      <c r="F24" s="71" t="s">
        <v>249</v>
      </c>
      <c r="N24" s="70"/>
    </row>
    <row r="25" spans="1:14" x14ac:dyDescent="0.2">
      <c r="A25" s="129">
        <v>40008</v>
      </c>
      <c r="B25" s="190" t="s">
        <v>301</v>
      </c>
      <c r="C25" s="105" t="s">
        <v>5</v>
      </c>
      <c r="D25" s="130">
        <v>1174.2</v>
      </c>
      <c r="E25" s="71" t="s">
        <v>89</v>
      </c>
      <c r="F25" s="71" t="s">
        <v>249</v>
      </c>
      <c r="N25" s="70"/>
    </row>
    <row r="26" spans="1:14" x14ac:dyDescent="0.2">
      <c r="A26" s="129">
        <v>40009</v>
      </c>
      <c r="B26" s="190" t="s">
        <v>441</v>
      </c>
      <c r="C26" s="105" t="s">
        <v>688</v>
      </c>
      <c r="D26" s="130">
        <v>646</v>
      </c>
      <c r="E26" s="71" t="s">
        <v>89</v>
      </c>
      <c r="F26" s="71" t="s">
        <v>249</v>
      </c>
      <c r="N26" s="70"/>
    </row>
    <row r="27" spans="1:14" x14ac:dyDescent="0.2">
      <c r="A27" s="129">
        <v>40014</v>
      </c>
      <c r="B27" s="190" t="s">
        <v>301</v>
      </c>
      <c r="C27" s="105" t="s">
        <v>307</v>
      </c>
      <c r="D27" s="130">
        <v>957.6</v>
      </c>
      <c r="E27" s="71" t="s">
        <v>89</v>
      </c>
      <c r="F27" s="71" t="s">
        <v>249</v>
      </c>
      <c r="N27" s="70"/>
    </row>
    <row r="28" spans="1:14" x14ac:dyDescent="0.2">
      <c r="A28" s="129">
        <v>40012</v>
      </c>
      <c r="B28" s="190" t="s">
        <v>301</v>
      </c>
      <c r="C28" s="105" t="s">
        <v>426</v>
      </c>
      <c r="D28" s="130">
        <v>1127.1500000000001</v>
      </c>
      <c r="E28" s="71" t="s">
        <v>89</v>
      </c>
      <c r="F28" s="71" t="s">
        <v>249</v>
      </c>
      <c r="N28" s="70"/>
    </row>
    <row r="29" spans="1:14" x14ac:dyDescent="0.2">
      <c r="A29" s="129">
        <v>40012</v>
      </c>
      <c r="B29" s="190" t="s">
        <v>301</v>
      </c>
      <c r="C29" s="105" t="s">
        <v>424</v>
      </c>
      <c r="D29" s="130">
        <v>341.51</v>
      </c>
      <c r="E29" s="71" t="s">
        <v>89</v>
      </c>
      <c r="F29" s="71" t="s">
        <v>249</v>
      </c>
      <c r="N29" s="70"/>
    </row>
    <row r="30" spans="1:14" x14ac:dyDescent="0.2">
      <c r="A30" s="129">
        <v>40012</v>
      </c>
      <c r="B30" s="190" t="s">
        <v>301</v>
      </c>
      <c r="C30" s="105" t="s">
        <v>689</v>
      </c>
      <c r="D30" s="130">
        <v>184</v>
      </c>
      <c r="E30" s="71" t="s">
        <v>89</v>
      </c>
      <c r="F30" s="71" t="s">
        <v>249</v>
      </c>
      <c r="N30" s="70"/>
    </row>
    <row r="31" spans="1:14" x14ac:dyDescent="0.2">
      <c r="A31" s="129">
        <v>40012</v>
      </c>
      <c r="B31" s="190" t="s">
        <v>301</v>
      </c>
      <c r="C31" s="105" t="s">
        <v>689</v>
      </c>
      <c r="D31" s="130">
        <v>1883.4449999999999</v>
      </c>
      <c r="E31" s="71" t="s">
        <v>89</v>
      </c>
      <c r="F31" s="71" t="s">
        <v>249</v>
      </c>
      <c r="N31" s="70"/>
    </row>
    <row r="32" spans="1:14" x14ac:dyDescent="0.2">
      <c r="A32" s="129">
        <v>40015</v>
      </c>
      <c r="B32" s="190" t="s">
        <v>301</v>
      </c>
      <c r="C32" s="105" t="s">
        <v>683</v>
      </c>
      <c r="D32" s="130">
        <v>565</v>
      </c>
      <c r="E32" s="71" t="s">
        <v>89</v>
      </c>
      <c r="F32" s="71" t="s">
        <v>249</v>
      </c>
      <c r="N32" s="70"/>
    </row>
    <row r="33" spans="1:14" x14ac:dyDescent="0.2">
      <c r="A33" s="129">
        <v>40016</v>
      </c>
      <c r="B33" s="190" t="s">
        <v>301</v>
      </c>
      <c r="C33" s="105" t="s">
        <v>690</v>
      </c>
      <c r="D33" s="130">
        <v>223.5</v>
      </c>
      <c r="E33" s="71" t="s">
        <v>89</v>
      </c>
      <c r="F33" s="71" t="s">
        <v>249</v>
      </c>
      <c r="N33" s="70"/>
    </row>
    <row r="34" spans="1:14" x14ac:dyDescent="0.2">
      <c r="A34" s="129">
        <v>40016</v>
      </c>
      <c r="B34" s="190" t="s">
        <v>691</v>
      </c>
      <c r="C34" s="105" t="s">
        <v>659</v>
      </c>
      <c r="D34" s="130">
        <v>3070.61</v>
      </c>
      <c r="E34" s="71" t="s">
        <v>89</v>
      </c>
      <c r="F34" s="71" t="s">
        <v>249</v>
      </c>
      <c r="N34" s="70"/>
    </row>
    <row r="35" spans="1:14" x14ac:dyDescent="0.2">
      <c r="A35" s="129">
        <v>40016</v>
      </c>
      <c r="B35" s="190" t="s">
        <v>691</v>
      </c>
      <c r="C35" s="105" t="s">
        <v>659</v>
      </c>
      <c r="D35" s="130">
        <v>1399.5</v>
      </c>
      <c r="E35" s="71" t="s">
        <v>89</v>
      </c>
      <c r="F35" s="71" t="s">
        <v>249</v>
      </c>
      <c r="N35" s="70"/>
    </row>
    <row r="36" spans="1:14" x14ac:dyDescent="0.2">
      <c r="A36" s="129">
        <v>40017</v>
      </c>
      <c r="B36" s="190" t="s">
        <v>637</v>
      </c>
      <c r="C36" s="105" t="s">
        <v>692</v>
      </c>
      <c r="D36" s="130">
        <v>519.70000000000005</v>
      </c>
      <c r="E36" s="71" t="s">
        <v>89</v>
      </c>
      <c r="F36" s="71" t="s">
        <v>249</v>
      </c>
      <c r="N36" s="70"/>
    </row>
    <row r="37" spans="1:14" x14ac:dyDescent="0.2">
      <c r="A37" s="129">
        <v>40017</v>
      </c>
      <c r="B37" s="190" t="s">
        <v>301</v>
      </c>
      <c r="C37" s="105" t="s">
        <v>693</v>
      </c>
      <c r="D37" s="130">
        <v>3106.5</v>
      </c>
      <c r="E37" s="71"/>
      <c r="F37" s="71" t="s">
        <v>249</v>
      </c>
      <c r="N37" s="70"/>
    </row>
    <row r="38" spans="1:14" x14ac:dyDescent="0.2">
      <c r="A38" s="129">
        <v>40021</v>
      </c>
      <c r="B38" s="190" t="s">
        <v>301</v>
      </c>
      <c r="C38" s="105" t="s">
        <v>424</v>
      </c>
      <c r="D38" s="130">
        <v>496.98</v>
      </c>
      <c r="E38" s="71" t="s">
        <v>89</v>
      </c>
      <c r="F38" s="71" t="s">
        <v>249</v>
      </c>
      <c r="N38" s="70"/>
    </row>
    <row r="39" spans="1:14" x14ac:dyDescent="0.2">
      <c r="A39" s="129">
        <v>40022</v>
      </c>
      <c r="B39" s="190" t="s">
        <v>301</v>
      </c>
      <c r="C39" s="105" t="s">
        <v>694</v>
      </c>
      <c r="D39" s="130">
        <v>840.25</v>
      </c>
      <c r="E39" s="71" t="s">
        <v>89</v>
      </c>
      <c r="F39" s="71" t="s">
        <v>249</v>
      </c>
      <c r="N39" s="70"/>
    </row>
    <row r="40" spans="1:14" x14ac:dyDescent="0.2">
      <c r="A40" s="129">
        <v>40023</v>
      </c>
      <c r="B40" s="190" t="s">
        <v>301</v>
      </c>
      <c r="C40" s="105" t="s">
        <v>310</v>
      </c>
      <c r="D40" s="130">
        <v>83</v>
      </c>
      <c r="E40" s="71" t="s">
        <v>89</v>
      </c>
      <c r="F40" s="71" t="s">
        <v>249</v>
      </c>
      <c r="N40" s="70"/>
    </row>
    <row r="41" spans="1:14" x14ac:dyDescent="0.2">
      <c r="A41" s="129">
        <v>40023</v>
      </c>
      <c r="B41" s="190" t="s">
        <v>301</v>
      </c>
      <c r="C41" s="105" t="s">
        <v>424</v>
      </c>
      <c r="D41" s="130">
        <v>169.76</v>
      </c>
      <c r="E41" s="71" t="s">
        <v>89</v>
      </c>
      <c r="F41" s="71" t="s">
        <v>249</v>
      </c>
      <c r="N41" s="70"/>
    </row>
    <row r="42" spans="1:14" x14ac:dyDescent="0.2">
      <c r="A42" s="129">
        <v>40024</v>
      </c>
      <c r="B42" s="190" t="s">
        <v>301</v>
      </c>
      <c r="C42" s="105" t="s">
        <v>606</v>
      </c>
      <c r="D42" s="130">
        <v>213.6</v>
      </c>
      <c r="E42" s="71" t="s">
        <v>89</v>
      </c>
      <c r="F42" s="71" t="s">
        <v>249</v>
      </c>
      <c r="N42" s="70"/>
    </row>
    <row r="43" spans="1:14" x14ac:dyDescent="0.2">
      <c r="A43" s="129">
        <v>40024</v>
      </c>
      <c r="B43" s="190" t="s">
        <v>301</v>
      </c>
      <c r="C43" s="105" t="s">
        <v>558</v>
      </c>
      <c r="D43" s="130">
        <v>238</v>
      </c>
      <c r="E43" s="71" t="s">
        <v>89</v>
      </c>
      <c r="F43" s="71" t="s">
        <v>249</v>
      </c>
      <c r="N43" s="70"/>
    </row>
    <row r="44" spans="1:14" x14ac:dyDescent="0.2">
      <c r="A44" s="129">
        <v>40025</v>
      </c>
      <c r="B44" s="190" t="s">
        <v>301</v>
      </c>
      <c r="C44" s="105" t="s">
        <v>252</v>
      </c>
      <c r="D44" s="130">
        <v>450</v>
      </c>
      <c r="E44" s="71" t="s">
        <v>89</v>
      </c>
      <c r="F44" s="71" t="s">
        <v>249</v>
      </c>
      <c r="N44" s="70"/>
    </row>
    <row r="45" spans="1:14" x14ac:dyDescent="0.2">
      <c r="A45" s="129">
        <v>40025</v>
      </c>
      <c r="B45" s="190" t="s">
        <v>301</v>
      </c>
      <c r="C45" s="105" t="s">
        <v>227</v>
      </c>
      <c r="D45" s="130">
        <v>3323.1</v>
      </c>
      <c r="E45" s="71" t="s">
        <v>89</v>
      </c>
      <c r="F45" s="71" t="s">
        <v>249</v>
      </c>
      <c r="N45" s="70"/>
    </row>
    <row r="46" spans="1:14" x14ac:dyDescent="0.2">
      <c r="A46" s="129">
        <v>40025</v>
      </c>
      <c r="B46" s="190" t="s">
        <v>301</v>
      </c>
      <c r="C46" s="105" t="s">
        <v>347</v>
      </c>
      <c r="D46" s="130">
        <v>2230.5100000000002</v>
      </c>
      <c r="E46" s="71" t="s">
        <v>89</v>
      </c>
      <c r="F46" s="71" t="s">
        <v>249</v>
      </c>
      <c r="N46" s="70"/>
    </row>
    <row r="47" spans="1:14" x14ac:dyDescent="0.2">
      <c r="A47" s="129">
        <v>40025</v>
      </c>
      <c r="B47" s="190" t="s">
        <v>301</v>
      </c>
      <c r="C47" s="105" t="s">
        <v>293</v>
      </c>
      <c r="D47" s="130">
        <v>3648</v>
      </c>
      <c r="E47" s="71" t="s">
        <v>89</v>
      </c>
      <c r="F47" s="71" t="s">
        <v>249</v>
      </c>
      <c r="N47" s="70"/>
    </row>
    <row r="48" spans="1:14" ht="13.5" thickBot="1" x14ac:dyDescent="0.25">
      <c r="A48" s="161"/>
      <c r="B48" s="187"/>
      <c r="C48" s="67"/>
      <c r="D48" s="93"/>
      <c r="E48" s="27"/>
      <c r="F48" s="71"/>
    </row>
    <row r="49" spans="1:7" ht="13.5" thickBot="1" x14ac:dyDescent="0.25">
      <c r="A49" s="56"/>
      <c r="B49" s="56"/>
      <c r="C49" s="56"/>
      <c r="D49" s="87">
        <f>SUM(D6:D48)</f>
        <v>40775.445</v>
      </c>
      <c r="E49" s="27"/>
    </row>
    <row r="50" spans="1:7" x14ac:dyDescent="0.2">
      <c r="A50" s="70"/>
      <c r="B50" s="70"/>
      <c r="C50" s="70"/>
      <c r="D50" s="95"/>
      <c r="E50" s="27"/>
    </row>
    <row r="51" spans="1:7" x14ac:dyDescent="0.2">
      <c r="A51" s="70"/>
      <c r="B51" s="70"/>
      <c r="C51" s="70"/>
      <c r="D51" s="95"/>
      <c r="E51" s="27"/>
      <c r="G51" s="212"/>
    </row>
    <row r="52" spans="1:7" x14ac:dyDescent="0.2">
      <c r="A52" s="70"/>
      <c r="B52" s="70"/>
      <c r="C52" s="70"/>
      <c r="D52" s="95"/>
      <c r="E52" s="27"/>
      <c r="G52" s="212"/>
    </row>
    <row r="53" spans="1:7" x14ac:dyDescent="0.2">
      <c r="E53" s="27"/>
    </row>
    <row r="54" spans="1:7" x14ac:dyDescent="0.2">
      <c r="E54" s="71"/>
    </row>
    <row r="55" spans="1:7" x14ac:dyDescent="0.2">
      <c r="E55" s="71"/>
    </row>
    <row r="56" spans="1:7" x14ac:dyDescent="0.2">
      <c r="E56" s="71"/>
    </row>
    <row r="57" spans="1:7" x14ac:dyDescent="0.2">
      <c r="E57" s="71"/>
    </row>
    <row r="58" spans="1:7" x14ac:dyDescent="0.2">
      <c r="E58" s="71"/>
    </row>
    <row r="59" spans="1:7" x14ac:dyDescent="0.2">
      <c r="E59" s="71"/>
    </row>
    <row r="60" spans="1:7" x14ac:dyDescent="0.2">
      <c r="E60" s="71"/>
    </row>
    <row r="61" spans="1:7" x14ac:dyDescent="0.2">
      <c r="E61" s="71"/>
    </row>
    <row r="62" spans="1:7" x14ac:dyDescent="0.2">
      <c r="E62" s="71"/>
    </row>
    <row r="63" spans="1:7" x14ac:dyDescent="0.2">
      <c r="E63" s="71"/>
    </row>
    <row r="64" spans="1:7" x14ac:dyDescent="0.2">
      <c r="E64" s="71"/>
    </row>
    <row r="65" spans="5:5" x14ac:dyDescent="0.2">
      <c r="E65" s="71"/>
    </row>
    <row r="66" spans="5:5" x14ac:dyDescent="0.2">
      <c r="E66" s="71"/>
    </row>
    <row r="67" spans="5:5" x14ac:dyDescent="0.2">
      <c r="E67" s="71"/>
    </row>
    <row r="68" spans="5:5" x14ac:dyDescent="0.2">
      <c r="E68" s="71"/>
    </row>
    <row r="69" spans="5:5" x14ac:dyDescent="0.2">
      <c r="E69" s="71"/>
    </row>
    <row r="70" spans="5:5" x14ac:dyDescent="0.2">
      <c r="E70" s="71"/>
    </row>
    <row r="71" spans="5:5" x14ac:dyDescent="0.2">
      <c r="E71" s="71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N42"/>
  <sheetViews>
    <sheetView topLeftCell="A4" workbookViewId="0">
      <selection activeCell="J23" sqref="J23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2.1406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695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40028</v>
      </c>
      <c r="B6" s="186" t="s">
        <v>301</v>
      </c>
      <c r="C6" s="105" t="s">
        <v>696</v>
      </c>
      <c r="D6" s="130">
        <v>245</v>
      </c>
      <c r="E6" s="71" t="s">
        <v>89</v>
      </c>
      <c r="F6" s="27" t="s">
        <v>249</v>
      </c>
      <c r="H6" s="129"/>
      <c r="I6" s="190"/>
      <c r="J6" s="132"/>
      <c r="K6" s="136"/>
      <c r="L6" s="27"/>
      <c r="M6" s="27"/>
    </row>
    <row r="7" spans="1:14" s="56" customFormat="1" ht="12" x14ac:dyDescent="0.2">
      <c r="A7" s="129">
        <v>40045</v>
      </c>
      <c r="B7" s="190" t="s">
        <v>301</v>
      </c>
      <c r="C7" s="132" t="s">
        <v>333</v>
      </c>
      <c r="D7" s="136">
        <v>81.290000000000006</v>
      </c>
      <c r="E7" s="27" t="s">
        <v>89</v>
      </c>
      <c r="F7" s="27" t="s">
        <v>249</v>
      </c>
      <c r="H7" s="129">
        <v>40036</v>
      </c>
      <c r="I7" s="190" t="s">
        <v>301</v>
      </c>
      <c r="J7" s="132" t="s">
        <v>333</v>
      </c>
      <c r="K7" s="136">
        <v>254.7</v>
      </c>
      <c r="L7" s="27" t="s">
        <v>89</v>
      </c>
      <c r="M7" s="27" t="s">
        <v>249</v>
      </c>
    </row>
    <row r="8" spans="1:14" s="56" customFormat="1" ht="12" x14ac:dyDescent="0.2">
      <c r="A8" s="129">
        <v>40056</v>
      </c>
      <c r="B8" s="186" t="s">
        <v>301</v>
      </c>
      <c r="C8" s="105" t="s">
        <v>274</v>
      </c>
      <c r="D8" s="130">
        <v>1425</v>
      </c>
      <c r="E8" s="71" t="s">
        <v>89</v>
      </c>
      <c r="F8" s="27" t="s">
        <v>249</v>
      </c>
      <c r="H8" s="129">
        <v>40037</v>
      </c>
      <c r="I8" s="190" t="s">
        <v>301</v>
      </c>
      <c r="J8" s="132" t="s">
        <v>5</v>
      </c>
      <c r="K8" s="136">
        <v>820.8</v>
      </c>
      <c r="L8" s="27" t="s">
        <v>89</v>
      </c>
      <c r="M8" s="27" t="s">
        <v>249</v>
      </c>
    </row>
    <row r="9" spans="1:14" s="56" customFormat="1" ht="12" x14ac:dyDescent="0.2">
      <c r="A9" s="129">
        <v>40056</v>
      </c>
      <c r="B9" s="186" t="s">
        <v>301</v>
      </c>
      <c r="C9" s="105" t="s">
        <v>222</v>
      </c>
      <c r="D9" s="130">
        <v>3593.51</v>
      </c>
      <c r="E9" s="71" t="s">
        <v>89</v>
      </c>
      <c r="F9" s="27" t="s">
        <v>249</v>
      </c>
      <c r="H9" s="129">
        <v>40038</v>
      </c>
      <c r="I9" s="190" t="s">
        <v>301</v>
      </c>
      <c r="J9" s="132" t="s">
        <v>377</v>
      </c>
      <c r="K9" s="136">
        <v>1350</v>
      </c>
      <c r="L9" s="27" t="s">
        <v>89</v>
      </c>
      <c r="M9" s="27" t="s">
        <v>249</v>
      </c>
    </row>
    <row r="10" spans="1:14" s="56" customFormat="1" ht="12" x14ac:dyDescent="0.2">
      <c r="A10" s="129">
        <v>40053</v>
      </c>
      <c r="B10" s="186" t="s">
        <v>301</v>
      </c>
      <c r="C10" s="105" t="s">
        <v>333</v>
      </c>
      <c r="D10" s="130">
        <v>441.35</v>
      </c>
      <c r="E10" s="71" t="s">
        <v>89</v>
      </c>
      <c r="F10" s="27" t="s">
        <v>249</v>
      </c>
      <c r="H10" s="129">
        <v>40038</v>
      </c>
      <c r="I10" s="190" t="s">
        <v>301</v>
      </c>
      <c r="J10" s="132" t="s">
        <v>50</v>
      </c>
      <c r="K10" s="136">
        <v>4240.8</v>
      </c>
      <c r="L10" s="27" t="s">
        <v>89</v>
      </c>
      <c r="M10" s="27" t="s">
        <v>249</v>
      </c>
    </row>
    <row r="11" spans="1:14" s="56" customFormat="1" ht="12" x14ac:dyDescent="0.2">
      <c r="A11" s="129"/>
      <c r="B11" s="190"/>
      <c r="C11" s="132"/>
      <c r="D11" s="136"/>
      <c r="E11" s="27"/>
      <c r="F11" s="27"/>
      <c r="H11" s="129">
        <v>40038</v>
      </c>
      <c r="I11" s="190" t="s">
        <v>647</v>
      </c>
      <c r="J11" s="132" t="s">
        <v>697</v>
      </c>
      <c r="K11" s="136">
        <v>143</v>
      </c>
      <c r="L11" s="27" t="s">
        <v>89</v>
      </c>
      <c r="M11" s="27" t="s">
        <v>249</v>
      </c>
    </row>
    <row r="12" spans="1:14" s="56" customFormat="1" thickBot="1" x14ac:dyDescent="0.25">
      <c r="A12" s="161"/>
      <c r="B12" s="187"/>
      <c r="C12" s="67"/>
      <c r="D12" s="93"/>
      <c r="E12" s="27"/>
      <c r="F12" s="71"/>
      <c r="H12" s="129">
        <v>40038</v>
      </c>
      <c r="I12" s="190" t="s">
        <v>698</v>
      </c>
      <c r="J12" s="132" t="s">
        <v>434</v>
      </c>
      <c r="K12" s="136">
        <v>40</v>
      </c>
      <c r="L12" s="27" t="s">
        <v>89</v>
      </c>
      <c r="M12" s="27" t="s">
        <v>249</v>
      </c>
    </row>
    <row r="13" spans="1:14" ht="13.5" thickBot="1" x14ac:dyDescent="0.25">
      <c r="A13" s="56"/>
      <c r="B13" s="56"/>
      <c r="C13" s="56"/>
      <c r="D13" s="87">
        <f>SUM(D6:D12)</f>
        <v>5786.1500000000005</v>
      </c>
      <c r="E13" s="27"/>
      <c r="H13" s="129">
        <v>40038</v>
      </c>
      <c r="I13" s="190" t="s">
        <v>301</v>
      </c>
      <c r="J13" s="132" t="s">
        <v>293</v>
      </c>
      <c r="K13" s="136">
        <v>2103.02</v>
      </c>
      <c r="L13" s="27" t="s">
        <v>89</v>
      </c>
      <c r="M13" s="29" t="s">
        <v>249</v>
      </c>
      <c r="N13" s="70"/>
    </row>
    <row r="14" spans="1:14" x14ac:dyDescent="0.2">
      <c r="A14" s="70"/>
      <c r="B14" s="70"/>
      <c r="C14" s="70"/>
      <c r="D14" s="95"/>
      <c r="E14" s="27"/>
      <c r="H14" s="129">
        <v>40038</v>
      </c>
      <c r="I14" s="190" t="s">
        <v>698</v>
      </c>
      <c r="J14" s="132" t="s">
        <v>699</v>
      </c>
      <c r="K14" s="136">
        <v>858.29</v>
      </c>
      <c r="L14" s="27" t="s">
        <v>89</v>
      </c>
      <c r="M14" s="29" t="s">
        <v>249</v>
      </c>
      <c r="N14" s="70"/>
    </row>
    <row r="15" spans="1:14" x14ac:dyDescent="0.2">
      <c r="A15" s="70"/>
      <c r="B15" s="70"/>
      <c r="C15" s="70"/>
      <c r="D15" s="95"/>
      <c r="E15" s="27"/>
      <c r="H15" s="129">
        <v>40038</v>
      </c>
      <c r="I15" s="190" t="s">
        <v>647</v>
      </c>
      <c r="J15" s="132" t="s">
        <v>606</v>
      </c>
      <c r="K15" s="136">
        <v>113.1</v>
      </c>
      <c r="L15" s="27" t="s">
        <v>89</v>
      </c>
      <c r="M15" s="29" t="s">
        <v>249</v>
      </c>
      <c r="N15" s="70"/>
    </row>
    <row r="16" spans="1:14" x14ac:dyDescent="0.2">
      <c r="A16" s="70"/>
      <c r="B16" s="70"/>
      <c r="C16" s="70"/>
      <c r="D16" s="95"/>
      <c r="E16" s="27"/>
      <c r="H16" s="129">
        <v>40038</v>
      </c>
      <c r="I16" s="190" t="s">
        <v>301</v>
      </c>
      <c r="J16" s="132" t="s">
        <v>420</v>
      </c>
      <c r="K16" s="136">
        <v>1141.18</v>
      </c>
      <c r="L16" s="27" t="s">
        <v>89</v>
      </c>
      <c r="M16" s="29" t="s">
        <v>249</v>
      </c>
      <c r="N16" s="70"/>
    </row>
    <row r="17" spans="1:14" x14ac:dyDescent="0.2">
      <c r="E17" s="27"/>
      <c r="H17" s="129">
        <v>40043</v>
      </c>
      <c r="I17" s="190" t="s">
        <v>301</v>
      </c>
      <c r="J17" s="132" t="s">
        <v>351</v>
      </c>
      <c r="K17" s="136">
        <v>2373.48</v>
      </c>
      <c r="L17" s="27" t="s">
        <v>89</v>
      </c>
      <c r="M17" s="29" t="s">
        <v>249</v>
      </c>
      <c r="N17" s="70"/>
    </row>
    <row r="18" spans="1:14" x14ac:dyDescent="0.2">
      <c r="E18" s="71"/>
      <c r="H18" s="129">
        <v>40044</v>
      </c>
      <c r="I18" s="190" t="s">
        <v>647</v>
      </c>
      <c r="J18" s="132" t="s">
        <v>700</v>
      </c>
      <c r="K18" s="136">
        <v>1470</v>
      </c>
      <c r="L18" s="27" t="s">
        <v>89</v>
      </c>
      <c r="M18" s="29" t="s">
        <v>249</v>
      </c>
      <c r="N18" s="70"/>
    </row>
    <row r="19" spans="1:14" x14ac:dyDescent="0.2">
      <c r="A19" s="222" t="s">
        <v>703</v>
      </c>
      <c r="E19" s="71"/>
      <c r="H19" s="129">
        <v>40045</v>
      </c>
      <c r="I19" s="190" t="s">
        <v>301</v>
      </c>
      <c r="J19" s="132" t="s">
        <v>640</v>
      </c>
      <c r="K19" s="136">
        <v>288.5</v>
      </c>
      <c r="L19" s="27" t="s">
        <v>89</v>
      </c>
      <c r="M19" s="29" t="s">
        <v>249</v>
      </c>
      <c r="N19" s="70"/>
    </row>
    <row r="20" spans="1:14" x14ac:dyDescent="0.2">
      <c r="B20" s="177">
        <v>40038</v>
      </c>
      <c r="C20" t="s">
        <v>50</v>
      </c>
      <c r="D20" s="197">
        <v>4240</v>
      </c>
      <c r="E20" s="71"/>
      <c r="H20" s="129">
        <v>40046</v>
      </c>
      <c r="I20" s="190" t="s">
        <v>301</v>
      </c>
      <c r="J20" s="132" t="s">
        <v>293</v>
      </c>
      <c r="K20" s="136">
        <v>691.41</v>
      </c>
      <c r="L20" s="27" t="s">
        <v>89</v>
      </c>
      <c r="M20" s="29" t="s">
        <v>249</v>
      </c>
      <c r="N20" s="70"/>
    </row>
    <row r="21" spans="1:14" x14ac:dyDescent="0.2">
      <c r="B21" s="177">
        <v>40053</v>
      </c>
      <c r="C21" t="s">
        <v>704</v>
      </c>
      <c r="D21" s="197">
        <v>37386.86</v>
      </c>
      <c r="E21" s="71"/>
      <c r="H21" s="129">
        <v>40046</v>
      </c>
      <c r="I21" s="190" t="s">
        <v>623</v>
      </c>
      <c r="J21" s="132" t="s">
        <v>664</v>
      </c>
      <c r="K21" s="136">
        <v>1220.25</v>
      </c>
      <c r="L21" s="27"/>
      <c r="M21" s="29" t="s">
        <v>249</v>
      </c>
      <c r="N21" s="70"/>
    </row>
    <row r="22" spans="1:14" x14ac:dyDescent="0.2">
      <c r="B22" s="177">
        <v>40056</v>
      </c>
      <c r="C22" t="s">
        <v>50</v>
      </c>
      <c r="D22" s="197">
        <v>439.59</v>
      </c>
      <c r="E22" s="71"/>
      <c r="H22" s="129">
        <v>40046</v>
      </c>
      <c r="I22" s="190" t="s">
        <v>301</v>
      </c>
      <c r="J22" s="132" t="s">
        <v>293</v>
      </c>
      <c r="K22" s="136">
        <v>1162.8</v>
      </c>
      <c r="L22" s="27" t="s">
        <v>89</v>
      </c>
      <c r="M22" s="29" t="s">
        <v>249</v>
      </c>
      <c r="N22" s="70"/>
    </row>
    <row r="23" spans="1:14" x14ac:dyDescent="0.2">
      <c r="E23" s="71"/>
      <c r="H23" s="129">
        <v>40046</v>
      </c>
      <c r="I23" s="190" t="s">
        <v>623</v>
      </c>
      <c r="J23" s="132" t="s">
        <v>701</v>
      </c>
      <c r="K23" s="136">
        <v>1206.4000000000001</v>
      </c>
      <c r="L23" s="27" t="s">
        <v>89</v>
      </c>
      <c r="M23" s="29" t="s">
        <v>249</v>
      </c>
      <c r="N23" s="70"/>
    </row>
    <row r="24" spans="1:14" x14ac:dyDescent="0.2">
      <c r="E24" s="71"/>
      <c r="H24" s="129">
        <v>40046</v>
      </c>
      <c r="I24" s="190" t="s">
        <v>301</v>
      </c>
      <c r="J24" s="132" t="s">
        <v>227</v>
      </c>
      <c r="K24" s="136">
        <v>1064.76</v>
      </c>
      <c r="L24" s="27" t="s">
        <v>89</v>
      </c>
      <c r="M24" s="29" t="s">
        <v>249</v>
      </c>
      <c r="N24" s="70"/>
    </row>
    <row r="25" spans="1:14" x14ac:dyDescent="0.2">
      <c r="E25" s="71"/>
      <c r="H25" s="129">
        <v>40050</v>
      </c>
      <c r="I25" s="190" t="s">
        <v>301</v>
      </c>
      <c r="J25" s="132" t="s">
        <v>333</v>
      </c>
      <c r="K25" s="136">
        <v>238.16</v>
      </c>
      <c r="L25" s="27" t="s">
        <v>89</v>
      </c>
      <c r="M25" s="29" t="s">
        <v>249</v>
      </c>
      <c r="N25" s="70"/>
    </row>
    <row r="26" spans="1:14" x14ac:dyDescent="0.2">
      <c r="E26" s="71"/>
      <c r="H26" s="129">
        <v>40052</v>
      </c>
      <c r="I26" s="190" t="s">
        <v>301</v>
      </c>
      <c r="J26" s="132" t="s">
        <v>702</v>
      </c>
      <c r="K26" s="136">
        <v>530.44000000000005</v>
      </c>
      <c r="L26" s="27" t="s">
        <v>89</v>
      </c>
      <c r="M26" s="29" t="s">
        <v>249</v>
      </c>
      <c r="N26" s="70"/>
    </row>
    <row r="27" spans="1:14" x14ac:dyDescent="0.2">
      <c r="E27" s="71"/>
      <c r="H27" s="129">
        <v>40052</v>
      </c>
      <c r="I27" s="190" t="s">
        <v>301</v>
      </c>
      <c r="J27" s="132" t="s">
        <v>203</v>
      </c>
      <c r="K27" s="136">
        <v>919.66</v>
      </c>
      <c r="L27" s="27" t="s">
        <v>89</v>
      </c>
      <c r="M27" s="29" t="s">
        <v>249</v>
      </c>
      <c r="N27" s="70"/>
    </row>
    <row r="28" spans="1:14" x14ac:dyDescent="0.2">
      <c r="E28" s="71"/>
      <c r="H28" s="129">
        <v>40053</v>
      </c>
      <c r="I28" s="190" t="s">
        <v>647</v>
      </c>
      <c r="J28" s="132" t="s">
        <v>528</v>
      </c>
      <c r="K28" s="136">
        <v>603.54999999999995</v>
      </c>
      <c r="L28" s="27" t="s">
        <v>89</v>
      </c>
      <c r="M28" s="29" t="s">
        <v>249</v>
      </c>
    </row>
    <row r="29" spans="1:14" x14ac:dyDescent="0.2">
      <c r="E29" s="71"/>
      <c r="H29" s="129">
        <v>40053</v>
      </c>
      <c r="I29" s="190" t="s">
        <v>647</v>
      </c>
      <c r="J29" s="132" t="s">
        <v>217</v>
      </c>
      <c r="K29" s="136">
        <v>219.52</v>
      </c>
      <c r="L29" s="27" t="s">
        <v>89</v>
      </c>
    </row>
    <row r="30" spans="1:14" x14ac:dyDescent="0.2">
      <c r="E30" s="71"/>
      <c r="H30" s="129">
        <v>40053</v>
      </c>
      <c r="I30" s="190"/>
      <c r="J30" s="132"/>
      <c r="K30" s="136">
        <v>268</v>
      </c>
      <c r="L30" s="27"/>
      <c r="M30" s="29" t="s">
        <v>249</v>
      </c>
    </row>
    <row r="31" spans="1:14" x14ac:dyDescent="0.2">
      <c r="E31" s="71"/>
      <c r="G31" s="212"/>
      <c r="H31" s="129">
        <v>40053</v>
      </c>
      <c r="I31" s="190" t="s">
        <v>301</v>
      </c>
      <c r="J31" s="132" t="s">
        <v>424</v>
      </c>
      <c r="K31" s="136">
        <v>349.77</v>
      </c>
      <c r="L31" s="27"/>
      <c r="M31" s="29" t="s">
        <v>249</v>
      </c>
    </row>
    <row r="32" spans="1:14" x14ac:dyDescent="0.2">
      <c r="E32" s="71"/>
      <c r="G32" s="212"/>
      <c r="H32" s="129">
        <v>40053</v>
      </c>
      <c r="I32" s="190" t="s">
        <v>609</v>
      </c>
      <c r="J32" s="132" t="s">
        <v>625</v>
      </c>
      <c r="K32" s="136">
        <v>114</v>
      </c>
      <c r="L32" s="27" t="s">
        <v>89</v>
      </c>
      <c r="M32" s="29" t="s">
        <v>249</v>
      </c>
    </row>
    <row r="33" spans="5:13" x14ac:dyDescent="0.2">
      <c r="E33" s="71"/>
      <c r="H33" s="129">
        <v>40053</v>
      </c>
      <c r="I33" s="190" t="s">
        <v>647</v>
      </c>
      <c r="J33" s="132" t="s">
        <v>528</v>
      </c>
      <c r="K33" s="136">
        <v>496.05</v>
      </c>
      <c r="L33" s="27" t="s">
        <v>89</v>
      </c>
      <c r="M33" s="29" t="s">
        <v>249</v>
      </c>
    </row>
    <row r="34" spans="5:13" x14ac:dyDescent="0.2">
      <c r="E34" s="71"/>
      <c r="H34" s="129">
        <v>40053</v>
      </c>
      <c r="I34" s="190" t="s">
        <v>598</v>
      </c>
      <c r="J34" s="132" t="s">
        <v>575</v>
      </c>
      <c r="K34" s="136">
        <v>500</v>
      </c>
      <c r="L34" s="27" t="s">
        <v>89</v>
      </c>
      <c r="M34" s="29" t="s">
        <v>249</v>
      </c>
    </row>
    <row r="35" spans="5:13" x14ac:dyDescent="0.2">
      <c r="E35" s="71"/>
      <c r="H35" s="129">
        <v>40054</v>
      </c>
      <c r="I35" s="190" t="s">
        <v>301</v>
      </c>
      <c r="J35" s="132" t="s">
        <v>705</v>
      </c>
      <c r="K35" s="136">
        <v>20250</v>
      </c>
      <c r="L35" s="27"/>
      <c r="M35" s="29" t="s">
        <v>249</v>
      </c>
    </row>
    <row r="36" spans="5:13" x14ac:dyDescent="0.2">
      <c r="H36" s="129">
        <v>40056</v>
      </c>
      <c r="I36" s="190" t="s">
        <v>647</v>
      </c>
      <c r="J36" s="132" t="s">
        <v>132</v>
      </c>
      <c r="K36" s="136">
        <v>475</v>
      </c>
      <c r="L36" s="27" t="s">
        <v>89</v>
      </c>
      <c r="M36" s="29" t="s">
        <v>249</v>
      </c>
    </row>
    <row r="37" spans="5:13" x14ac:dyDescent="0.2">
      <c r="H37" s="129">
        <v>40056</v>
      </c>
      <c r="I37" s="190" t="s">
        <v>441</v>
      </c>
      <c r="J37" s="132" t="s">
        <v>452</v>
      </c>
      <c r="K37" s="136">
        <v>2175</v>
      </c>
      <c r="L37" s="27" t="s">
        <v>89</v>
      </c>
      <c r="M37" s="29" t="s">
        <v>249</v>
      </c>
    </row>
    <row r="38" spans="5:13" x14ac:dyDescent="0.2">
      <c r="H38" s="129">
        <v>40056</v>
      </c>
      <c r="I38" s="190" t="s">
        <v>647</v>
      </c>
      <c r="J38" s="132" t="s">
        <v>217</v>
      </c>
      <c r="K38" s="136">
        <v>1408.44</v>
      </c>
      <c r="L38" s="27" t="s">
        <v>89</v>
      </c>
      <c r="M38" s="29" t="s">
        <v>249</v>
      </c>
    </row>
    <row r="39" spans="5:13" x14ac:dyDescent="0.2">
      <c r="H39" s="129">
        <v>40056</v>
      </c>
      <c r="I39" s="190" t="s">
        <v>301</v>
      </c>
      <c r="J39" s="132" t="s">
        <v>293</v>
      </c>
      <c r="K39" s="136">
        <v>3163.5</v>
      </c>
      <c r="L39" s="27" t="s">
        <v>89</v>
      </c>
      <c r="M39" s="29" t="s">
        <v>249</v>
      </c>
    </row>
    <row r="40" spans="5:13" ht="13.5" thickBot="1" x14ac:dyDescent="0.25">
      <c r="H40" s="209"/>
      <c r="I40" s="192"/>
      <c r="J40" s="133"/>
      <c r="K40" s="137"/>
    </row>
    <row r="41" spans="5:13" ht="13.5" thickBot="1" x14ac:dyDescent="0.25">
      <c r="H41" s="56"/>
      <c r="I41" s="56"/>
      <c r="J41" s="194"/>
      <c r="K41" s="87">
        <f>SUM(K6:K40)</f>
        <v>52253.58</v>
      </c>
    </row>
    <row r="42" spans="5:13" x14ac:dyDescent="0.2">
      <c r="H42" s="56"/>
      <c r="I42" s="56"/>
      <c r="J42" s="194"/>
      <c r="K42" s="208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N69"/>
  <sheetViews>
    <sheetView topLeftCell="A36" workbookViewId="0">
      <selection activeCell="J55" sqref="J55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3.140625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706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/>
      <c r="B6" s="186"/>
      <c r="C6" s="105"/>
      <c r="D6" s="130"/>
      <c r="E6" s="71"/>
      <c r="F6" s="27"/>
      <c r="H6" s="129">
        <v>40057</v>
      </c>
      <c r="I6" s="190" t="s">
        <v>301</v>
      </c>
      <c r="J6" s="132" t="s">
        <v>341</v>
      </c>
      <c r="K6" s="136">
        <v>1127.8</v>
      </c>
      <c r="L6" s="27" t="s">
        <v>89</v>
      </c>
      <c r="M6" s="27" t="s">
        <v>249</v>
      </c>
    </row>
    <row r="7" spans="1:14" s="56" customFormat="1" thickBot="1" x14ac:dyDescent="0.25">
      <c r="A7" s="161"/>
      <c r="B7" s="187"/>
      <c r="C7" s="67"/>
      <c r="D7" s="93"/>
      <c r="E7" s="27"/>
      <c r="F7" s="27"/>
      <c r="H7" s="129">
        <v>40058</v>
      </c>
      <c r="I7" s="190" t="s">
        <v>301</v>
      </c>
      <c r="J7" s="132" t="s">
        <v>707</v>
      </c>
      <c r="K7" s="136">
        <v>2541.79</v>
      </c>
      <c r="L7" s="27" t="s">
        <v>89</v>
      </c>
      <c r="M7" s="27" t="s">
        <v>249</v>
      </c>
    </row>
    <row r="8" spans="1:14" s="56" customFormat="1" thickBot="1" x14ac:dyDescent="0.25">
      <c r="D8" s="87">
        <f>SUM(D6:D7)</f>
        <v>0</v>
      </c>
      <c r="E8" s="27"/>
      <c r="F8" s="27"/>
      <c r="H8" s="129">
        <v>40058</v>
      </c>
      <c r="I8" s="190" t="s">
        <v>301</v>
      </c>
      <c r="J8" s="132" t="s">
        <v>74</v>
      </c>
      <c r="K8" s="136">
        <v>2224.15</v>
      </c>
      <c r="L8" s="27" t="s">
        <v>89</v>
      </c>
      <c r="M8" s="27" t="s">
        <v>249</v>
      </c>
    </row>
    <row r="9" spans="1:14" s="56" customFormat="1" ht="12" x14ac:dyDescent="0.2">
      <c r="A9" s="70"/>
      <c r="B9" s="70"/>
      <c r="C9" s="70"/>
      <c r="D9" s="95"/>
      <c r="E9" s="27"/>
      <c r="F9" s="27"/>
      <c r="H9" s="129">
        <v>40058</v>
      </c>
      <c r="I9" s="190" t="s">
        <v>301</v>
      </c>
      <c r="J9" s="132" t="s">
        <v>380</v>
      </c>
      <c r="K9" s="136">
        <v>324.79000000000002</v>
      </c>
      <c r="L9" s="27" t="s">
        <v>89</v>
      </c>
      <c r="M9" s="27" t="s">
        <v>249</v>
      </c>
    </row>
    <row r="10" spans="1:14" s="56" customFormat="1" thickBot="1" x14ac:dyDescent="0.25">
      <c r="A10" s="70"/>
      <c r="B10" s="70"/>
      <c r="C10" s="70"/>
      <c r="D10" s="95"/>
      <c r="E10" s="27"/>
      <c r="F10" s="27"/>
      <c r="H10" s="129">
        <v>40058</v>
      </c>
      <c r="I10" s="190" t="s">
        <v>301</v>
      </c>
      <c r="J10" s="132" t="s">
        <v>380</v>
      </c>
      <c r="K10" s="137">
        <f>K11-K9</f>
        <v>289.26999999999992</v>
      </c>
      <c r="L10" s="27" t="s">
        <v>89</v>
      </c>
      <c r="M10" s="27" t="s">
        <v>249</v>
      </c>
    </row>
    <row r="11" spans="1:14" s="56" customFormat="1" thickTop="1" x14ac:dyDescent="0.2">
      <c r="A11" s="70"/>
      <c r="B11" s="70"/>
      <c r="C11" s="70"/>
      <c r="D11" s="95"/>
      <c r="E11" s="27"/>
      <c r="F11" s="27"/>
      <c r="H11" s="129"/>
      <c r="I11" s="190"/>
      <c r="J11" s="132"/>
      <c r="K11" s="135">
        <v>614.05999999999995</v>
      </c>
      <c r="L11" s="27"/>
      <c r="M11" s="27"/>
    </row>
    <row r="12" spans="1:14" s="56" customFormat="1" x14ac:dyDescent="0.2">
      <c r="A12"/>
      <c r="B12"/>
      <c r="C12"/>
      <c r="D12" s="197"/>
      <c r="E12" s="27"/>
      <c r="F12" s="27"/>
      <c r="H12" s="129">
        <v>40059</v>
      </c>
      <c r="I12" s="190" t="s">
        <v>301</v>
      </c>
      <c r="J12" s="132" t="s">
        <v>212</v>
      </c>
      <c r="K12" s="136">
        <v>377.1</v>
      </c>
      <c r="L12" s="27" t="s">
        <v>89</v>
      </c>
      <c r="M12" s="27" t="s">
        <v>249</v>
      </c>
    </row>
    <row r="13" spans="1:14" s="56" customFormat="1" x14ac:dyDescent="0.2">
      <c r="A13"/>
      <c r="B13"/>
      <c r="C13"/>
      <c r="D13" s="197"/>
      <c r="E13" s="71"/>
      <c r="F13" s="27"/>
      <c r="H13" s="129">
        <v>40059</v>
      </c>
      <c r="I13" s="190" t="s">
        <v>301</v>
      </c>
      <c r="J13" s="132" t="s">
        <v>689</v>
      </c>
      <c r="K13" s="136">
        <v>232.4</v>
      </c>
      <c r="L13" s="27" t="s">
        <v>89</v>
      </c>
      <c r="M13" s="27" t="s">
        <v>249</v>
      </c>
      <c r="N13" s="56" t="s">
        <v>391</v>
      </c>
    </row>
    <row r="14" spans="1:14" s="56" customFormat="1" x14ac:dyDescent="0.2">
      <c r="A14" s="222"/>
      <c r="B14"/>
      <c r="C14"/>
      <c r="D14" s="197"/>
      <c r="E14" s="71"/>
      <c r="F14" s="27"/>
      <c r="H14" s="129">
        <v>40060</v>
      </c>
      <c r="I14" s="190" t="s">
        <v>301</v>
      </c>
      <c r="J14" s="132" t="s">
        <v>293</v>
      </c>
      <c r="K14" s="136">
        <v>3939.84</v>
      </c>
      <c r="L14" s="27" t="s">
        <v>89</v>
      </c>
      <c r="M14" s="27" t="s">
        <v>249</v>
      </c>
    </row>
    <row r="15" spans="1:14" s="56" customFormat="1" x14ac:dyDescent="0.2">
      <c r="A15"/>
      <c r="B15" s="177"/>
      <c r="C15"/>
      <c r="D15" s="197"/>
      <c r="E15" s="71"/>
      <c r="F15" s="27"/>
      <c r="H15" s="129">
        <v>40060</v>
      </c>
      <c r="I15" s="190" t="s">
        <v>301</v>
      </c>
      <c r="J15" s="132" t="s">
        <v>347</v>
      </c>
      <c r="K15" s="136">
        <v>9894.56</v>
      </c>
      <c r="L15" s="27" t="s">
        <v>89</v>
      </c>
      <c r="M15" s="27"/>
    </row>
    <row r="16" spans="1:14" s="56" customFormat="1" x14ac:dyDescent="0.2">
      <c r="A16"/>
      <c r="B16" s="177"/>
      <c r="C16"/>
      <c r="D16" s="197"/>
      <c r="E16" s="71"/>
      <c r="F16" s="71"/>
      <c r="H16" s="129">
        <v>40060</v>
      </c>
      <c r="I16" s="190" t="s">
        <v>301</v>
      </c>
      <c r="J16" s="132" t="s">
        <v>50</v>
      </c>
      <c r="K16" s="136">
        <v>1219</v>
      </c>
      <c r="L16" s="27" t="s">
        <v>89</v>
      </c>
      <c r="M16" s="27" t="s">
        <v>249</v>
      </c>
    </row>
    <row r="17" spans="2:14" x14ac:dyDescent="0.2">
      <c r="B17" s="177"/>
      <c r="E17" s="71"/>
      <c r="H17" s="129">
        <v>40063</v>
      </c>
      <c r="I17" s="190" t="s">
        <v>301</v>
      </c>
      <c r="J17" s="132" t="s">
        <v>74</v>
      </c>
      <c r="K17" s="136">
        <v>719.65</v>
      </c>
      <c r="L17" s="27" t="s">
        <v>89</v>
      </c>
      <c r="M17" s="27" t="s">
        <v>249</v>
      </c>
      <c r="N17" s="70"/>
    </row>
    <row r="18" spans="2:14" x14ac:dyDescent="0.2">
      <c r="E18" s="71"/>
      <c r="H18" s="129">
        <v>40064</v>
      </c>
      <c r="I18" s="190" t="s">
        <v>301</v>
      </c>
      <c r="J18" s="132" t="s">
        <v>708</v>
      </c>
      <c r="K18" s="136">
        <v>203.76</v>
      </c>
      <c r="L18" s="27" t="s">
        <v>89</v>
      </c>
      <c r="M18" s="29" t="s">
        <v>249</v>
      </c>
      <c r="N18" s="70"/>
    </row>
    <row r="19" spans="2:14" x14ac:dyDescent="0.2">
      <c r="E19" s="71"/>
      <c r="H19" s="129">
        <v>40064</v>
      </c>
      <c r="I19" s="190" t="s">
        <v>301</v>
      </c>
      <c r="J19" s="132" t="s">
        <v>246</v>
      </c>
      <c r="K19" s="136">
        <v>2254.81</v>
      </c>
      <c r="L19" s="27" t="s">
        <v>89</v>
      </c>
      <c r="M19" s="29" t="s">
        <v>249</v>
      </c>
      <c r="N19" s="70">
        <v>2373.48</v>
      </c>
    </row>
    <row r="20" spans="2:14" x14ac:dyDescent="0.2">
      <c r="E20" s="71"/>
      <c r="H20" s="129">
        <v>40064</v>
      </c>
      <c r="I20" s="190" t="s">
        <v>301</v>
      </c>
      <c r="J20" s="132" t="s">
        <v>341</v>
      </c>
      <c r="K20" s="136">
        <v>1887.84</v>
      </c>
      <c r="L20" s="27" t="s">
        <v>89</v>
      </c>
      <c r="M20" s="29" t="s">
        <v>249</v>
      </c>
      <c r="N20" s="70"/>
    </row>
    <row r="21" spans="2:14" x14ac:dyDescent="0.2">
      <c r="E21" s="71"/>
      <c r="H21" s="129">
        <v>40065</v>
      </c>
      <c r="I21" s="190" t="s">
        <v>301</v>
      </c>
      <c r="J21" s="132" t="s">
        <v>709</v>
      </c>
      <c r="K21" s="136">
        <v>636</v>
      </c>
      <c r="L21" s="27" t="s">
        <v>89</v>
      </c>
      <c r="M21" s="29" t="s">
        <v>249</v>
      </c>
      <c r="N21" s="70"/>
    </row>
    <row r="22" spans="2:14" x14ac:dyDescent="0.2">
      <c r="E22" s="71"/>
      <c r="H22" s="129">
        <v>40065</v>
      </c>
      <c r="I22" s="190" t="s">
        <v>609</v>
      </c>
      <c r="J22" s="132" t="s">
        <v>556</v>
      </c>
      <c r="K22" s="136">
        <v>114</v>
      </c>
      <c r="L22" s="27" t="s">
        <v>89</v>
      </c>
      <c r="M22" s="29" t="s">
        <v>249</v>
      </c>
      <c r="N22" s="70"/>
    </row>
    <row r="23" spans="2:14" x14ac:dyDescent="0.2">
      <c r="E23" s="71"/>
      <c r="H23" s="129">
        <v>40065</v>
      </c>
      <c r="I23" s="190" t="s">
        <v>301</v>
      </c>
      <c r="J23" s="132" t="s">
        <v>227</v>
      </c>
      <c r="K23" s="136">
        <v>2297.1</v>
      </c>
      <c r="L23" s="27" t="s">
        <v>89</v>
      </c>
      <c r="M23" s="29" t="s">
        <v>249</v>
      </c>
      <c r="N23" s="70"/>
    </row>
    <row r="24" spans="2:14" x14ac:dyDescent="0.2">
      <c r="E24" s="71"/>
      <c r="H24" s="129">
        <v>40065</v>
      </c>
      <c r="I24" s="190" t="s">
        <v>397</v>
      </c>
      <c r="J24" s="132" t="s">
        <v>395</v>
      </c>
      <c r="K24" s="136">
        <v>860</v>
      </c>
      <c r="L24" s="27" t="s">
        <v>89</v>
      </c>
      <c r="M24" s="29" t="s">
        <v>249</v>
      </c>
      <c r="N24" s="70"/>
    </row>
    <row r="25" spans="2:14" x14ac:dyDescent="0.2">
      <c r="E25" s="71"/>
      <c r="H25" s="129">
        <v>40065</v>
      </c>
      <c r="I25" s="190" t="s">
        <v>301</v>
      </c>
      <c r="J25" s="132" t="s">
        <v>194</v>
      </c>
      <c r="K25" s="136">
        <v>361.44</v>
      </c>
      <c r="L25" s="27" t="s">
        <v>89</v>
      </c>
      <c r="M25" s="29" t="s">
        <v>249</v>
      </c>
      <c r="N25" s="70"/>
    </row>
    <row r="26" spans="2:14" x14ac:dyDescent="0.2">
      <c r="E26" s="71"/>
      <c r="H26" s="129">
        <v>40065</v>
      </c>
      <c r="I26" s="190" t="s">
        <v>455</v>
      </c>
      <c r="J26" s="132" t="s">
        <v>672</v>
      </c>
      <c r="K26" s="136">
        <v>348.96</v>
      </c>
      <c r="L26" s="27" t="s">
        <v>89</v>
      </c>
      <c r="M26" s="29" t="s">
        <v>249</v>
      </c>
      <c r="N26" s="70"/>
    </row>
    <row r="27" spans="2:14" x14ac:dyDescent="0.2">
      <c r="E27" s="71"/>
      <c r="H27" s="129">
        <v>40065</v>
      </c>
      <c r="I27" s="190" t="s">
        <v>455</v>
      </c>
      <c r="J27" s="132" t="s">
        <v>710</v>
      </c>
      <c r="K27" s="136">
        <v>143</v>
      </c>
      <c r="L27" s="27" t="s">
        <v>89</v>
      </c>
      <c r="M27" s="29" t="s">
        <v>249</v>
      </c>
      <c r="N27" s="70"/>
    </row>
    <row r="28" spans="2:14" x14ac:dyDescent="0.2">
      <c r="E28" s="71"/>
      <c r="H28" s="129">
        <v>40065</v>
      </c>
      <c r="I28" s="190" t="s">
        <v>455</v>
      </c>
      <c r="J28" s="132" t="s">
        <v>627</v>
      </c>
      <c r="K28" s="136">
        <v>654.61</v>
      </c>
      <c r="L28" s="27" t="s">
        <v>89</v>
      </c>
      <c r="M28" s="29" t="s">
        <v>249</v>
      </c>
      <c r="N28" s="70"/>
    </row>
    <row r="29" spans="2:14" x14ac:dyDescent="0.2">
      <c r="E29" s="71"/>
      <c r="H29" s="129">
        <v>40065</v>
      </c>
      <c r="I29" s="190" t="s">
        <v>301</v>
      </c>
      <c r="J29" s="132" t="s">
        <v>711</v>
      </c>
      <c r="K29" s="272">
        <v>4644.3999999999996</v>
      </c>
      <c r="L29" s="27" t="s">
        <v>89</v>
      </c>
      <c r="M29" s="29" t="s">
        <v>249</v>
      </c>
      <c r="N29" s="70"/>
    </row>
    <row r="30" spans="2:14" x14ac:dyDescent="0.2">
      <c r="E30" s="71"/>
      <c r="H30" s="129">
        <v>40066</v>
      </c>
      <c r="I30" s="190" t="s">
        <v>301</v>
      </c>
      <c r="J30" s="132" t="s">
        <v>380</v>
      </c>
      <c r="K30" s="136">
        <v>262.2</v>
      </c>
      <c r="L30" s="27" t="s">
        <v>89</v>
      </c>
      <c r="M30" s="29" t="s">
        <v>249</v>
      </c>
      <c r="N30" s="70"/>
    </row>
    <row r="31" spans="2:14" x14ac:dyDescent="0.2">
      <c r="E31" s="71"/>
      <c r="H31" s="129">
        <v>40067</v>
      </c>
      <c r="I31" s="190" t="s">
        <v>301</v>
      </c>
      <c r="J31" s="132" t="s">
        <v>333</v>
      </c>
      <c r="K31" s="136">
        <v>615.84</v>
      </c>
      <c r="L31" s="27" t="s">
        <v>89</v>
      </c>
      <c r="M31" s="29" t="s">
        <v>249</v>
      </c>
      <c r="N31" s="70"/>
    </row>
    <row r="32" spans="2:14" x14ac:dyDescent="0.2">
      <c r="E32" s="71"/>
      <c r="H32" s="129">
        <v>40067</v>
      </c>
      <c r="I32" s="190" t="s">
        <v>301</v>
      </c>
      <c r="J32" s="132" t="s">
        <v>386</v>
      </c>
      <c r="K32" s="136">
        <v>2309.64</v>
      </c>
      <c r="L32" s="27" t="s">
        <v>89</v>
      </c>
      <c r="M32" s="29" t="s">
        <v>249</v>
      </c>
      <c r="N32" s="70"/>
    </row>
    <row r="33" spans="5:14" x14ac:dyDescent="0.2">
      <c r="E33" s="71"/>
      <c r="H33" s="129">
        <v>40070</v>
      </c>
      <c r="I33" s="190" t="s">
        <v>301</v>
      </c>
      <c r="J33" s="132" t="s">
        <v>293</v>
      </c>
      <c r="K33" s="136">
        <v>6532.88</v>
      </c>
      <c r="L33" s="27" t="s">
        <v>89</v>
      </c>
      <c r="M33" s="29" t="s">
        <v>249</v>
      </c>
      <c r="N33" s="70"/>
    </row>
    <row r="34" spans="5:14" x14ac:dyDescent="0.2">
      <c r="E34" s="71"/>
      <c r="H34" s="129">
        <v>40070</v>
      </c>
      <c r="I34" s="190" t="s">
        <v>722</v>
      </c>
      <c r="J34" s="132" t="s">
        <v>721</v>
      </c>
      <c r="K34" s="136">
        <v>280</v>
      </c>
      <c r="L34" s="27" t="s">
        <v>89</v>
      </c>
      <c r="M34" s="29" t="s">
        <v>249</v>
      </c>
      <c r="N34" s="70" t="s">
        <v>391</v>
      </c>
    </row>
    <row r="35" spans="5:14" x14ac:dyDescent="0.2">
      <c r="E35" s="71"/>
      <c r="H35" s="129">
        <v>40070</v>
      </c>
      <c r="I35" s="190" t="s">
        <v>712</v>
      </c>
      <c r="J35" s="132" t="s">
        <v>554</v>
      </c>
      <c r="K35" s="136">
        <v>5529</v>
      </c>
      <c r="L35" s="27" t="s">
        <v>89</v>
      </c>
      <c r="M35" s="29" t="s">
        <v>249</v>
      </c>
      <c r="N35" s="70"/>
    </row>
    <row r="36" spans="5:14" x14ac:dyDescent="0.2">
      <c r="E36" s="71"/>
      <c r="H36" s="129">
        <v>40072</v>
      </c>
      <c r="I36" s="190" t="s">
        <v>301</v>
      </c>
      <c r="J36" s="132" t="s">
        <v>713</v>
      </c>
      <c r="K36" s="136">
        <v>649.79999999999995</v>
      </c>
      <c r="L36" s="27" t="s">
        <v>89</v>
      </c>
      <c r="M36" s="29" t="s">
        <v>249</v>
      </c>
      <c r="N36" s="70"/>
    </row>
    <row r="37" spans="5:14" ht="13.5" thickBot="1" x14ac:dyDescent="0.25">
      <c r="E37" s="71"/>
      <c r="H37" s="129">
        <v>40072</v>
      </c>
      <c r="I37" s="190" t="s">
        <v>301</v>
      </c>
      <c r="J37" s="132" t="s">
        <v>713</v>
      </c>
      <c r="K37" s="137">
        <v>832.2</v>
      </c>
      <c r="L37" s="27" t="s">
        <v>89</v>
      </c>
      <c r="M37" s="29" t="s">
        <v>249</v>
      </c>
      <c r="N37" s="70"/>
    </row>
    <row r="38" spans="5:14" ht="13.5" thickTop="1" x14ac:dyDescent="0.2">
      <c r="E38" s="71"/>
      <c r="H38" s="129"/>
      <c r="I38" s="190"/>
      <c r="J38" s="132"/>
      <c r="K38" s="135">
        <f>SUM(K36:K37)</f>
        <v>1482</v>
      </c>
      <c r="L38" s="27"/>
      <c r="N38" s="70"/>
    </row>
    <row r="39" spans="5:14" x14ac:dyDescent="0.2">
      <c r="E39" s="71"/>
      <c r="H39" s="129">
        <v>40072</v>
      </c>
      <c r="I39" s="190" t="s">
        <v>301</v>
      </c>
      <c r="J39" s="132" t="s">
        <v>333</v>
      </c>
      <c r="K39" s="136">
        <v>567.14</v>
      </c>
      <c r="L39" s="27" t="s">
        <v>89</v>
      </c>
      <c r="M39" s="29" t="s">
        <v>249</v>
      </c>
      <c r="N39" s="70"/>
    </row>
    <row r="40" spans="5:14" x14ac:dyDescent="0.2">
      <c r="E40" s="71"/>
      <c r="H40" s="129">
        <v>40072</v>
      </c>
      <c r="I40" s="190" t="s">
        <v>301</v>
      </c>
      <c r="J40" s="132" t="s">
        <v>714</v>
      </c>
      <c r="K40" s="136">
        <v>1083</v>
      </c>
      <c r="L40" s="27" t="s">
        <v>89</v>
      </c>
      <c r="M40" s="29" t="s">
        <v>249</v>
      </c>
    </row>
    <row r="41" spans="5:14" x14ac:dyDescent="0.2">
      <c r="E41" s="71"/>
      <c r="H41" s="129">
        <v>40072</v>
      </c>
      <c r="I41" s="190" t="s">
        <v>301</v>
      </c>
      <c r="J41" s="132" t="s">
        <v>341</v>
      </c>
      <c r="K41" s="136">
        <v>1127.8</v>
      </c>
      <c r="L41" s="27"/>
      <c r="M41" s="29" t="s">
        <v>249</v>
      </c>
    </row>
    <row r="42" spans="5:14" x14ac:dyDescent="0.2">
      <c r="E42" s="71"/>
      <c r="H42" s="129">
        <v>40073</v>
      </c>
      <c r="I42" s="190" t="s">
        <v>301</v>
      </c>
      <c r="J42" s="132" t="s">
        <v>74</v>
      </c>
      <c r="K42" s="136">
        <v>557.12</v>
      </c>
      <c r="L42" s="27" t="s">
        <v>89</v>
      </c>
      <c r="M42" s="29" t="s">
        <v>249</v>
      </c>
    </row>
    <row r="43" spans="5:14" x14ac:dyDescent="0.2">
      <c r="E43" s="71"/>
      <c r="H43" s="129">
        <v>40075</v>
      </c>
      <c r="I43" s="190" t="s">
        <v>301</v>
      </c>
      <c r="J43" s="132" t="s">
        <v>333</v>
      </c>
      <c r="K43" s="136">
        <v>144.68</v>
      </c>
      <c r="L43" s="27" t="s">
        <v>89</v>
      </c>
      <c r="M43" s="29" t="s">
        <v>249</v>
      </c>
    </row>
    <row r="44" spans="5:14" x14ac:dyDescent="0.2">
      <c r="E44" s="71"/>
      <c r="H44" s="129">
        <v>40077</v>
      </c>
      <c r="I44" s="190" t="s">
        <v>301</v>
      </c>
      <c r="J44" s="132" t="s">
        <v>333</v>
      </c>
      <c r="K44" s="136">
        <v>144.68</v>
      </c>
      <c r="L44" s="27" t="s">
        <v>89</v>
      </c>
    </row>
    <row r="45" spans="5:14" x14ac:dyDescent="0.2">
      <c r="E45" s="71"/>
      <c r="H45" s="129">
        <v>40077</v>
      </c>
      <c r="I45" s="190" t="s">
        <v>301</v>
      </c>
      <c r="J45" s="132" t="s">
        <v>333</v>
      </c>
      <c r="K45" s="136">
        <v>487.92</v>
      </c>
      <c r="L45" s="27"/>
      <c r="M45" s="29" t="s">
        <v>249</v>
      </c>
    </row>
    <row r="46" spans="5:14" x14ac:dyDescent="0.2">
      <c r="E46" s="71"/>
      <c r="H46" s="129">
        <v>40077</v>
      </c>
      <c r="I46" s="190" t="s">
        <v>301</v>
      </c>
      <c r="J46" s="132" t="s">
        <v>424</v>
      </c>
      <c r="K46" s="136">
        <v>466.3</v>
      </c>
      <c r="L46" s="27" t="s">
        <v>89</v>
      </c>
      <c r="M46" s="29" t="s">
        <v>249</v>
      </c>
    </row>
    <row r="47" spans="5:14" x14ac:dyDescent="0.2">
      <c r="E47" s="71"/>
      <c r="H47" s="129">
        <v>40078</v>
      </c>
      <c r="I47" s="190" t="s">
        <v>301</v>
      </c>
      <c r="J47" s="132" t="s">
        <v>386</v>
      </c>
      <c r="K47" s="136">
        <v>2238.61</v>
      </c>
      <c r="L47" s="27" t="s">
        <v>89</v>
      </c>
      <c r="M47" s="29" t="s">
        <v>249</v>
      </c>
    </row>
    <row r="48" spans="5:14" x14ac:dyDescent="0.2">
      <c r="E48" s="71"/>
      <c r="H48" s="129">
        <v>40078</v>
      </c>
      <c r="I48" s="190" t="s">
        <v>301</v>
      </c>
      <c r="J48" s="132" t="s">
        <v>246</v>
      </c>
      <c r="K48" s="136">
        <v>1581.75</v>
      </c>
      <c r="L48" s="27" t="s">
        <v>89</v>
      </c>
      <c r="M48" s="29" t="s">
        <v>249</v>
      </c>
    </row>
    <row r="49" spans="5:13" x14ac:dyDescent="0.2">
      <c r="E49" s="71"/>
      <c r="H49" s="129">
        <v>40078</v>
      </c>
      <c r="I49" s="190" t="s">
        <v>722</v>
      </c>
      <c r="J49" s="132" t="s">
        <v>723</v>
      </c>
      <c r="K49" s="136">
        <v>400</v>
      </c>
      <c r="L49" s="27"/>
      <c r="M49" s="29" t="s">
        <v>249</v>
      </c>
    </row>
    <row r="50" spans="5:13" x14ac:dyDescent="0.2">
      <c r="E50" s="71"/>
      <c r="H50" s="129">
        <v>40079</v>
      </c>
      <c r="I50" s="190" t="s">
        <v>301</v>
      </c>
      <c r="J50" s="132" t="s">
        <v>227</v>
      </c>
      <c r="K50" s="136">
        <v>3235.32</v>
      </c>
      <c r="L50" s="27" t="s">
        <v>89</v>
      </c>
      <c r="M50" s="29" t="s">
        <v>249</v>
      </c>
    </row>
    <row r="51" spans="5:13" x14ac:dyDescent="0.2">
      <c r="E51" s="71"/>
      <c r="H51" s="129">
        <v>40079</v>
      </c>
      <c r="I51" s="190" t="s">
        <v>301</v>
      </c>
      <c r="J51" s="132" t="s">
        <v>424</v>
      </c>
      <c r="K51" s="136">
        <v>144.02000000000001</v>
      </c>
      <c r="L51" s="27"/>
      <c r="M51" s="29" t="s">
        <v>249</v>
      </c>
    </row>
    <row r="52" spans="5:13" x14ac:dyDescent="0.2">
      <c r="E52" s="71"/>
      <c r="H52" s="129">
        <v>40084</v>
      </c>
      <c r="I52" s="190" t="s">
        <v>301</v>
      </c>
      <c r="J52" s="132" t="s">
        <v>715</v>
      </c>
      <c r="K52" s="136">
        <v>809.28</v>
      </c>
      <c r="L52" s="27" t="s">
        <v>89</v>
      </c>
      <c r="M52" s="29" t="s">
        <v>249</v>
      </c>
    </row>
    <row r="53" spans="5:13" x14ac:dyDescent="0.2">
      <c r="E53" s="71"/>
      <c r="H53" s="129">
        <v>40084</v>
      </c>
      <c r="I53" s="190" t="s">
        <v>301</v>
      </c>
      <c r="J53" s="132" t="s">
        <v>424</v>
      </c>
      <c r="K53" s="136">
        <v>333.76</v>
      </c>
      <c r="L53" s="27" t="s">
        <v>89</v>
      </c>
      <c r="M53" s="29" t="s">
        <v>249</v>
      </c>
    </row>
    <row r="54" spans="5:13" x14ac:dyDescent="0.2">
      <c r="E54" s="71"/>
      <c r="H54" s="129">
        <v>40086</v>
      </c>
      <c r="I54" s="190" t="s">
        <v>301</v>
      </c>
      <c r="J54" s="132" t="s">
        <v>6</v>
      </c>
      <c r="K54" s="136">
        <v>19895.89</v>
      </c>
      <c r="L54" s="27" t="s">
        <v>89</v>
      </c>
      <c r="M54" s="29" t="s">
        <v>249</v>
      </c>
    </row>
    <row r="55" spans="5:13" x14ac:dyDescent="0.2">
      <c r="G55" s="212"/>
      <c r="H55" s="129">
        <v>40086</v>
      </c>
      <c r="I55" s="190" t="s">
        <v>623</v>
      </c>
      <c r="J55" s="132" t="s">
        <v>716</v>
      </c>
      <c r="K55" s="136">
        <v>197.9</v>
      </c>
      <c r="L55" s="27" t="s">
        <v>89</v>
      </c>
      <c r="M55" s="29" t="s">
        <v>249</v>
      </c>
    </row>
    <row r="56" spans="5:13" x14ac:dyDescent="0.2">
      <c r="G56" s="212"/>
      <c r="H56" s="129">
        <v>40086</v>
      </c>
      <c r="I56" s="190" t="s">
        <v>455</v>
      </c>
      <c r="J56" s="132" t="s">
        <v>638</v>
      </c>
      <c r="K56" s="136">
        <v>717.55</v>
      </c>
      <c r="L56" s="27" t="s">
        <v>89</v>
      </c>
      <c r="M56" s="29" t="s">
        <v>249</v>
      </c>
    </row>
    <row r="57" spans="5:13" x14ac:dyDescent="0.2">
      <c r="G57" s="212"/>
      <c r="H57" s="129">
        <v>40086</v>
      </c>
      <c r="I57" s="190" t="s">
        <v>609</v>
      </c>
      <c r="J57" s="132" t="s">
        <v>512</v>
      </c>
      <c r="K57" s="136">
        <v>114</v>
      </c>
      <c r="L57" s="27" t="s">
        <v>89</v>
      </c>
      <c r="M57" s="29" t="s">
        <v>249</v>
      </c>
    </row>
    <row r="58" spans="5:13" x14ac:dyDescent="0.2">
      <c r="G58" s="212"/>
      <c r="H58" s="129">
        <v>40086</v>
      </c>
      <c r="I58" s="190" t="s">
        <v>455</v>
      </c>
      <c r="J58" s="132" t="s">
        <v>597</v>
      </c>
      <c r="K58" s="136">
        <v>1395.3</v>
      </c>
      <c r="L58" s="27" t="s">
        <v>89</v>
      </c>
      <c r="M58" s="29" t="s">
        <v>249</v>
      </c>
    </row>
    <row r="59" spans="5:13" x14ac:dyDescent="0.2">
      <c r="G59" s="212"/>
      <c r="H59" s="129">
        <v>40086</v>
      </c>
      <c r="I59" s="190" t="s">
        <v>397</v>
      </c>
      <c r="J59" s="132" t="s">
        <v>434</v>
      </c>
      <c r="K59" s="136">
        <v>2280</v>
      </c>
      <c r="L59" s="27" t="s">
        <v>89</v>
      </c>
      <c r="M59" s="29" t="s">
        <v>249</v>
      </c>
    </row>
    <row r="60" spans="5:13" x14ac:dyDescent="0.2">
      <c r="G60" s="212"/>
      <c r="H60" s="129">
        <v>40086</v>
      </c>
      <c r="I60" s="190" t="s">
        <v>455</v>
      </c>
      <c r="J60" s="132" t="s">
        <v>627</v>
      </c>
      <c r="K60" s="136">
        <v>143</v>
      </c>
      <c r="L60" s="27" t="s">
        <v>89</v>
      </c>
      <c r="M60" s="29" t="s">
        <v>249</v>
      </c>
    </row>
    <row r="61" spans="5:13" x14ac:dyDescent="0.2">
      <c r="H61" s="129">
        <v>40086</v>
      </c>
      <c r="I61" s="190" t="s">
        <v>455</v>
      </c>
      <c r="J61" s="132" t="s">
        <v>672</v>
      </c>
      <c r="K61" s="136">
        <v>890.5</v>
      </c>
      <c r="L61" s="27" t="s">
        <v>89</v>
      </c>
      <c r="M61" s="29" t="s">
        <v>249</v>
      </c>
    </row>
    <row r="62" spans="5:13" x14ac:dyDescent="0.2">
      <c r="H62" s="129">
        <v>40086</v>
      </c>
      <c r="I62" s="190" t="s">
        <v>301</v>
      </c>
      <c r="J62" s="132" t="s">
        <v>222</v>
      </c>
      <c r="K62" s="136">
        <v>1154.5899999999999</v>
      </c>
      <c r="L62" s="27" t="s">
        <v>89</v>
      </c>
      <c r="M62" s="29" t="s">
        <v>249</v>
      </c>
    </row>
    <row r="63" spans="5:13" x14ac:dyDescent="0.2">
      <c r="H63" s="129">
        <v>40086</v>
      </c>
      <c r="I63" s="190" t="s">
        <v>301</v>
      </c>
      <c r="J63" s="132" t="s">
        <v>347</v>
      </c>
      <c r="K63" s="136">
        <v>1985.04</v>
      </c>
      <c r="L63" s="27" t="s">
        <v>89</v>
      </c>
      <c r="M63" s="29" t="s">
        <v>249</v>
      </c>
    </row>
    <row r="64" spans="5:13" x14ac:dyDescent="0.2">
      <c r="H64" s="129">
        <v>40086</v>
      </c>
      <c r="I64" s="190" t="s">
        <v>540</v>
      </c>
      <c r="J64" s="132" t="s">
        <v>662</v>
      </c>
      <c r="K64" s="136">
        <v>282.2</v>
      </c>
      <c r="L64" s="27" t="s">
        <v>89</v>
      </c>
      <c r="M64" s="29" t="s">
        <v>249</v>
      </c>
    </row>
    <row r="65" spans="8:13" x14ac:dyDescent="0.2">
      <c r="H65" s="129">
        <v>40086</v>
      </c>
      <c r="I65" s="190" t="s">
        <v>301</v>
      </c>
      <c r="J65" s="132" t="s">
        <v>50</v>
      </c>
      <c r="K65" s="136">
        <v>3830.35</v>
      </c>
      <c r="L65" s="27" t="s">
        <v>89</v>
      </c>
      <c r="M65" s="29" t="s">
        <v>249</v>
      </c>
    </row>
    <row r="66" spans="8:13" x14ac:dyDescent="0.2">
      <c r="H66" s="129">
        <v>40086</v>
      </c>
      <c r="I66" s="190" t="s">
        <v>301</v>
      </c>
      <c r="J66" s="132" t="s">
        <v>707</v>
      </c>
      <c r="K66" s="136">
        <v>774.65</v>
      </c>
      <c r="L66" s="27" t="s">
        <v>89</v>
      </c>
      <c r="M66" s="29" t="s">
        <v>249</v>
      </c>
    </row>
    <row r="67" spans="8:13" ht="13.5" thickBot="1" x14ac:dyDescent="0.25">
      <c r="H67" s="209"/>
      <c r="I67" s="192"/>
      <c r="J67" s="133"/>
      <c r="K67" s="137"/>
    </row>
    <row r="68" spans="8:13" ht="13.5" thickBot="1" x14ac:dyDescent="0.25">
      <c r="H68" s="56"/>
      <c r="I68" s="56"/>
      <c r="J68" s="194"/>
      <c r="K68" s="87">
        <f>SUM(K6:K10)+SUM(K12:K37)+SUM(K39:K67)</f>
        <v>101290.18</v>
      </c>
    </row>
    <row r="69" spans="8:13" x14ac:dyDescent="0.2">
      <c r="H69" s="56"/>
      <c r="I69" s="56"/>
      <c r="J69" s="194"/>
      <c r="K69" s="208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N60"/>
  <sheetViews>
    <sheetView topLeftCell="A2" workbookViewId="0">
      <selection activeCell="I25" sqref="I25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717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40087</v>
      </c>
      <c r="B6" s="186" t="s">
        <v>718</v>
      </c>
      <c r="C6" s="105" t="s">
        <v>554</v>
      </c>
      <c r="D6" s="130">
        <v>7980</v>
      </c>
      <c r="E6" s="71" t="s">
        <v>89</v>
      </c>
      <c r="F6" s="27" t="s">
        <v>249</v>
      </c>
      <c r="H6" s="129">
        <v>40087</v>
      </c>
      <c r="I6" s="190" t="s">
        <v>301</v>
      </c>
      <c r="J6" s="132" t="s">
        <v>333</v>
      </c>
      <c r="K6" s="136">
        <v>242.97</v>
      </c>
      <c r="L6" s="27" t="s">
        <v>89</v>
      </c>
      <c r="M6" s="27" t="s">
        <v>249</v>
      </c>
    </row>
    <row r="7" spans="1:13" s="56" customFormat="1" ht="12" x14ac:dyDescent="0.2">
      <c r="A7" s="129">
        <v>40088</v>
      </c>
      <c r="B7" s="190" t="s">
        <v>598</v>
      </c>
      <c r="C7" s="132" t="s">
        <v>599</v>
      </c>
      <c r="D7" s="136">
        <v>572.9</v>
      </c>
      <c r="E7" s="27" t="s">
        <v>89</v>
      </c>
      <c r="F7" s="27" t="s">
        <v>249</v>
      </c>
      <c r="H7" s="129">
        <v>40088</v>
      </c>
      <c r="I7" s="190" t="s">
        <v>719</v>
      </c>
      <c r="J7" s="132" t="s">
        <v>720</v>
      </c>
      <c r="K7" s="136">
        <v>7136.8</v>
      </c>
      <c r="L7" s="27" t="s">
        <v>89</v>
      </c>
      <c r="M7" s="27" t="s">
        <v>249</v>
      </c>
    </row>
    <row r="8" spans="1:13" s="56" customFormat="1" ht="12" x14ac:dyDescent="0.2">
      <c r="A8" s="129">
        <v>40089</v>
      </c>
      <c r="B8" s="190" t="s">
        <v>301</v>
      </c>
      <c r="C8" s="132" t="s">
        <v>739</v>
      </c>
      <c r="D8" s="272">
        <v>2000</v>
      </c>
      <c r="E8" s="27"/>
      <c r="F8" s="27" t="s">
        <v>249</v>
      </c>
      <c r="H8" s="129">
        <v>40091</v>
      </c>
      <c r="I8" s="190" t="s">
        <v>301</v>
      </c>
      <c r="J8" s="132" t="s">
        <v>459</v>
      </c>
      <c r="K8" s="136">
        <v>354</v>
      </c>
      <c r="L8" s="27" t="s">
        <v>89</v>
      </c>
      <c r="M8" s="27" t="s">
        <v>249</v>
      </c>
    </row>
    <row r="9" spans="1:13" s="56" customFormat="1" ht="12" x14ac:dyDescent="0.2">
      <c r="A9" s="129">
        <v>40093</v>
      </c>
      <c r="B9" s="186" t="s">
        <v>414</v>
      </c>
      <c r="C9" s="105" t="s">
        <v>724</v>
      </c>
      <c r="D9" s="130">
        <v>3000</v>
      </c>
      <c r="E9" s="71" t="s">
        <v>89</v>
      </c>
      <c r="F9" s="27" t="s">
        <v>249</v>
      </c>
      <c r="H9" s="129">
        <v>40091</v>
      </c>
      <c r="I9" s="190" t="s">
        <v>301</v>
      </c>
      <c r="J9" s="132" t="s">
        <v>424</v>
      </c>
      <c r="K9" s="136">
        <v>362.78</v>
      </c>
      <c r="L9" s="27" t="s">
        <v>89</v>
      </c>
      <c r="M9" s="27" t="s">
        <v>249</v>
      </c>
    </row>
    <row r="10" spans="1:13" s="56" customFormat="1" ht="12" x14ac:dyDescent="0.2">
      <c r="A10" s="129">
        <v>40093</v>
      </c>
      <c r="B10" s="186" t="s">
        <v>301</v>
      </c>
      <c r="C10" s="105" t="s">
        <v>383</v>
      </c>
      <c r="D10" s="130">
        <v>800.38</v>
      </c>
      <c r="E10" s="71" t="s">
        <v>89</v>
      </c>
      <c r="F10" s="27" t="s">
        <v>249</v>
      </c>
      <c r="H10" s="129">
        <v>40093</v>
      </c>
      <c r="I10" s="190" t="s">
        <v>301</v>
      </c>
      <c r="J10" s="132" t="s">
        <v>293</v>
      </c>
      <c r="K10" s="136">
        <v>3112.26</v>
      </c>
      <c r="L10" s="27" t="s">
        <v>89</v>
      </c>
      <c r="M10" s="27" t="s">
        <v>249</v>
      </c>
    </row>
    <row r="11" spans="1:13" s="56" customFormat="1" ht="12" x14ac:dyDescent="0.2">
      <c r="A11" s="129">
        <v>40093</v>
      </c>
      <c r="B11" s="186" t="s">
        <v>397</v>
      </c>
      <c r="C11" s="105" t="s">
        <v>418</v>
      </c>
      <c r="D11" s="130">
        <v>1151.8</v>
      </c>
      <c r="E11" s="71" t="s">
        <v>89</v>
      </c>
      <c r="F11" s="27" t="s">
        <v>249</v>
      </c>
      <c r="H11" s="129">
        <v>40093</v>
      </c>
      <c r="I11" s="190" t="s">
        <v>637</v>
      </c>
      <c r="J11" s="132" t="s">
        <v>485</v>
      </c>
      <c r="K11" s="136">
        <v>342.24</v>
      </c>
      <c r="L11" s="27" t="s">
        <v>89</v>
      </c>
      <c r="M11" s="27" t="s">
        <v>249</v>
      </c>
    </row>
    <row r="12" spans="1:13" s="56" customFormat="1" ht="12" x14ac:dyDescent="0.2">
      <c r="A12" s="129">
        <v>40094</v>
      </c>
      <c r="B12" s="190" t="s">
        <v>637</v>
      </c>
      <c r="C12" s="132" t="s">
        <v>672</v>
      </c>
      <c r="D12" s="136">
        <v>195.33</v>
      </c>
      <c r="E12" s="27" t="s">
        <v>89</v>
      </c>
      <c r="F12" s="27" t="s">
        <v>249</v>
      </c>
      <c r="H12" s="129">
        <v>40093</v>
      </c>
      <c r="I12" s="190" t="s">
        <v>637</v>
      </c>
      <c r="J12" s="132" t="s">
        <v>725</v>
      </c>
      <c r="K12" s="124">
        <v>479.7</v>
      </c>
      <c r="L12" s="27" t="s">
        <v>89</v>
      </c>
      <c r="M12" s="27" t="s">
        <v>249</v>
      </c>
    </row>
    <row r="13" spans="1:13" s="56" customFormat="1" ht="12" x14ac:dyDescent="0.2">
      <c r="A13" s="129">
        <v>40098</v>
      </c>
      <c r="B13" s="186" t="s">
        <v>301</v>
      </c>
      <c r="C13" s="105" t="s">
        <v>380</v>
      </c>
      <c r="D13" s="130">
        <v>262.2</v>
      </c>
      <c r="E13" s="71" t="s">
        <v>89</v>
      </c>
      <c r="F13" s="27" t="s">
        <v>249</v>
      </c>
      <c r="H13" s="129">
        <v>40093</v>
      </c>
      <c r="I13" s="190" t="s">
        <v>637</v>
      </c>
      <c r="J13" s="132" t="s">
        <v>726</v>
      </c>
      <c r="K13" s="135">
        <v>633.84</v>
      </c>
      <c r="L13" s="27" t="s">
        <v>89</v>
      </c>
      <c r="M13" s="27" t="s">
        <v>249</v>
      </c>
    </row>
    <row r="14" spans="1:13" s="56" customFormat="1" x14ac:dyDescent="0.2">
      <c r="A14" s="129">
        <v>40114</v>
      </c>
      <c r="B14" s="190" t="s">
        <v>609</v>
      </c>
      <c r="C14" s="132" t="s">
        <v>732</v>
      </c>
      <c r="D14" s="136">
        <v>64.760000000000005</v>
      </c>
      <c r="E14" s="27" t="s">
        <v>89</v>
      </c>
      <c r="F14" s="29" t="s">
        <v>249</v>
      </c>
      <c r="H14" s="129">
        <v>40094</v>
      </c>
      <c r="I14" s="190" t="s">
        <v>675</v>
      </c>
      <c r="J14" s="132" t="s">
        <v>727</v>
      </c>
      <c r="K14" s="136">
        <v>7980</v>
      </c>
      <c r="L14" s="27" t="s">
        <v>89</v>
      </c>
      <c r="M14" s="27" t="s">
        <v>249</v>
      </c>
    </row>
    <row r="15" spans="1:13" s="56" customFormat="1" x14ac:dyDescent="0.2">
      <c r="A15" s="129">
        <v>40116</v>
      </c>
      <c r="B15" s="190" t="s">
        <v>301</v>
      </c>
      <c r="C15" s="132" t="s">
        <v>348</v>
      </c>
      <c r="D15" s="136">
        <v>980.51</v>
      </c>
      <c r="E15" s="27" t="s">
        <v>89</v>
      </c>
      <c r="F15" s="29" t="s">
        <v>249</v>
      </c>
      <c r="H15" s="129">
        <v>40094</v>
      </c>
      <c r="I15" s="190" t="s">
        <v>637</v>
      </c>
      <c r="J15" s="132" t="s">
        <v>726</v>
      </c>
      <c r="K15" s="136">
        <v>3881.2</v>
      </c>
      <c r="L15" s="27" t="s">
        <v>89</v>
      </c>
      <c r="M15" s="27" t="s">
        <v>249</v>
      </c>
    </row>
    <row r="16" spans="1:13" s="56" customFormat="1" ht="12" x14ac:dyDescent="0.2">
      <c r="A16" s="129"/>
      <c r="B16" s="186"/>
      <c r="C16" s="105"/>
      <c r="D16" s="130"/>
      <c r="E16" s="71"/>
      <c r="F16" s="27"/>
      <c r="H16" s="129">
        <v>40094</v>
      </c>
      <c r="I16" s="190" t="s">
        <v>301</v>
      </c>
      <c r="J16" s="219" t="s">
        <v>21</v>
      </c>
      <c r="K16" s="136">
        <v>730</v>
      </c>
      <c r="L16" s="27" t="s">
        <v>89</v>
      </c>
      <c r="M16" s="27" t="s">
        <v>249</v>
      </c>
    </row>
    <row r="17" spans="1:14" x14ac:dyDescent="0.2">
      <c r="A17" s="129"/>
      <c r="B17" s="190"/>
      <c r="C17" s="132"/>
      <c r="D17" s="136"/>
      <c r="E17" s="27"/>
      <c r="F17" s="27"/>
      <c r="H17" s="129">
        <v>40096</v>
      </c>
      <c r="I17" s="190" t="s">
        <v>301</v>
      </c>
      <c r="J17" s="219" t="s">
        <v>728</v>
      </c>
      <c r="K17" s="136">
        <v>296.26</v>
      </c>
      <c r="L17" s="27" t="s">
        <v>89</v>
      </c>
      <c r="M17" s="29" t="s">
        <v>249</v>
      </c>
      <c r="N17" s="70"/>
    </row>
    <row r="18" spans="1:14" ht="13.5" thickBot="1" x14ac:dyDescent="0.25">
      <c r="A18" s="161"/>
      <c r="B18" s="187"/>
      <c r="C18" s="67"/>
      <c r="D18" s="93"/>
      <c r="E18" s="27"/>
      <c r="F18" s="71"/>
      <c r="H18" s="129">
        <v>40099</v>
      </c>
      <c r="I18" s="190" t="s">
        <v>301</v>
      </c>
      <c r="J18" s="132" t="s">
        <v>293</v>
      </c>
      <c r="K18" s="136">
        <v>1198.54</v>
      </c>
      <c r="L18" s="27" t="s">
        <v>89</v>
      </c>
      <c r="M18" s="29" t="s">
        <v>249</v>
      </c>
      <c r="N18" s="70"/>
    </row>
    <row r="19" spans="1:14" ht="13.5" thickBot="1" x14ac:dyDescent="0.25">
      <c r="A19" s="56"/>
      <c r="B19" s="56"/>
      <c r="C19" s="56"/>
      <c r="D19" s="87">
        <f>SUM(D6:D18)</f>
        <v>17007.879999999997</v>
      </c>
      <c r="E19" s="27"/>
      <c r="H19" s="129">
        <v>40099</v>
      </c>
      <c r="I19" s="190" t="s">
        <v>301</v>
      </c>
      <c r="J19" s="132" t="s">
        <v>227</v>
      </c>
      <c r="K19" s="136">
        <v>715.16</v>
      </c>
      <c r="L19" s="27" t="s">
        <v>89</v>
      </c>
      <c r="M19" s="29" t="s">
        <v>249</v>
      </c>
      <c r="N19" s="70"/>
    </row>
    <row r="20" spans="1:14" x14ac:dyDescent="0.2">
      <c r="A20" s="70"/>
      <c r="B20" s="70"/>
      <c r="C20" s="70"/>
      <c r="D20" s="95"/>
      <c r="E20" s="27"/>
      <c r="H20" s="129">
        <v>40100</v>
      </c>
      <c r="I20" s="190" t="s">
        <v>301</v>
      </c>
      <c r="J20" s="132" t="s">
        <v>702</v>
      </c>
      <c r="K20" s="136">
        <v>639.71</v>
      </c>
      <c r="L20" s="27" t="s">
        <v>89</v>
      </c>
      <c r="M20" s="29" t="s">
        <v>249</v>
      </c>
      <c r="N20" s="70"/>
    </row>
    <row r="21" spans="1:14" x14ac:dyDescent="0.2">
      <c r="A21" s="70"/>
      <c r="B21" s="70"/>
      <c r="C21" s="70"/>
      <c r="D21" s="95"/>
      <c r="E21" s="27"/>
      <c r="H21" s="129">
        <v>40100</v>
      </c>
      <c r="I21" s="190" t="s">
        <v>301</v>
      </c>
      <c r="J21" s="132" t="s">
        <v>729</v>
      </c>
      <c r="K21" s="136">
        <v>15184.8</v>
      </c>
      <c r="L21" s="27" t="s">
        <v>89</v>
      </c>
      <c r="M21" s="29" t="s">
        <v>249</v>
      </c>
    </row>
    <row r="22" spans="1:14" x14ac:dyDescent="0.2">
      <c r="A22" s="70"/>
      <c r="B22" s="70"/>
      <c r="C22" s="70"/>
      <c r="D22" s="95"/>
      <c r="E22" s="27"/>
      <c r="H22" s="129">
        <v>40100</v>
      </c>
      <c r="I22" s="190" t="s">
        <v>301</v>
      </c>
      <c r="J22" s="132" t="s">
        <v>380</v>
      </c>
      <c r="K22" s="136">
        <v>262.2</v>
      </c>
      <c r="L22" s="27" t="s">
        <v>89</v>
      </c>
      <c r="M22" s="29" t="s">
        <v>249</v>
      </c>
    </row>
    <row r="23" spans="1:14" x14ac:dyDescent="0.2">
      <c r="E23" s="71"/>
      <c r="H23" s="129">
        <v>40100</v>
      </c>
      <c r="I23" s="190" t="s">
        <v>301</v>
      </c>
      <c r="J23" s="132" t="s">
        <v>246</v>
      </c>
      <c r="K23" s="136">
        <v>889.2</v>
      </c>
      <c r="L23" s="27" t="s">
        <v>89</v>
      </c>
      <c r="M23" s="29" t="s">
        <v>249</v>
      </c>
    </row>
    <row r="24" spans="1:14" x14ac:dyDescent="0.2">
      <c r="E24" s="71"/>
      <c r="H24" s="129">
        <v>40101</v>
      </c>
      <c r="I24" s="190" t="s">
        <v>301</v>
      </c>
      <c r="J24" s="132" t="s">
        <v>293</v>
      </c>
      <c r="K24" s="136">
        <v>2140.41</v>
      </c>
      <c r="L24" s="27" t="s">
        <v>89</v>
      </c>
      <c r="M24" s="29" t="s">
        <v>249</v>
      </c>
    </row>
    <row r="25" spans="1:14" x14ac:dyDescent="0.2">
      <c r="E25" s="71"/>
      <c r="H25" s="129">
        <v>40101</v>
      </c>
      <c r="I25" s="190" t="s">
        <v>674</v>
      </c>
      <c r="J25" s="132" t="s">
        <v>730</v>
      </c>
      <c r="K25" s="136">
        <v>129.21</v>
      </c>
      <c r="L25" s="27" t="s">
        <v>89</v>
      </c>
      <c r="M25" s="29" t="s">
        <v>249</v>
      </c>
    </row>
    <row r="26" spans="1:14" x14ac:dyDescent="0.2">
      <c r="E26" s="71"/>
      <c r="H26" s="129">
        <v>40102</v>
      </c>
      <c r="I26" s="190" t="s">
        <v>301</v>
      </c>
      <c r="J26" s="132" t="s">
        <v>341</v>
      </c>
      <c r="K26" s="136">
        <v>1127.8</v>
      </c>
      <c r="L26" s="27" t="s">
        <v>89</v>
      </c>
    </row>
    <row r="27" spans="1:14" x14ac:dyDescent="0.2">
      <c r="E27" s="71"/>
      <c r="H27" s="129">
        <v>40102</v>
      </c>
      <c r="I27" s="190" t="s">
        <v>301</v>
      </c>
      <c r="J27" s="132" t="s">
        <v>203</v>
      </c>
      <c r="K27" s="136">
        <v>860.18</v>
      </c>
      <c r="L27" s="27" t="s">
        <v>89</v>
      </c>
      <c r="M27" s="29" t="s">
        <v>249</v>
      </c>
    </row>
    <row r="28" spans="1:14" x14ac:dyDescent="0.2">
      <c r="E28" s="71"/>
      <c r="H28" s="129">
        <v>40103</v>
      </c>
      <c r="I28" s="190" t="s">
        <v>301</v>
      </c>
      <c r="J28" s="132" t="s">
        <v>689</v>
      </c>
      <c r="K28" s="136">
        <v>211.7</v>
      </c>
      <c r="L28" s="27" t="s">
        <v>89</v>
      </c>
      <c r="M28" s="29" t="s">
        <v>249</v>
      </c>
      <c r="N28" t="s">
        <v>391</v>
      </c>
    </row>
    <row r="29" spans="1:14" x14ac:dyDescent="0.2">
      <c r="E29" s="71"/>
      <c r="H29" s="129">
        <v>40104</v>
      </c>
      <c r="I29" s="190" t="s">
        <v>738</v>
      </c>
      <c r="J29" s="132" t="s">
        <v>721</v>
      </c>
      <c r="K29" s="136">
        <v>260</v>
      </c>
      <c r="L29" s="27" t="s">
        <v>89</v>
      </c>
      <c r="M29" s="29" t="s">
        <v>249</v>
      </c>
    </row>
    <row r="30" spans="1:14" x14ac:dyDescent="0.2">
      <c r="E30" s="71"/>
      <c r="G30" s="212"/>
      <c r="H30" s="129">
        <v>40105</v>
      </c>
      <c r="I30" s="190" t="s">
        <v>637</v>
      </c>
      <c r="J30" s="132" t="s">
        <v>731</v>
      </c>
      <c r="K30" s="136">
        <v>275.95</v>
      </c>
      <c r="L30" s="27" t="s">
        <v>89</v>
      </c>
      <c r="M30" s="29" t="s">
        <v>249</v>
      </c>
    </row>
    <row r="31" spans="1:14" x14ac:dyDescent="0.2">
      <c r="E31" s="71"/>
      <c r="G31" s="212"/>
      <c r="H31" s="129">
        <v>40107</v>
      </c>
      <c r="I31" s="190" t="s">
        <v>301</v>
      </c>
      <c r="J31" s="132" t="s">
        <v>333</v>
      </c>
      <c r="K31" s="136">
        <v>420.74</v>
      </c>
      <c r="L31" s="27" t="s">
        <v>89</v>
      </c>
      <c r="M31" s="29" t="s">
        <v>249</v>
      </c>
    </row>
    <row r="32" spans="1:14" x14ac:dyDescent="0.2">
      <c r="E32" s="71"/>
      <c r="G32" s="212"/>
      <c r="H32" s="129">
        <v>40107</v>
      </c>
      <c r="I32" s="190" t="s">
        <v>301</v>
      </c>
      <c r="J32" s="132" t="s">
        <v>103</v>
      </c>
      <c r="K32" s="136">
        <v>2736</v>
      </c>
      <c r="L32" s="27" t="s">
        <v>89</v>
      </c>
      <c r="M32" s="29" t="s">
        <v>249</v>
      </c>
    </row>
    <row r="33" spans="5:13" x14ac:dyDescent="0.2">
      <c r="E33" s="71"/>
      <c r="G33" s="212"/>
      <c r="H33" s="129">
        <v>40107</v>
      </c>
      <c r="I33" s="190" t="s">
        <v>301</v>
      </c>
      <c r="J33" s="132" t="s">
        <v>424</v>
      </c>
      <c r="K33" s="136">
        <v>445.49</v>
      </c>
      <c r="L33" s="27"/>
      <c r="M33" s="29" t="s">
        <v>249</v>
      </c>
    </row>
    <row r="34" spans="5:13" x14ac:dyDescent="0.2">
      <c r="E34" s="71"/>
      <c r="G34" s="212"/>
      <c r="H34" s="129">
        <v>40108</v>
      </c>
      <c r="I34" s="190" t="s">
        <v>301</v>
      </c>
      <c r="J34" s="132" t="s">
        <v>6</v>
      </c>
      <c r="K34" s="136">
        <v>2510.21</v>
      </c>
      <c r="L34" s="27" t="s">
        <v>89</v>
      </c>
      <c r="M34" s="29" t="s">
        <v>249</v>
      </c>
    </row>
    <row r="35" spans="5:13" x14ac:dyDescent="0.2">
      <c r="E35" s="71"/>
      <c r="G35" s="212"/>
      <c r="H35" s="129">
        <v>40108</v>
      </c>
      <c r="I35" s="190" t="s">
        <v>301</v>
      </c>
      <c r="J35" s="132" t="s">
        <v>293</v>
      </c>
      <c r="K35" s="136">
        <v>4161</v>
      </c>
      <c r="L35" s="27" t="s">
        <v>89</v>
      </c>
      <c r="M35" s="29" t="s">
        <v>249</v>
      </c>
    </row>
    <row r="36" spans="5:13" x14ac:dyDescent="0.2">
      <c r="E36" s="71"/>
      <c r="G36" s="212"/>
      <c r="H36" s="129">
        <v>40108</v>
      </c>
      <c r="I36" s="190" t="s">
        <v>301</v>
      </c>
      <c r="J36" s="132" t="s">
        <v>227</v>
      </c>
      <c r="K36" s="136">
        <v>570</v>
      </c>
      <c r="L36" s="27" t="s">
        <v>89</v>
      </c>
      <c r="M36" s="29" t="s">
        <v>249</v>
      </c>
    </row>
    <row r="37" spans="5:13" x14ac:dyDescent="0.2">
      <c r="E37" s="71"/>
      <c r="G37" s="212"/>
      <c r="H37" s="129">
        <v>40108</v>
      </c>
      <c r="I37" s="190" t="s">
        <v>609</v>
      </c>
      <c r="J37" s="132" t="s">
        <v>732</v>
      </c>
      <c r="K37" s="136">
        <v>129.52000000000001</v>
      </c>
      <c r="L37" s="27" t="s">
        <v>89</v>
      </c>
      <c r="M37" s="29" t="s">
        <v>249</v>
      </c>
    </row>
    <row r="38" spans="5:13" x14ac:dyDescent="0.2">
      <c r="E38" s="71"/>
      <c r="G38" s="212"/>
      <c r="H38" s="129">
        <v>40109</v>
      </c>
      <c r="I38" s="190" t="s">
        <v>675</v>
      </c>
      <c r="J38" s="132" t="s">
        <v>434</v>
      </c>
      <c r="K38" s="136">
        <v>860</v>
      </c>
      <c r="L38" s="27" t="s">
        <v>89</v>
      </c>
      <c r="M38" s="29" t="s">
        <v>249</v>
      </c>
    </row>
    <row r="39" spans="5:13" x14ac:dyDescent="0.2">
      <c r="E39" s="71"/>
      <c r="H39" s="129">
        <v>40109</v>
      </c>
      <c r="I39" s="190" t="s">
        <v>425</v>
      </c>
      <c r="J39" s="132" t="s">
        <v>733</v>
      </c>
      <c r="K39" s="136">
        <v>4000</v>
      </c>
      <c r="L39" s="27" t="s">
        <v>89</v>
      </c>
      <c r="M39" s="29" t="s">
        <v>249</v>
      </c>
    </row>
    <row r="40" spans="5:13" x14ac:dyDescent="0.2">
      <c r="E40" s="71"/>
      <c r="H40" s="129">
        <v>40112</v>
      </c>
      <c r="I40" s="190" t="s">
        <v>301</v>
      </c>
      <c r="J40" s="132" t="s">
        <v>424</v>
      </c>
      <c r="K40" s="136">
        <v>719.18</v>
      </c>
      <c r="L40" s="27" t="s">
        <v>89</v>
      </c>
      <c r="M40" s="29" t="s">
        <v>249</v>
      </c>
    </row>
    <row r="41" spans="5:13" x14ac:dyDescent="0.2">
      <c r="E41" s="71"/>
      <c r="H41" s="129">
        <v>40113</v>
      </c>
      <c r="I41" s="190" t="s">
        <v>675</v>
      </c>
      <c r="J41" s="132" t="s">
        <v>418</v>
      </c>
      <c r="K41" s="136">
        <v>3151</v>
      </c>
      <c r="L41" s="27" t="s">
        <v>89</v>
      </c>
      <c r="M41" s="29" t="s">
        <v>249</v>
      </c>
    </row>
    <row r="42" spans="5:13" x14ac:dyDescent="0.2">
      <c r="E42" s="71"/>
      <c r="H42" s="129">
        <v>40113</v>
      </c>
      <c r="I42" s="190" t="s">
        <v>301</v>
      </c>
      <c r="J42" s="132" t="s">
        <v>227</v>
      </c>
      <c r="K42" s="136">
        <v>353.4</v>
      </c>
      <c r="L42" s="27" t="s">
        <v>89</v>
      </c>
      <c r="M42" s="29" t="s">
        <v>249</v>
      </c>
    </row>
    <row r="43" spans="5:13" x14ac:dyDescent="0.2">
      <c r="E43" s="71"/>
      <c r="H43" s="129">
        <v>40113</v>
      </c>
      <c r="I43" s="190" t="s">
        <v>675</v>
      </c>
      <c r="J43" s="132" t="s">
        <v>734</v>
      </c>
      <c r="K43" s="136">
        <v>273.60000000000002</v>
      </c>
      <c r="L43" s="27" t="s">
        <v>89</v>
      </c>
      <c r="M43" s="29" t="s">
        <v>249</v>
      </c>
    </row>
    <row r="44" spans="5:13" x14ac:dyDescent="0.2">
      <c r="H44" s="129">
        <v>40114</v>
      </c>
      <c r="I44" s="190" t="s">
        <v>637</v>
      </c>
      <c r="J44" s="132" t="s">
        <v>735</v>
      </c>
      <c r="K44" s="136">
        <v>2397.96</v>
      </c>
      <c r="L44" s="27" t="s">
        <v>89</v>
      </c>
      <c r="M44" s="29" t="s">
        <v>249</v>
      </c>
    </row>
    <row r="45" spans="5:13" x14ac:dyDescent="0.2">
      <c r="H45" s="129">
        <v>40114</v>
      </c>
      <c r="I45" s="190" t="s">
        <v>540</v>
      </c>
      <c r="J45" s="132" t="s">
        <v>599</v>
      </c>
      <c r="K45" s="136">
        <v>586.65</v>
      </c>
      <c r="L45" s="27" t="s">
        <v>89</v>
      </c>
      <c r="M45" s="29" t="s">
        <v>249</v>
      </c>
    </row>
    <row r="46" spans="5:13" x14ac:dyDescent="0.2">
      <c r="H46" s="129">
        <v>40114</v>
      </c>
      <c r="I46" s="190" t="s">
        <v>540</v>
      </c>
      <c r="J46" s="132" t="s">
        <v>662</v>
      </c>
      <c r="K46" s="136">
        <v>278</v>
      </c>
      <c r="L46" s="27" t="s">
        <v>89</v>
      </c>
      <c r="M46" s="29" t="s">
        <v>249</v>
      </c>
    </row>
    <row r="47" spans="5:13" x14ac:dyDescent="0.2">
      <c r="H47" s="129">
        <v>40114</v>
      </c>
      <c r="I47" s="190" t="s">
        <v>637</v>
      </c>
      <c r="J47" s="132" t="s">
        <v>217</v>
      </c>
      <c r="K47" s="136">
        <v>1055.8699999999999</v>
      </c>
      <c r="L47" s="27" t="s">
        <v>89</v>
      </c>
      <c r="M47" s="29" t="s">
        <v>249</v>
      </c>
    </row>
    <row r="48" spans="5:13" x14ac:dyDescent="0.2">
      <c r="H48" s="129">
        <v>40114</v>
      </c>
      <c r="I48" s="190" t="s">
        <v>301</v>
      </c>
      <c r="J48" s="132" t="s">
        <v>222</v>
      </c>
      <c r="K48" s="136">
        <v>2291.4</v>
      </c>
      <c r="L48" s="27" t="s">
        <v>89</v>
      </c>
      <c r="M48" s="29" t="s">
        <v>249</v>
      </c>
    </row>
    <row r="49" spans="8:13" x14ac:dyDescent="0.2">
      <c r="H49" s="129">
        <v>40114</v>
      </c>
      <c r="I49" s="190" t="s">
        <v>609</v>
      </c>
      <c r="J49" s="132" t="s">
        <v>736</v>
      </c>
      <c r="K49" s="136">
        <v>114</v>
      </c>
      <c r="L49" s="27" t="s">
        <v>89</v>
      </c>
      <c r="M49" s="29" t="s">
        <v>249</v>
      </c>
    </row>
    <row r="50" spans="8:13" x14ac:dyDescent="0.2">
      <c r="H50" s="129">
        <v>40115</v>
      </c>
      <c r="I50" s="190" t="s">
        <v>637</v>
      </c>
      <c r="J50" s="132" t="s">
        <v>132</v>
      </c>
      <c r="K50" s="136">
        <v>409.7</v>
      </c>
      <c r="L50" s="27" t="s">
        <v>89</v>
      </c>
      <c r="M50" s="29" t="s">
        <v>249</v>
      </c>
    </row>
    <row r="51" spans="8:13" x14ac:dyDescent="0.2">
      <c r="H51" s="129">
        <v>40115</v>
      </c>
      <c r="I51" s="190" t="s">
        <v>301</v>
      </c>
      <c r="J51" s="132" t="s">
        <v>333</v>
      </c>
      <c r="K51" s="136">
        <v>186.59</v>
      </c>
      <c r="L51" s="27" t="s">
        <v>89</v>
      </c>
      <c r="M51" s="29" t="s">
        <v>249</v>
      </c>
    </row>
    <row r="52" spans="8:13" x14ac:dyDescent="0.2">
      <c r="H52" s="129">
        <v>40115</v>
      </c>
      <c r="I52" s="190" t="s">
        <v>301</v>
      </c>
      <c r="J52" s="132" t="s">
        <v>5</v>
      </c>
      <c r="K52" s="136">
        <v>8259.2999999999993</v>
      </c>
      <c r="L52" s="27" t="s">
        <v>89</v>
      </c>
      <c r="M52" s="29" t="s">
        <v>249</v>
      </c>
    </row>
    <row r="53" spans="8:13" x14ac:dyDescent="0.2">
      <c r="H53" s="129">
        <v>40115</v>
      </c>
      <c r="I53" s="190" t="s">
        <v>301</v>
      </c>
      <c r="J53" s="132" t="s">
        <v>557</v>
      </c>
      <c r="K53" s="136">
        <v>300</v>
      </c>
      <c r="L53" s="27"/>
      <c r="M53" s="29" t="s">
        <v>249</v>
      </c>
    </row>
    <row r="54" spans="8:13" x14ac:dyDescent="0.2">
      <c r="H54" s="129">
        <v>40116</v>
      </c>
      <c r="I54" s="190" t="s">
        <v>301</v>
      </c>
      <c r="J54" s="132" t="s">
        <v>638</v>
      </c>
      <c r="K54" s="136">
        <v>762.35</v>
      </c>
      <c r="L54" s="27" t="s">
        <v>687</v>
      </c>
      <c r="M54" s="29" t="s">
        <v>249</v>
      </c>
    </row>
    <row r="55" spans="8:13" x14ac:dyDescent="0.2">
      <c r="H55" s="129">
        <v>40116</v>
      </c>
      <c r="I55" s="190" t="s">
        <v>301</v>
      </c>
      <c r="J55" s="132" t="s">
        <v>347</v>
      </c>
      <c r="K55" s="136">
        <v>1566.85</v>
      </c>
      <c r="L55" s="27" t="s">
        <v>89</v>
      </c>
      <c r="M55" s="29" t="s">
        <v>249</v>
      </c>
    </row>
    <row r="56" spans="8:13" x14ac:dyDescent="0.2">
      <c r="H56" s="129">
        <v>40116</v>
      </c>
      <c r="I56" s="190" t="s">
        <v>301</v>
      </c>
      <c r="J56" s="132" t="s">
        <v>274</v>
      </c>
      <c r="K56" s="136">
        <v>2850</v>
      </c>
      <c r="L56" s="27" t="s">
        <v>89</v>
      </c>
      <c r="M56" s="29" t="s">
        <v>249</v>
      </c>
    </row>
    <row r="57" spans="8:13" x14ac:dyDescent="0.2">
      <c r="H57" s="129"/>
      <c r="I57" s="190"/>
      <c r="J57" s="132"/>
      <c r="K57" s="136"/>
      <c r="L57" s="27"/>
    </row>
    <row r="58" spans="8:13" ht="13.5" thickBot="1" x14ac:dyDescent="0.25">
      <c r="H58" s="209"/>
      <c r="I58" s="192"/>
      <c r="J58" s="133"/>
      <c r="K58" s="137"/>
    </row>
    <row r="59" spans="8:13" ht="13.5" thickBot="1" x14ac:dyDescent="0.25">
      <c r="H59" s="56"/>
      <c r="I59" s="56"/>
      <c r="J59" s="194"/>
      <c r="K59" s="87">
        <f>SUM(K6:K58)</f>
        <v>90835.719999999972</v>
      </c>
    </row>
    <row r="60" spans="8:13" x14ac:dyDescent="0.2">
      <c r="H60" s="56"/>
      <c r="I60" s="56"/>
      <c r="J60" s="194"/>
      <c r="K60" s="208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N42"/>
  <sheetViews>
    <sheetView topLeftCell="A4" workbookViewId="0">
      <selection activeCell="J26" sqref="J26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737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40123</v>
      </c>
      <c r="B6" s="190" t="s">
        <v>740</v>
      </c>
      <c r="C6" s="132" t="s">
        <v>478</v>
      </c>
      <c r="D6" s="136">
        <v>1282.5</v>
      </c>
      <c r="E6" s="27" t="s">
        <v>89</v>
      </c>
      <c r="F6" s="27" t="s">
        <v>249</v>
      </c>
      <c r="H6" s="129">
        <v>40119</v>
      </c>
      <c r="I6" s="190" t="s">
        <v>740</v>
      </c>
      <c r="J6" s="132" t="s">
        <v>24</v>
      </c>
      <c r="K6" s="136">
        <v>95</v>
      </c>
      <c r="L6" s="27"/>
      <c r="M6" s="27" t="s">
        <v>249</v>
      </c>
    </row>
    <row r="7" spans="1:14" s="56" customFormat="1" ht="12" x14ac:dyDescent="0.2">
      <c r="A7" s="129">
        <v>40127</v>
      </c>
      <c r="B7" s="190" t="s">
        <v>397</v>
      </c>
      <c r="C7" s="132" t="s">
        <v>434</v>
      </c>
      <c r="D7" s="136">
        <v>5040.8999999999996</v>
      </c>
      <c r="E7" s="27" t="s">
        <v>89</v>
      </c>
      <c r="F7" s="27" t="s">
        <v>249</v>
      </c>
      <c r="H7" s="129">
        <v>40119</v>
      </c>
      <c r="I7" s="190" t="s">
        <v>740</v>
      </c>
      <c r="J7" s="132" t="s">
        <v>424</v>
      </c>
      <c r="K7" s="136">
        <v>335.05</v>
      </c>
      <c r="L7" s="27" t="s">
        <v>89</v>
      </c>
      <c r="M7" s="27" t="s">
        <v>249</v>
      </c>
    </row>
    <row r="8" spans="1:14" s="56" customFormat="1" ht="12" x14ac:dyDescent="0.2">
      <c r="A8" s="129">
        <v>40140</v>
      </c>
      <c r="B8" s="186" t="s">
        <v>609</v>
      </c>
      <c r="C8" s="105" t="s">
        <v>746</v>
      </c>
      <c r="D8" s="130">
        <v>129.52000000000001</v>
      </c>
      <c r="E8" s="71" t="s">
        <v>89</v>
      </c>
      <c r="F8" s="27" t="s">
        <v>249</v>
      </c>
      <c r="H8" s="129">
        <v>40122</v>
      </c>
      <c r="I8" s="190" t="s">
        <v>740</v>
      </c>
      <c r="J8" s="132" t="s">
        <v>375</v>
      </c>
      <c r="K8" s="136">
        <v>194.85</v>
      </c>
      <c r="L8" s="27" t="s">
        <v>89</v>
      </c>
      <c r="M8" s="27" t="s">
        <v>249</v>
      </c>
    </row>
    <row r="9" spans="1:14" s="56" customFormat="1" ht="12" x14ac:dyDescent="0.2">
      <c r="A9" s="129">
        <v>40140</v>
      </c>
      <c r="B9" s="186" t="s">
        <v>441</v>
      </c>
      <c r="C9" s="105" t="s">
        <v>452</v>
      </c>
      <c r="D9" s="130">
        <v>140</v>
      </c>
      <c r="E9" s="71" t="s">
        <v>89</v>
      </c>
      <c r="F9" s="27" t="s">
        <v>249</v>
      </c>
      <c r="H9" s="129">
        <v>40123</v>
      </c>
      <c r="I9" s="190" t="s">
        <v>740</v>
      </c>
      <c r="J9" s="132" t="s">
        <v>333</v>
      </c>
      <c r="K9" s="136">
        <v>513.36</v>
      </c>
      <c r="L9" s="27" t="s">
        <v>89</v>
      </c>
      <c r="M9" s="27" t="s">
        <v>249</v>
      </c>
    </row>
    <row r="10" spans="1:14" s="56" customFormat="1" ht="12" x14ac:dyDescent="0.2">
      <c r="A10" s="129">
        <v>40143</v>
      </c>
      <c r="B10" s="186" t="s">
        <v>609</v>
      </c>
      <c r="C10" s="105" t="s">
        <v>746</v>
      </c>
      <c r="D10" s="130">
        <v>64.760000000000005</v>
      </c>
      <c r="E10" s="71" t="s">
        <v>89</v>
      </c>
      <c r="F10" s="27" t="s">
        <v>249</v>
      </c>
      <c r="H10" s="129">
        <v>40123</v>
      </c>
      <c r="I10" s="190" t="s">
        <v>740</v>
      </c>
      <c r="J10" s="132" t="s">
        <v>235</v>
      </c>
      <c r="K10" s="136">
        <v>2359.98</v>
      </c>
      <c r="L10" s="27" t="s">
        <v>89</v>
      </c>
      <c r="M10" s="27" t="s">
        <v>249</v>
      </c>
    </row>
    <row r="11" spans="1:14" s="56" customFormat="1" ht="12" x14ac:dyDescent="0.2">
      <c r="A11" s="129">
        <v>40147</v>
      </c>
      <c r="B11" s="190" t="s">
        <v>609</v>
      </c>
      <c r="C11" s="132" t="s">
        <v>556</v>
      </c>
      <c r="D11" s="136">
        <v>114</v>
      </c>
      <c r="E11" s="27" t="s">
        <v>89</v>
      </c>
      <c r="F11" s="27" t="s">
        <v>249</v>
      </c>
      <c r="H11" s="129">
        <v>40126</v>
      </c>
      <c r="I11" s="190" t="s">
        <v>740</v>
      </c>
      <c r="J11" s="132" t="s">
        <v>227</v>
      </c>
      <c r="K11" s="136">
        <v>1111.5</v>
      </c>
      <c r="L11" s="27" t="s">
        <v>89</v>
      </c>
      <c r="M11" s="27" t="s">
        <v>249</v>
      </c>
    </row>
    <row r="12" spans="1:14" s="56" customFormat="1" ht="12" x14ac:dyDescent="0.2">
      <c r="A12" s="129">
        <v>40147</v>
      </c>
      <c r="B12" s="190" t="s">
        <v>740</v>
      </c>
      <c r="C12" s="132" t="s">
        <v>222</v>
      </c>
      <c r="D12" s="136">
        <v>1992.29</v>
      </c>
      <c r="E12" s="27" t="s">
        <v>89</v>
      </c>
      <c r="F12" s="27" t="s">
        <v>249</v>
      </c>
      <c r="H12" s="129">
        <v>40126</v>
      </c>
      <c r="I12" s="190" t="s">
        <v>397</v>
      </c>
      <c r="J12" s="132" t="s">
        <v>418</v>
      </c>
      <c r="K12" s="136">
        <v>2740</v>
      </c>
      <c r="L12" s="27" t="s">
        <v>89</v>
      </c>
      <c r="M12" s="27" t="s">
        <v>249</v>
      </c>
    </row>
    <row r="13" spans="1:14" s="56" customFormat="1" ht="12" x14ac:dyDescent="0.2">
      <c r="A13" s="129"/>
      <c r="B13" s="190"/>
      <c r="C13" s="132"/>
      <c r="D13" s="136"/>
      <c r="E13" s="27"/>
      <c r="F13" s="27"/>
      <c r="H13" s="129">
        <v>40126</v>
      </c>
      <c r="I13" s="190" t="s">
        <v>414</v>
      </c>
      <c r="J13" s="132" t="s">
        <v>724</v>
      </c>
      <c r="K13" s="136">
        <v>3000</v>
      </c>
      <c r="L13" s="27" t="s">
        <v>89</v>
      </c>
      <c r="M13" s="27" t="s">
        <v>249</v>
      </c>
    </row>
    <row r="14" spans="1:14" s="56" customFormat="1" ht="13.5" thickBot="1" x14ac:dyDescent="0.25">
      <c r="A14" s="161"/>
      <c r="B14" s="187"/>
      <c r="C14" s="67"/>
      <c r="D14" s="93"/>
      <c r="E14" s="27"/>
      <c r="F14" s="71"/>
      <c r="H14" s="129">
        <v>40129</v>
      </c>
      <c r="I14" s="190" t="s">
        <v>397</v>
      </c>
      <c r="J14" s="132" t="s">
        <v>419</v>
      </c>
      <c r="K14" s="124">
        <v>2110.6999999999998</v>
      </c>
      <c r="L14" s="27" t="s">
        <v>89</v>
      </c>
      <c r="M14" s="29" t="s">
        <v>249</v>
      </c>
    </row>
    <row r="15" spans="1:14" ht="13.5" thickBot="1" x14ac:dyDescent="0.25">
      <c r="A15" s="56"/>
      <c r="B15" s="56"/>
      <c r="C15" s="56"/>
      <c r="D15" s="87">
        <f>SUM(D6:D14)</f>
        <v>8763.9700000000012</v>
      </c>
      <c r="E15" s="27"/>
      <c r="H15" s="129">
        <v>40129</v>
      </c>
      <c r="I15" s="190" t="s">
        <v>397</v>
      </c>
      <c r="J15" s="132" t="s">
        <v>434</v>
      </c>
      <c r="K15" s="135">
        <v>1270</v>
      </c>
      <c r="L15" s="27" t="s">
        <v>89</v>
      </c>
      <c r="M15" s="29" t="s">
        <v>249</v>
      </c>
      <c r="N15" s="70"/>
    </row>
    <row r="16" spans="1:14" x14ac:dyDescent="0.2">
      <c r="A16" s="70"/>
      <c r="B16" s="70"/>
      <c r="C16" s="70"/>
      <c r="D16" s="95"/>
      <c r="E16" s="27"/>
      <c r="H16" s="129">
        <v>40130</v>
      </c>
      <c r="I16" s="190" t="s">
        <v>691</v>
      </c>
      <c r="J16" s="132" t="s">
        <v>659</v>
      </c>
      <c r="K16" s="136">
        <v>1853.56</v>
      </c>
      <c r="L16" s="27" t="s">
        <v>89</v>
      </c>
      <c r="M16" s="29" t="s">
        <v>249</v>
      </c>
      <c r="N16" s="70"/>
    </row>
    <row r="17" spans="1:14" x14ac:dyDescent="0.2">
      <c r="A17" s="70"/>
      <c r="B17" s="70"/>
      <c r="C17" s="70"/>
      <c r="D17" s="95"/>
      <c r="E17" s="27"/>
      <c r="H17" s="129">
        <v>40130</v>
      </c>
      <c r="I17" s="190" t="s">
        <v>691</v>
      </c>
      <c r="J17" s="132" t="s">
        <v>659</v>
      </c>
      <c r="K17" s="136">
        <v>3297.01</v>
      </c>
      <c r="L17" s="27" t="s">
        <v>89</v>
      </c>
      <c r="M17" s="29" t="s">
        <v>249</v>
      </c>
      <c r="N17" s="70"/>
    </row>
    <row r="18" spans="1:14" x14ac:dyDescent="0.2">
      <c r="A18" s="70"/>
      <c r="B18" s="70"/>
      <c r="C18" s="70"/>
      <c r="D18" s="95"/>
      <c r="E18" s="27"/>
      <c r="H18" s="129">
        <v>40130</v>
      </c>
      <c r="I18" s="190" t="s">
        <v>740</v>
      </c>
      <c r="J18" s="219" t="s">
        <v>50</v>
      </c>
      <c r="K18" s="136">
        <v>2736</v>
      </c>
      <c r="L18" s="27" t="s">
        <v>89</v>
      </c>
      <c r="M18" s="29" t="s">
        <v>249</v>
      </c>
      <c r="N18" s="70"/>
    </row>
    <row r="19" spans="1:14" x14ac:dyDescent="0.2">
      <c r="A19" s="70"/>
      <c r="B19" s="70"/>
      <c r="C19" s="70"/>
      <c r="D19" s="95"/>
      <c r="E19" s="27"/>
      <c r="H19" s="129">
        <v>40130</v>
      </c>
      <c r="I19" s="190" t="s">
        <v>742</v>
      </c>
      <c r="J19" s="219" t="s">
        <v>741</v>
      </c>
      <c r="K19" s="136">
        <v>285</v>
      </c>
      <c r="L19" s="27" t="s">
        <v>89</v>
      </c>
      <c r="M19" s="29" t="s">
        <v>249</v>
      </c>
      <c r="N19" s="70"/>
    </row>
    <row r="20" spans="1:14" x14ac:dyDescent="0.2">
      <c r="A20" s="70"/>
      <c r="B20" s="70"/>
      <c r="C20" s="70"/>
      <c r="D20" s="95"/>
      <c r="E20" s="27"/>
      <c r="H20" s="129">
        <v>40133</v>
      </c>
      <c r="I20" s="190" t="s">
        <v>744</v>
      </c>
      <c r="J20" s="219" t="s">
        <v>745</v>
      </c>
      <c r="K20" s="136">
        <v>2736</v>
      </c>
      <c r="L20" s="27" t="s">
        <v>89</v>
      </c>
      <c r="M20" s="29" t="s">
        <v>249</v>
      </c>
      <c r="N20" s="70"/>
    </row>
    <row r="21" spans="1:14" x14ac:dyDescent="0.2">
      <c r="E21" s="71"/>
      <c r="H21" s="129">
        <v>40134</v>
      </c>
      <c r="I21" s="190" t="s">
        <v>740</v>
      </c>
      <c r="J21" s="219" t="s">
        <v>212</v>
      </c>
      <c r="K21" s="136">
        <v>90.85</v>
      </c>
      <c r="L21" s="27" t="s">
        <v>89</v>
      </c>
      <c r="M21" s="29" t="s">
        <v>249</v>
      </c>
    </row>
    <row r="22" spans="1:14" x14ac:dyDescent="0.2">
      <c r="E22" s="71"/>
      <c r="H22" s="129">
        <v>40135</v>
      </c>
      <c r="I22" s="190" t="s">
        <v>740</v>
      </c>
      <c r="J22" s="132" t="s">
        <v>333</v>
      </c>
      <c r="K22" s="136">
        <v>201.6</v>
      </c>
      <c r="L22" s="27" t="s">
        <v>89</v>
      </c>
      <c r="M22" s="29" t="s">
        <v>249</v>
      </c>
    </row>
    <row r="23" spans="1:14" x14ac:dyDescent="0.2">
      <c r="E23" s="71"/>
      <c r="H23" s="129">
        <v>40135</v>
      </c>
      <c r="I23" s="190" t="s">
        <v>637</v>
      </c>
      <c r="J23" s="132" t="s">
        <v>743</v>
      </c>
      <c r="K23" s="136">
        <v>1660</v>
      </c>
      <c r="L23" s="27" t="s">
        <v>89</v>
      </c>
      <c r="M23" s="29" t="s">
        <v>249</v>
      </c>
    </row>
    <row r="24" spans="1:14" x14ac:dyDescent="0.2">
      <c r="E24" s="71"/>
      <c r="H24" s="129">
        <v>40135</v>
      </c>
      <c r="I24" s="190" t="s">
        <v>301</v>
      </c>
      <c r="J24" s="132" t="s">
        <v>24</v>
      </c>
      <c r="K24" s="136">
        <v>352.23</v>
      </c>
      <c r="L24" s="27" t="s">
        <v>89</v>
      </c>
      <c r="M24" s="29" t="s">
        <v>249</v>
      </c>
    </row>
    <row r="25" spans="1:14" x14ac:dyDescent="0.2">
      <c r="E25" s="71"/>
      <c r="H25" s="129">
        <v>40136</v>
      </c>
      <c r="I25" s="190" t="s">
        <v>740</v>
      </c>
      <c r="J25" s="132" t="s">
        <v>333</v>
      </c>
      <c r="K25" s="136">
        <v>205.73</v>
      </c>
      <c r="L25" s="27" t="s">
        <v>89</v>
      </c>
      <c r="M25" s="29" t="s">
        <v>249</v>
      </c>
    </row>
    <row r="26" spans="1:14" x14ac:dyDescent="0.2">
      <c r="E26" s="71"/>
      <c r="H26" s="129">
        <v>40140</v>
      </c>
      <c r="I26" s="190" t="s">
        <v>397</v>
      </c>
      <c r="J26" s="132" t="s">
        <v>434</v>
      </c>
      <c r="K26" s="136">
        <v>699</v>
      </c>
      <c r="L26" s="27" t="s">
        <v>89</v>
      </c>
      <c r="M26" s="29" t="s">
        <v>249</v>
      </c>
    </row>
    <row r="27" spans="1:14" x14ac:dyDescent="0.2">
      <c r="E27" s="71"/>
      <c r="H27" s="129">
        <v>40140</v>
      </c>
      <c r="I27" s="190" t="s">
        <v>397</v>
      </c>
      <c r="J27" s="132" t="s">
        <v>418</v>
      </c>
      <c r="K27" s="136">
        <v>1663</v>
      </c>
      <c r="L27" s="27" t="s">
        <v>89</v>
      </c>
      <c r="M27" s="29" t="s">
        <v>249</v>
      </c>
    </row>
    <row r="28" spans="1:14" x14ac:dyDescent="0.2">
      <c r="E28" s="71"/>
      <c r="H28" s="129">
        <v>40140</v>
      </c>
      <c r="I28" s="190" t="s">
        <v>521</v>
      </c>
      <c r="J28" s="132" t="s">
        <v>522</v>
      </c>
      <c r="K28" s="136">
        <v>11719.2</v>
      </c>
      <c r="L28" s="27" t="s">
        <v>89</v>
      </c>
      <c r="M28" s="29" t="s">
        <v>249</v>
      </c>
    </row>
    <row r="29" spans="1:14" x14ac:dyDescent="0.2">
      <c r="E29" s="71"/>
      <c r="H29" s="129">
        <v>40140</v>
      </c>
      <c r="I29" s="190" t="s">
        <v>740</v>
      </c>
      <c r="J29" s="132" t="s">
        <v>424</v>
      </c>
      <c r="K29" s="136">
        <v>336.76</v>
      </c>
      <c r="L29" s="27" t="s">
        <v>89</v>
      </c>
      <c r="M29" s="29" t="s">
        <v>249</v>
      </c>
    </row>
    <row r="30" spans="1:14" x14ac:dyDescent="0.2">
      <c r="H30" s="129">
        <v>40141</v>
      </c>
      <c r="I30" s="190" t="s">
        <v>740</v>
      </c>
      <c r="J30" s="132" t="s">
        <v>333</v>
      </c>
      <c r="K30" s="136">
        <v>686.96</v>
      </c>
      <c r="L30" s="27" t="s">
        <v>89</v>
      </c>
      <c r="M30" s="29" t="s">
        <v>249</v>
      </c>
      <c r="N30" t="s">
        <v>748</v>
      </c>
    </row>
    <row r="31" spans="1:14" x14ac:dyDescent="0.2">
      <c r="H31" s="129">
        <v>40141</v>
      </c>
      <c r="I31" s="190" t="s">
        <v>740</v>
      </c>
      <c r="J31" s="132" t="s">
        <v>424</v>
      </c>
      <c r="K31" s="136">
        <v>433.21</v>
      </c>
      <c r="L31" s="27" t="s">
        <v>89</v>
      </c>
      <c r="M31" s="29" t="s">
        <v>249</v>
      </c>
    </row>
    <row r="32" spans="1:14" x14ac:dyDescent="0.2">
      <c r="H32" s="129">
        <v>40141</v>
      </c>
      <c r="I32" s="190" t="s">
        <v>740</v>
      </c>
      <c r="J32" s="132" t="s">
        <v>310</v>
      </c>
      <c r="K32" s="136">
        <v>188.75</v>
      </c>
      <c r="L32" s="27" t="s">
        <v>89</v>
      </c>
      <c r="M32" s="29" t="s">
        <v>249</v>
      </c>
    </row>
    <row r="33" spans="8:13" x14ac:dyDescent="0.2">
      <c r="H33" s="129">
        <v>40143</v>
      </c>
      <c r="I33" s="190" t="s">
        <v>637</v>
      </c>
      <c r="J33" s="132" t="s">
        <v>597</v>
      </c>
      <c r="K33" s="136">
        <v>320.16000000000003</v>
      </c>
      <c r="L33" s="27" t="s">
        <v>89</v>
      </c>
      <c r="M33" s="29" t="s">
        <v>249</v>
      </c>
    </row>
    <row r="34" spans="8:13" x14ac:dyDescent="0.2">
      <c r="H34" s="129">
        <v>40143</v>
      </c>
      <c r="I34" s="190" t="s">
        <v>540</v>
      </c>
      <c r="J34" s="132" t="s">
        <v>662</v>
      </c>
      <c r="K34" s="136">
        <v>278</v>
      </c>
      <c r="L34" s="27" t="s">
        <v>89</v>
      </c>
      <c r="M34" s="29" t="s">
        <v>249</v>
      </c>
    </row>
    <row r="35" spans="8:13" x14ac:dyDescent="0.2">
      <c r="H35" s="129">
        <v>40143</v>
      </c>
      <c r="I35" s="190" t="s">
        <v>740</v>
      </c>
      <c r="J35" s="132" t="s">
        <v>310</v>
      </c>
      <c r="K35" s="136">
        <v>65</v>
      </c>
      <c r="L35" s="27" t="s">
        <v>89</v>
      </c>
      <c r="M35" s="29" t="s">
        <v>249</v>
      </c>
    </row>
    <row r="36" spans="8:13" x14ac:dyDescent="0.2">
      <c r="H36" s="129">
        <v>40143</v>
      </c>
      <c r="I36" s="190" t="s">
        <v>740</v>
      </c>
      <c r="J36" s="132" t="s">
        <v>424</v>
      </c>
      <c r="K36" s="136">
        <v>156.05000000000001</v>
      </c>
      <c r="L36" s="27" t="s">
        <v>89</v>
      </c>
      <c r="M36" s="29" t="s">
        <v>249</v>
      </c>
    </row>
    <row r="37" spans="8:13" x14ac:dyDescent="0.2">
      <c r="H37" s="129">
        <v>40143</v>
      </c>
      <c r="I37" s="190" t="s">
        <v>740</v>
      </c>
      <c r="J37" s="132" t="s">
        <v>386</v>
      </c>
      <c r="K37" s="136">
        <v>923.85</v>
      </c>
      <c r="L37" s="27" t="s">
        <v>89</v>
      </c>
      <c r="M37" s="29" t="s">
        <v>249</v>
      </c>
    </row>
    <row r="38" spans="8:13" x14ac:dyDescent="0.2">
      <c r="H38" s="129">
        <v>40147</v>
      </c>
      <c r="I38" s="190" t="s">
        <v>637</v>
      </c>
      <c r="J38" s="132" t="s">
        <v>638</v>
      </c>
      <c r="K38" s="136">
        <v>641.29999999999995</v>
      </c>
      <c r="L38" s="27" t="s">
        <v>89</v>
      </c>
      <c r="M38" s="29" t="s">
        <v>249</v>
      </c>
    </row>
    <row r="39" spans="8:13" x14ac:dyDescent="0.2">
      <c r="H39" s="129">
        <v>40147</v>
      </c>
      <c r="I39" s="190" t="s">
        <v>740</v>
      </c>
      <c r="J39" s="132" t="s">
        <v>227</v>
      </c>
      <c r="K39" s="136">
        <v>1413.6</v>
      </c>
      <c r="L39" s="27" t="s">
        <v>89</v>
      </c>
      <c r="M39" s="29" t="s">
        <v>249</v>
      </c>
    </row>
    <row r="40" spans="8:13" ht="13.5" thickBot="1" x14ac:dyDescent="0.25">
      <c r="H40" s="209"/>
      <c r="I40" s="192"/>
      <c r="J40" s="133"/>
      <c r="K40" s="137"/>
    </row>
    <row r="41" spans="8:13" ht="13.5" thickBot="1" x14ac:dyDescent="0.25">
      <c r="H41" s="56"/>
      <c r="I41" s="56"/>
      <c r="J41" s="194"/>
      <c r="K41" s="87">
        <f>SUM(K6:K40)</f>
        <v>46673.26</v>
      </c>
    </row>
    <row r="42" spans="8:13" x14ac:dyDescent="0.2">
      <c r="H42" s="56"/>
      <c r="I42" s="56"/>
      <c r="J42" s="194"/>
      <c r="K42" s="208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N22"/>
  <sheetViews>
    <sheetView workbookViewId="0">
      <selection activeCell="H17" sqref="H17:K17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747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40155</v>
      </c>
      <c r="B6" s="190" t="s">
        <v>749</v>
      </c>
      <c r="C6" s="132" t="s">
        <v>750</v>
      </c>
      <c r="D6" s="136">
        <v>7239</v>
      </c>
      <c r="E6" s="27" t="s">
        <v>89</v>
      </c>
      <c r="F6" s="27" t="s">
        <v>249</v>
      </c>
      <c r="H6" s="129">
        <v>40150</v>
      </c>
      <c r="I6" s="190" t="s">
        <v>301</v>
      </c>
      <c r="J6" s="132" t="s">
        <v>333</v>
      </c>
      <c r="K6" s="136">
        <v>1106.9000000000001</v>
      </c>
      <c r="L6" s="27" t="s">
        <v>89</v>
      </c>
      <c r="M6" s="27" t="s">
        <v>249</v>
      </c>
    </row>
    <row r="7" spans="1:14" s="56" customFormat="1" ht="12" x14ac:dyDescent="0.2">
      <c r="A7" s="129">
        <v>40157</v>
      </c>
      <c r="B7" s="186" t="s">
        <v>301</v>
      </c>
      <c r="C7" s="105" t="s">
        <v>751</v>
      </c>
      <c r="D7" s="130">
        <v>800</v>
      </c>
      <c r="E7" s="71"/>
      <c r="F7" s="27" t="s">
        <v>249</v>
      </c>
      <c r="H7" s="129">
        <v>40151</v>
      </c>
      <c r="I7" s="190" t="s">
        <v>414</v>
      </c>
      <c r="J7" s="132" t="s">
        <v>724</v>
      </c>
      <c r="K7" s="136">
        <v>2250</v>
      </c>
      <c r="L7" s="27" t="s">
        <v>89</v>
      </c>
      <c r="M7" s="27" t="s">
        <v>249</v>
      </c>
    </row>
    <row r="8" spans="1:14" s="56" customFormat="1" thickBot="1" x14ac:dyDescent="0.25">
      <c r="A8" s="161"/>
      <c r="B8" s="187"/>
      <c r="C8" s="67"/>
      <c r="D8" s="93"/>
      <c r="E8" s="27"/>
      <c r="F8" s="71"/>
      <c r="H8" s="129">
        <v>40154</v>
      </c>
      <c r="I8" s="190" t="s">
        <v>301</v>
      </c>
      <c r="J8" s="132" t="s">
        <v>333</v>
      </c>
      <c r="K8" s="136">
        <v>569.20000000000005</v>
      </c>
      <c r="L8" s="27" t="s">
        <v>89</v>
      </c>
      <c r="M8" s="27" t="s">
        <v>249</v>
      </c>
    </row>
    <row r="9" spans="1:14" s="56" customFormat="1" ht="13.5" thickBot="1" x14ac:dyDescent="0.25">
      <c r="D9" s="87">
        <f>SUM(D6:D8)</f>
        <v>8039</v>
      </c>
      <c r="E9" s="27"/>
      <c r="F9" s="29"/>
      <c r="H9" s="129">
        <v>40155</v>
      </c>
      <c r="I9" s="190" t="s">
        <v>301</v>
      </c>
      <c r="J9" s="132" t="s">
        <v>50</v>
      </c>
      <c r="K9" s="136">
        <v>388.74</v>
      </c>
      <c r="L9" s="27" t="s">
        <v>89</v>
      </c>
      <c r="M9" s="27" t="s">
        <v>249</v>
      </c>
    </row>
    <row r="10" spans="1:14" s="56" customFormat="1" x14ac:dyDescent="0.2">
      <c r="A10" s="70"/>
      <c r="B10" s="70"/>
      <c r="C10" s="70"/>
      <c r="D10" s="95"/>
      <c r="E10" s="27"/>
      <c r="F10" s="29"/>
      <c r="H10" s="129">
        <v>40157</v>
      </c>
      <c r="I10" s="190" t="s">
        <v>301</v>
      </c>
      <c r="J10" s="132" t="s">
        <v>751</v>
      </c>
      <c r="K10" s="136">
        <v>2000</v>
      </c>
      <c r="L10" s="27"/>
      <c r="M10" s="27" t="s">
        <v>249</v>
      </c>
    </row>
    <row r="11" spans="1:14" s="56" customFormat="1" x14ac:dyDescent="0.2">
      <c r="A11" s="70"/>
      <c r="B11" s="70"/>
      <c r="C11" s="70"/>
      <c r="D11" s="95"/>
      <c r="E11" s="27"/>
      <c r="F11" s="29"/>
      <c r="H11" s="129">
        <v>40161</v>
      </c>
      <c r="I11" s="190" t="s">
        <v>301</v>
      </c>
      <c r="J11" s="132" t="s">
        <v>424</v>
      </c>
      <c r="K11" s="136">
        <v>558.07000000000005</v>
      </c>
      <c r="L11" s="27" t="s">
        <v>89</v>
      </c>
      <c r="M11" s="27" t="s">
        <v>249</v>
      </c>
    </row>
    <row r="12" spans="1:14" s="56" customFormat="1" x14ac:dyDescent="0.2">
      <c r="A12"/>
      <c r="B12"/>
      <c r="C12"/>
      <c r="D12" s="197"/>
      <c r="E12" s="29"/>
      <c r="F12" s="29"/>
      <c r="H12" s="129">
        <v>40164</v>
      </c>
      <c r="I12" s="190" t="s">
        <v>301</v>
      </c>
      <c r="J12" s="219" t="s">
        <v>755</v>
      </c>
      <c r="K12" s="136">
        <v>486.6</v>
      </c>
      <c r="L12" s="27"/>
      <c r="M12" s="27" t="s">
        <v>249</v>
      </c>
    </row>
    <row r="13" spans="1:14" s="56" customFormat="1" x14ac:dyDescent="0.2">
      <c r="A13"/>
      <c r="B13"/>
      <c r="C13"/>
      <c r="D13" s="197"/>
      <c r="E13" s="29"/>
      <c r="F13" s="29"/>
      <c r="H13" s="129">
        <v>40165</v>
      </c>
      <c r="I13" s="190" t="s">
        <v>469</v>
      </c>
      <c r="J13" s="219" t="s">
        <v>424</v>
      </c>
      <c r="K13" s="136">
        <v>666.38</v>
      </c>
      <c r="L13" s="27" t="s">
        <v>89</v>
      </c>
      <c r="M13" s="29" t="s">
        <v>249</v>
      </c>
    </row>
    <row r="14" spans="1:14" s="56" customFormat="1" x14ac:dyDescent="0.2">
      <c r="A14"/>
      <c r="B14"/>
      <c r="C14"/>
      <c r="D14" s="197"/>
      <c r="E14" s="29"/>
      <c r="F14" s="29"/>
      <c r="H14" s="129">
        <v>40165</v>
      </c>
      <c r="I14" s="190" t="s">
        <v>469</v>
      </c>
      <c r="J14" s="132" t="s">
        <v>753</v>
      </c>
      <c r="K14" s="136">
        <v>392.75</v>
      </c>
      <c r="L14" s="27" t="s">
        <v>89</v>
      </c>
      <c r="M14" s="29" t="s">
        <v>249</v>
      </c>
    </row>
    <row r="15" spans="1:14" x14ac:dyDescent="0.2">
      <c r="H15" s="129">
        <v>40165</v>
      </c>
      <c r="I15" s="190" t="s">
        <v>469</v>
      </c>
      <c r="J15" s="132" t="s">
        <v>518</v>
      </c>
      <c r="K15" s="136">
        <v>760</v>
      </c>
      <c r="L15" s="27" t="s">
        <v>89</v>
      </c>
      <c r="M15" s="29" t="s">
        <v>249</v>
      </c>
      <c r="N15" s="70"/>
    </row>
    <row r="16" spans="1:14" x14ac:dyDescent="0.2">
      <c r="H16" s="129">
        <v>40169</v>
      </c>
      <c r="I16" s="190" t="s">
        <v>559</v>
      </c>
      <c r="J16" s="132" t="s">
        <v>638</v>
      </c>
      <c r="K16" s="136">
        <v>700</v>
      </c>
      <c r="L16" s="27"/>
      <c r="M16" s="29" t="s">
        <v>249</v>
      </c>
      <c r="N16" s="70"/>
    </row>
    <row r="17" spans="8:14" x14ac:dyDescent="0.2">
      <c r="H17" s="129">
        <v>40169</v>
      </c>
      <c r="I17" s="190" t="s">
        <v>301</v>
      </c>
      <c r="J17" s="132" t="s">
        <v>739</v>
      </c>
      <c r="K17" s="272">
        <v>10000</v>
      </c>
      <c r="L17" s="27" t="s">
        <v>89</v>
      </c>
      <c r="M17" s="29" t="s">
        <v>249</v>
      </c>
      <c r="N17" s="70"/>
    </row>
    <row r="18" spans="8:14" x14ac:dyDescent="0.2">
      <c r="H18" s="129">
        <v>40170</v>
      </c>
      <c r="I18" s="190" t="s">
        <v>301</v>
      </c>
      <c r="J18" s="132" t="s">
        <v>333</v>
      </c>
      <c r="K18" s="136">
        <v>302.43</v>
      </c>
      <c r="L18" s="27" t="s">
        <v>89</v>
      </c>
      <c r="M18" s="29" t="s">
        <v>249</v>
      </c>
    </row>
    <row r="19" spans="8:14" x14ac:dyDescent="0.2">
      <c r="H19" s="129">
        <v>40170</v>
      </c>
      <c r="I19" s="190" t="s">
        <v>301</v>
      </c>
      <c r="J19" s="132" t="s">
        <v>333</v>
      </c>
      <c r="K19" s="136">
        <v>914.63</v>
      </c>
      <c r="L19" s="27" t="s">
        <v>89</v>
      </c>
      <c r="M19" s="29" t="s">
        <v>249</v>
      </c>
    </row>
    <row r="20" spans="8:14" ht="13.5" thickBot="1" x14ac:dyDescent="0.25">
      <c r="H20" s="209"/>
      <c r="I20" s="192"/>
      <c r="J20" s="133"/>
      <c r="K20" s="137"/>
    </row>
    <row r="21" spans="8:14" ht="13.5" thickBot="1" x14ac:dyDescent="0.25">
      <c r="H21" s="56"/>
      <c r="I21" s="56"/>
      <c r="J21" s="194"/>
      <c r="K21" s="87">
        <f>SUM(K6:K20)</f>
        <v>21095.7</v>
      </c>
    </row>
    <row r="22" spans="8:14" x14ac:dyDescent="0.2">
      <c r="H22" s="56"/>
      <c r="I22" s="56"/>
      <c r="J22" s="194"/>
      <c r="K22" s="208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N28"/>
  <sheetViews>
    <sheetView workbookViewId="0">
      <selection activeCell="J6" sqref="J6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4" s="1" customFormat="1" ht="17.45" customHeight="1" x14ac:dyDescent="0.2">
      <c r="A1" s="863" t="s">
        <v>752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4" s="1" customFormat="1" x14ac:dyDescent="0.2">
      <c r="D2" s="144"/>
      <c r="E2" s="28"/>
      <c r="F2" s="28"/>
      <c r="J2" s="193"/>
      <c r="K2" s="144"/>
      <c r="L2" s="28"/>
      <c r="M2" s="28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40182</v>
      </c>
      <c r="B6" s="190" t="s">
        <v>609</v>
      </c>
      <c r="C6" s="132" t="s">
        <v>652</v>
      </c>
      <c r="D6" s="136">
        <v>114</v>
      </c>
      <c r="E6" s="27" t="s">
        <v>89</v>
      </c>
      <c r="F6" s="27" t="s">
        <v>249</v>
      </c>
      <c r="H6" s="129">
        <v>40182</v>
      </c>
      <c r="I6" s="190" t="s">
        <v>674</v>
      </c>
      <c r="J6" s="132" t="s">
        <v>754</v>
      </c>
      <c r="K6" s="136">
        <v>823.6</v>
      </c>
      <c r="L6" s="27" t="s">
        <v>89</v>
      </c>
      <c r="M6" s="27" t="s">
        <v>249</v>
      </c>
    </row>
    <row r="7" spans="1:14" s="56" customFormat="1" ht="12" x14ac:dyDescent="0.2">
      <c r="A7" s="129">
        <v>40182</v>
      </c>
      <c r="B7" s="190" t="s">
        <v>301</v>
      </c>
      <c r="C7" s="132" t="s">
        <v>293</v>
      </c>
      <c r="D7" s="136">
        <v>50.07</v>
      </c>
      <c r="E7" s="27" t="s">
        <v>89</v>
      </c>
      <c r="F7" s="27" t="s">
        <v>249</v>
      </c>
      <c r="H7" s="129">
        <v>40182</v>
      </c>
      <c r="I7" s="190" t="s">
        <v>441</v>
      </c>
      <c r="J7" s="132" t="s">
        <v>328</v>
      </c>
      <c r="K7" s="136">
        <v>7536</v>
      </c>
      <c r="L7" s="27" t="s">
        <v>89</v>
      </c>
      <c r="M7" s="27" t="s">
        <v>249</v>
      </c>
    </row>
    <row r="8" spans="1:14" s="56" customFormat="1" thickBot="1" x14ac:dyDescent="0.25">
      <c r="A8" s="129">
        <v>40182</v>
      </c>
      <c r="B8" s="190" t="s">
        <v>301</v>
      </c>
      <c r="C8" s="132" t="s">
        <v>293</v>
      </c>
      <c r="D8" s="137">
        <v>4161</v>
      </c>
      <c r="E8" s="27" t="s">
        <v>89</v>
      </c>
      <c r="F8" s="27" t="s">
        <v>249</v>
      </c>
      <c r="H8" s="129">
        <v>40189</v>
      </c>
      <c r="I8" s="190" t="s">
        <v>301</v>
      </c>
      <c r="J8" s="132" t="s">
        <v>424</v>
      </c>
      <c r="K8" s="136">
        <v>164.29</v>
      </c>
      <c r="L8" s="27" t="s">
        <v>89</v>
      </c>
      <c r="M8" s="27" t="s">
        <v>249</v>
      </c>
    </row>
    <row r="9" spans="1:14" s="56" customFormat="1" thickTop="1" x14ac:dyDescent="0.2">
      <c r="A9" s="129"/>
      <c r="B9" s="190"/>
      <c r="C9" s="132"/>
      <c r="D9" s="135">
        <f>SUM(D7:D8)</f>
        <v>4211.07</v>
      </c>
      <c r="E9" s="27"/>
      <c r="F9" s="71"/>
      <c r="H9" s="129">
        <v>40191</v>
      </c>
      <c r="I9" s="190" t="s">
        <v>301</v>
      </c>
      <c r="J9" s="132" t="s">
        <v>424</v>
      </c>
      <c r="K9" s="136">
        <v>199.11</v>
      </c>
      <c r="L9" s="27" t="s">
        <v>89</v>
      </c>
      <c r="M9" s="27" t="s">
        <v>249</v>
      </c>
    </row>
    <row r="10" spans="1:14" s="56" customFormat="1" x14ac:dyDescent="0.2">
      <c r="A10" s="129">
        <v>40182</v>
      </c>
      <c r="B10" s="190" t="s">
        <v>301</v>
      </c>
      <c r="C10" s="132" t="s">
        <v>222</v>
      </c>
      <c r="D10" s="136">
        <v>1762.9</v>
      </c>
      <c r="E10" s="27" t="s">
        <v>89</v>
      </c>
      <c r="F10" s="29" t="s">
        <v>249</v>
      </c>
      <c r="H10" s="129">
        <v>40192</v>
      </c>
      <c r="I10" s="190" t="s">
        <v>301</v>
      </c>
      <c r="J10" s="132" t="s">
        <v>426</v>
      </c>
      <c r="K10" s="136">
        <v>211</v>
      </c>
      <c r="L10" s="27" t="s">
        <v>89</v>
      </c>
      <c r="M10" s="27" t="s">
        <v>249</v>
      </c>
    </row>
    <row r="11" spans="1:14" s="56" customFormat="1" x14ac:dyDescent="0.2">
      <c r="A11" s="129">
        <v>40182</v>
      </c>
      <c r="B11" s="190" t="s">
        <v>598</v>
      </c>
      <c r="C11" s="132" t="s">
        <v>599</v>
      </c>
      <c r="D11" s="136">
        <v>582.1</v>
      </c>
      <c r="E11" s="27" t="s">
        <v>89</v>
      </c>
      <c r="F11" s="27" t="s">
        <v>249</v>
      </c>
      <c r="H11" s="129">
        <v>40192</v>
      </c>
      <c r="I11" s="190" t="s">
        <v>301</v>
      </c>
      <c r="J11" s="132" t="s">
        <v>424</v>
      </c>
      <c r="K11" s="136">
        <v>116.66</v>
      </c>
      <c r="L11" s="27" t="s">
        <v>89</v>
      </c>
      <c r="M11" s="29" t="s">
        <v>249</v>
      </c>
    </row>
    <row r="12" spans="1:14" s="56" customFormat="1" x14ac:dyDescent="0.2">
      <c r="A12" s="129">
        <v>40182</v>
      </c>
      <c r="B12" s="190" t="s">
        <v>301</v>
      </c>
      <c r="C12" s="132" t="s">
        <v>50</v>
      </c>
      <c r="D12" s="136">
        <v>131.1</v>
      </c>
      <c r="E12" s="27" t="s">
        <v>89</v>
      </c>
      <c r="F12" s="29" t="s">
        <v>249</v>
      </c>
      <c r="H12" s="129">
        <v>40192</v>
      </c>
      <c r="I12" s="190" t="s">
        <v>301</v>
      </c>
      <c r="J12" s="132" t="s">
        <v>756</v>
      </c>
      <c r="K12" s="136">
        <v>383.85</v>
      </c>
      <c r="L12" s="27" t="s">
        <v>89</v>
      </c>
      <c r="M12" s="29" t="s">
        <v>249</v>
      </c>
    </row>
    <row r="13" spans="1:14" s="56" customFormat="1" x14ac:dyDescent="0.2">
      <c r="A13" s="129">
        <v>40191</v>
      </c>
      <c r="B13" s="190" t="s">
        <v>598</v>
      </c>
      <c r="C13" s="132" t="s">
        <v>662</v>
      </c>
      <c r="D13" s="136">
        <v>274.7</v>
      </c>
      <c r="E13" s="27" t="s">
        <v>89</v>
      </c>
      <c r="F13" s="29" t="s">
        <v>249</v>
      </c>
      <c r="H13" s="129">
        <v>40192</v>
      </c>
      <c r="I13" s="190" t="s">
        <v>301</v>
      </c>
      <c r="J13" s="132" t="s">
        <v>615</v>
      </c>
      <c r="K13" s="136">
        <v>145.21</v>
      </c>
      <c r="L13" s="27" t="s">
        <v>89</v>
      </c>
      <c r="M13" s="29" t="s">
        <v>249</v>
      </c>
    </row>
    <row r="14" spans="1:14" s="56" customFormat="1" x14ac:dyDescent="0.2">
      <c r="A14" s="129">
        <v>40191</v>
      </c>
      <c r="B14" s="190" t="s">
        <v>637</v>
      </c>
      <c r="C14" s="132" t="s">
        <v>672</v>
      </c>
      <c r="D14" s="136">
        <v>2563.0500000000002</v>
      </c>
      <c r="E14" s="27" t="s">
        <v>89</v>
      </c>
      <c r="F14" s="29" t="s">
        <v>249</v>
      </c>
      <c r="H14" s="129">
        <v>40192</v>
      </c>
      <c r="I14" s="190" t="s">
        <v>301</v>
      </c>
      <c r="J14" s="132" t="s">
        <v>757</v>
      </c>
      <c r="K14" s="136">
        <v>1495</v>
      </c>
      <c r="L14" s="27" t="s">
        <v>89</v>
      </c>
      <c r="M14" s="29" t="s">
        <v>249</v>
      </c>
    </row>
    <row r="15" spans="1:14" x14ac:dyDescent="0.2">
      <c r="A15" s="129">
        <v>40191</v>
      </c>
      <c r="B15" s="190" t="s">
        <v>598</v>
      </c>
      <c r="C15" s="132" t="s">
        <v>575</v>
      </c>
      <c r="D15" s="136">
        <v>500</v>
      </c>
      <c r="E15" s="27" t="s">
        <v>89</v>
      </c>
      <c r="F15" s="29" t="s">
        <v>249</v>
      </c>
      <c r="H15" s="129">
        <v>40196</v>
      </c>
      <c r="I15" s="190" t="s">
        <v>301</v>
      </c>
      <c r="J15" s="132" t="s">
        <v>335</v>
      </c>
      <c r="K15" s="136">
        <v>838.75</v>
      </c>
      <c r="L15" s="27" t="s">
        <v>89</v>
      </c>
      <c r="M15" s="29" t="s">
        <v>249</v>
      </c>
      <c r="N15" s="70"/>
    </row>
    <row r="16" spans="1:14" x14ac:dyDescent="0.2">
      <c r="A16" s="129">
        <v>40191</v>
      </c>
      <c r="B16" s="186" t="s">
        <v>414</v>
      </c>
      <c r="C16" s="105" t="s">
        <v>724</v>
      </c>
      <c r="D16" s="130">
        <v>1800</v>
      </c>
      <c r="E16" s="71" t="s">
        <v>89</v>
      </c>
      <c r="F16" s="29" t="s">
        <v>249</v>
      </c>
      <c r="H16" s="129">
        <v>40196</v>
      </c>
      <c r="I16" s="190" t="s">
        <v>301</v>
      </c>
      <c r="J16" s="219" t="s">
        <v>424</v>
      </c>
      <c r="K16" s="136">
        <v>329.83</v>
      </c>
      <c r="L16" s="27" t="s">
        <v>89</v>
      </c>
      <c r="M16" s="29" t="s">
        <v>249</v>
      </c>
      <c r="N16" s="70"/>
    </row>
    <row r="17" spans="1:14" x14ac:dyDescent="0.2">
      <c r="A17" s="129">
        <v>40206</v>
      </c>
      <c r="B17" s="186" t="s">
        <v>397</v>
      </c>
      <c r="C17" s="105" t="s">
        <v>583</v>
      </c>
      <c r="D17" s="130">
        <v>1002.44</v>
      </c>
      <c r="E17" s="71" t="s">
        <v>89</v>
      </c>
      <c r="F17" s="29" t="s">
        <v>249</v>
      </c>
      <c r="H17" s="129">
        <v>40203</v>
      </c>
      <c r="I17" s="190" t="s">
        <v>301</v>
      </c>
      <c r="J17" s="219" t="s">
        <v>424</v>
      </c>
      <c r="K17" s="136">
        <v>85.92</v>
      </c>
      <c r="L17" s="27" t="s">
        <v>89</v>
      </c>
      <c r="M17" s="29" t="s">
        <v>249</v>
      </c>
      <c r="N17" s="70"/>
    </row>
    <row r="18" spans="1:14" x14ac:dyDescent="0.2">
      <c r="A18" s="129">
        <v>40207</v>
      </c>
      <c r="B18" s="186" t="s">
        <v>637</v>
      </c>
      <c r="C18" s="105" t="s">
        <v>597</v>
      </c>
      <c r="D18" s="130">
        <v>879.4</v>
      </c>
      <c r="E18" s="71" t="s">
        <v>89</v>
      </c>
      <c r="F18" s="29" t="s">
        <v>249</v>
      </c>
      <c r="H18" s="129">
        <v>40204</v>
      </c>
      <c r="I18" s="190" t="s">
        <v>301</v>
      </c>
      <c r="J18" s="219" t="s">
        <v>424</v>
      </c>
      <c r="K18" s="136">
        <v>236.91</v>
      </c>
      <c r="L18" s="27" t="s">
        <v>89</v>
      </c>
      <c r="M18" s="29" t="s">
        <v>249</v>
      </c>
    </row>
    <row r="19" spans="1:14" x14ac:dyDescent="0.2">
      <c r="A19" s="129">
        <v>40207</v>
      </c>
      <c r="B19" s="186" t="s">
        <v>637</v>
      </c>
      <c r="C19" s="105" t="s">
        <v>627</v>
      </c>
      <c r="D19" s="130">
        <v>126.46</v>
      </c>
      <c r="E19" s="71" t="s">
        <v>89</v>
      </c>
      <c r="F19" s="29" t="s">
        <v>249</v>
      </c>
      <c r="H19" s="129">
        <v>40204</v>
      </c>
      <c r="I19" s="190" t="s">
        <v>301</v>
      </c>
      <c r="J19" s="219" t="s">
        <v>424</v>
      </c>
      <c r="K19" s="136">
        <v>285.37</v>
      </c>
      <c r="L19" s="27" t="s">
        <v>89</v>
      </c>
      <c r="M19" s="29" t="s">
        <v>249</v>
      </c>
    </row>
    <row r="20" spans="1:14" x14ac:dyDescent="0.2">
      <c r="A20" s="129">
        <v>40207</v>
      </c>
      <c r="B20" s="186" t="s">
        <v>609</v>
      </c>
      <c r="C20" s="105" t="s">
        <v>652</v>
      </c>
      <c r="D20" s="130">
        <v>114</v>
      </c>
      <c r="E20" s="71" t="s">
        <v>89</v>
      </c>
      <c r="F20" s="29" t="s">
        <v>249</v>
      </c>
      <c r="H20" s="129">
        <v>40204</v>
      </c>
      <c r="I20" s="190" t="s">
        <v>301</v>
      </c>
      <c r="J20" s="132" t="s">
        <v>758</v>
      </c>
      <c r="K20" s="136">
        <v>192</v>
      </c>
      <c r="L20" s="27" t="s">
        <v>89</v>
      </c>
      <c r="M20" s="29" t="s">
        <v>249</v>
      </c>
    </row>
    <row r="21" spans="1:14" x14ac:dyDescent="0.2">
      <c r="A21" s="129">
        <v>40207</v>
      </c>
      <c r="B21" s="190" t="s">
        <v>637</v>
      </c>
      <c r="C21" s="132" t="s">
        <v>464</v>
      </c>
      <c r="D21" s="136">
        <v>1409.68</v>
      </c>
      <c r="E21" s="27" t="s">
        <v>89</v>
      </c>
      <c r="F21" s="29" t="s">
        <v>249</v>
      </c>
      <c r="H21" s="129">
        <v>40205</v>
      </c>
      <c r="I21" s="190" t="s">
        <v>301</v>
      </c>
      <c r="J21" s="132" t="s">
        <v>333</v>
      </c>
      <c r="K21" s="136">
        <v>234.45</v>
      </c>
      <c r="L21" s="27" t="s">
        <v>89</v>
      </c>
      <c r="M21" s="29" t="s">
        <v>249</v>
      </c>
    </row>
    <row r="22" spans="1:14" x14ac:dyDescent="0.2">
      <c r="A22" s="129">
        <v>40207</v>
      </c>
      <c r="B22" s="190" t="s">
        <v>441</v>
      </c>
      <c r="C22" s="132" t="s">
        <v>760</v>
      </c>
      <c r="D22" s="136">
        <v>861.45</v>
      </c>
      <c r="E22" s="27" t="s">
        <v>89</v>
      </c>
      <c r="F22" s="29" t="s">
        <v>249</v>
      </c>
      <c r="H22" s="129">
        <v>40207</v>
      </c>
      <c r="I22" s="190" t="s">
        <v>301</v>
      </c>
      <c r="J22" s="132" t="s">
        <v>222</v>
      </c>
      <c r="K22" s="136">
        <v>919.75</v>
      </c>
      <c r="L22" s="27" t="s">
        <v>89</v>
      </c>
      <c r="M22" s="29" t="s">
        <v>249</v>
      </c>
    </row>
    <row r="23" spans="1:14" ht="13.5" thickBot="1" x14ac:dyDescent="0.25">
      <c r="A23" s="129">
        <v>40207</v>
      </c>
      <c r="B23" s="190" t="s">
        <v>441</v>
      </c>
      <c r="C23" s="132" t="s">
        <v>761</v>
      </c>
      <c r="D23" s="137">
        <v>753</v>
      </c>
      <c r="E23" s="27" t="s">
        <v>89</v>
      </c>
      <c r="F23" s="29" t="s">
        <v>249</v>
      </c>
      <c r="H23" s="129">
        <v>40207</v>
      </c>
      <c r="I23" s="190" t="s">
        <v>674</v>
      </c>
      <c r="J23" s="132" t="s">
        <v>754</v>
      </c>
      <c r="K23" s="136">
        <v>213.2</v>
      </c>
      <c r="L23" s="27" t="s">
        <v>89</v>
      </c>
      <c r="M23" s="29" t="s">
        <v>249</v>
      </c>
    </row>
    <row r="24" spans="1:14" ht="13.5" thickTop="1" x14ac:dyDescent="0.2">
      <c r="A24" s="129"/>
      <c r="B24" s="190"/>
      <c r="C24" s="223">
        <v>1585.45</v>
      </c>
      <c r="D24" s="135">
        <f>SUM(D22:D23)</f>
        <v>1614.45</v>
      </c>
      <c r="E24" s="27"/>
      <c r="H24" s="129">
        <v>40207</v>
      </c>
      <c r="I24" s="190" t="s">
        <v>598</v>
      </c>
      <c r="J24" s="132" t="s">
        <v>662</v>
      </c>
      <c r="K24" s="136">
        <v>279.14999999999998</v>
      </c>
      <c r="L24" s="27" t="s">
        <v>89</v>
      </c>
      <c r="M24" s="29" t="s">
        <v>249</v>
      </c>
    </row>
    <row r="25" spans="1:14" ht="13.5" thickBot="1" x14ac:dyDescent="0.25">
      <c r="A25" s="161"/>
      <c r="B25" s="187"/>
      <c r="C25" s="67"/>
      <c r="D25" s="93"/>
      <c r="E25" s="27"/>
      <c r="H25" s="209"/>
      <c r="I25" s="192"/>
      <c r="J25" s="133"/>
      <c r="K25" s="137"/>
    </row>
    <row r="26" spans="1:14" ht="13.5" thickBot="1" x14ac:dyDescent="0.25">
      <c r="A26" s="56"/>
      <c r="B26" s="56"/>
      <c r="C26" s="56"/>
      <c r="D26" s="87">
        <f>SUM(D6:D8)+SUM(D10:D23)+SUM(D25:D25)</f>
        <v>17085.349999999999</v>
      </c>
      <c r="H26" s="56"/>
      <c r="I26" s="56"/>
      <c r="J26" s="194"/>
      <c r="K26" s="87">
        <f>SUM(K6:K25)</f>
        <v>14690.050000000003</v>
      </c>
    </row>
    <row r="27" spans="1:14" x14ac:dyDescent="0.2">
      <c r="A27" s="70"/>
      <c r="B27" s="70"/>
      <c r="C27" s="70"/>
      <c r="D27" s="95"/>
      <c r="H27" s="56"/>
      <c r="I27" s="56"/>
      <c r="J27" s="194"/>
      <c r="K27" s="208"/>
    </row>
    <row r="28" spans="1:14" x14ac:dyDescent="0.2">
      <c r="A28" s="70"/>
      <c r="B28" s="70"/>
      <c r="C28" s="70"/>
      <c r="D28" s="95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N37"/>
  <sheetViews>
    <sheetView workbookViewId="0">
      <selection activeCell="I32" sqref="I32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759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40210</v>
      </c>
      <c r="B6" s="190" t="s">
        <v>301</v>
      </c>
      <c r="C6" s="132" t="s">
        <v>5</v>
      </c>
      <c r="D6" s="136">
        <v>1076.1600000000001</v>
      </c>
      <c r="E6" s="27" t="s">
        <v>89</v>
      </c>
      <c r="F6" s="27" t="s">
        <v>249</v>
      </c>
      <c r="H6" s="129">
        <v>40217</v>
      </c>
      <c r="I6" s="190" t="s">
        <v>691</v>
      </c>
      <c r="J6" s="132" t="s">
        <v>762</v>
      </c>
      <c r="K6" s="136">
        <v>4247.7700000000004</v>
      </c>
      <c r="L6" s="27" t="s">
        <v>89</v>
      </c>
      <c r="M6" s="27" t="s">
        <v>249</v>
      </c>
    </row>
    <row r="7" spans="1:13" s="56" customFormat="1" ht="12" x14ac:dyDescent="0.2">
      <c r="A7" s="129">
        <v>40210</v>
      </c>
      <c r="B7" s="190" t="s">
        <v>301</v>
      </c>
      <c r="C7" s="132" t="s">
        <v>5</v>
      </c>
      <c r="D7" s="124">
        <v>281.58</v>
      </c>
      <c r="E7" s="27" t="s">
        <v>89</v>
      </c>
      <c r="F7" s="27" t="s">
        <v>249</v>
      </c>
      <c r="H7" s="129">
        <v>40219</v>
      </c>
      <c r="I7" s="190" t="s">
        <v>301</v>
      </c>
      <c r="J7" s="132" t="s">
        <v>424</v>
      </c>
      <c r="K7" s="136">
        <v>709.2</v>
      </c>
      <c r="L7" s="27" t="s">
        <v>89</v>
      </c>
      <c r="M7" s="27" t="s">
        <v>249</v>
      </c>
    </row>
    <row r="8" spans="1:13" s="56" customFormat="1" ht="12" x14ac:dyDescent="0.2">
      <c r="A8" s="129">
        <v>40217</v>
      </c>
      <c r="B8" s="190" t="s">
        <v>414</v>
      </c>
      <c r="C8" s="132" t="s">
        <v>724</v>
      </c>
      <c r="D8" s="135">
        <v>900</v>
      </c>
      <c r="E8" s="27" t="s">
        <v>89</v>
      </c>
      <c r="F8" s="71" t="s">
        <v>249</v>
      </c>
      <c r="H8" s="129">
        <v>40220</v>
      </c>
      <c r="I8" s="190" t="s">
        <v>301</v>
      </c>
      <c r="J8" s="132" t="s">
        <v>424</v>
      </c>
      <c r="K8" s="136">
        <v>103.72</v>
      </c>
      <c r="L8" s="27" t="s">
        <v>89</v>
      </c>
      <c r="M8" s="27" t="s">
        <v>249</v>
      </c>
    </row>
    <row r="9" spans="1:13" s="56" customFormat="1" x14ac:dyDescent="0.2">
      <c r="A9" s="129">
        <v>40217</v>
      </c>
      <c r="B9" s="190" t="s">
        <v>691</v>
      </c>
      <c r="C9" s="132" t="s">
        <v>762</v>
      </c>
      <c r="D9" s="136">
        <v>1980.35</v>
      </c>
      <c r="E9" s="27" t="s">
        <v>89</v>
      </c>
      <c r="F9" s="29" t="s">
        <v>249</v>
      </c>
      <c r="H9" s="129">
        <v>40221</v>
      </c>
      <c r="I9" s="190" t="s">
        <v>301</v>
      </c>
      <c r="J9" s="132" t="s">
        <v>769</v>
      </c>
      <c r="K9" s="136">
        <v>380.65</v>
      </c>
      <c r="L9" s="27"/>
      <c r="M9" s="27" t="s">
        <v>249</v>
      </c>
    </row>
    <row r="10" spans="1:13" s="56" customFormat="1" x14ac:dyDescent="0.2">
      <c r="A10" s="129">
        <v>40217</v>
      </c>
      <c r="B10" s="190" t="s">
        <v>540</v>
      </c>
      <c r="C10" s="132" t="s">
        <v>599</v>
      </c>
      <c r="D10" s="136">
        <v>568.5</v>
      </c>
      <c r="E10" s="27" t="s">
        <v>89</v>
      </c>
      <c r="F10" s="29" t="s">
        <v>249</v>
      </c>
      <c r="H10" s="129">
        <v>40224</v>
      </c>
      <c r="I10" s="190" t="s">
        <v>301</v>
      </c>
      <c r="J10" s="132" t="s">
        <v>424</v>
      </c>
      <c r="K10" s="136">
        <v>39.979999999999997</v>
      </c>
      <c r="L10" s="27" t="s">
        <v>89</v>
      </c>
      <c r="M10" s="27" t="s">
        <v>249</v>
      </c>
    </row>
    <row r="11" spans="1:13" s="56" customFormat="1" x14ac:dyDescent="0.2">
      <c r="A11" s="129">
        <v>40219</v>
      </c>
      <c r="B11" s="190" t="s">
        <v>414</v>
      </c>
      <c r="C11" s="132" t="s">
        <v>763</v>
      </c>
      <c r="D11" s="136">
        <v>2134.9</v>
      </c>
      <c r="E11" s="27" t="s">
        <v>89</v>
      </c>
      <c r="F11" s="29" t="s">
        <v>249</v>
      </c>
      <c r="H11" s="129">
        <v>40224</v>
      </c>
      <c r="I11" s="190" t="s">
        <v>301</v>
      </c>
      <c r="J11" s="132" t="s">
        <v>6</v>
      </c>
      <c r="K11" s="136">
        <v>9761.93</v>
      </c>
      <c r="L11" s="27" t="s">
        <v>89</v>
      </c>
      <c r="M11" s="27" t="s">
        <v>249</v>
      </c>
    </row>
    <row r="12" spans="1:13" x14ac:dyDescent="0.2">
      <c r="A12" s="129">
        <v>40219</v>
      </c>
      <c r="B12" s="190" t="s">
        <v>301</v>
      </c>
      <c r="C12" s="132" t="s">
        <v>274</v>
      </c>
      <c r="D12" s="136">
        <v>2451</v>
      </c>
      <c r="E12" s="27" t="s">
        <v>89</v>
      </c>
      <c r="F12" s="29" t="s">
        <v>249</v>
      </c>
      <c r="H12" s="129">
        <v>40224</v>
      </c>
      <c r="I12" s="190" t="s">
        <v>301</v>
      </c>
      <c r="J12" s="132" t="s">
        <v>222</v>
      </c>
      <c r="K12" s="136">
        <v>533.05999999999995</v>
      </c>
      <c r="L12" s="27" t="s">
        <v>89</v>
      </c>
      <c r="M12" s="27" t="s">
        <v>249</v>
      </c>
    </row>
    <row r="13" spans="1:13" x14ac:dyDescent="0.2">
      <c r="A13" s="129">
        <v>40219</v>
      </c>
      <c r="B13" s="190" t="s">
        <v>301</v>
      </c>
      <c r="C13" s="132" t="s">
        <v>764</v>
      </c>
      <c r="D13" s="136">
        <v>700.9</v>
      </c>
      <c r="E13" s="27" t="s">
        <v>89</v>
      </c>
      <c r="F13" s="29" t="s">
        <v>249</v>
      </c>
      <c r="H13" s="129">
        <v>40224</v>
      </c>
      <c r="I13" s="190" t="s">
        <v>647</v>
      </c>
      <c r="J13" s="132" t="s">
        <v>597</v>
      </c>
      <c r="K13" s="136">
        <v>770.4</v>
      </c>
      <c r="L13" s="27" t="s">
        <v>89</v>
      </c>
      <c r="M13" s="27" t="s">
        <v>249</v>
      </c>
    </row>
    <row r="14" spans="1:13" x14ac:dyDescent="0.2">
      <c r="A14" s="129">
        <v>40231</v>
      </c>
      <c r="B14" s="190" t="s">
        <v>301</v>
      </c>
      <c r="C14" s="132" t="s">
        <v>482</v>
      </c>
      <c r="D14" s="136">
        <v>1613.08</v>
      </c>
      <c r="E14" s="27" t="s">
        <v>89</v>
      </c>
      <c r="F14" s="29" t="s">
        <v>249</v>
      </c>
      <c r="H14" s="129">
        <v>40224</v>
      </c>
      <c r="I14" s="190" t="s">
        <v>719</v>
      </c>
      <c r="J14" s="132" t="s">
        <v>720</v>
      </c>
      <c r="K14" s="136">
        <v>10000</v>
      </c>
      <c r="L14" s="27" t="s">
        <v>89</v>
      </c>
      <c r="M14" s="27" t="s">
        <v>249</v>
      </c>
    </row>
    <row r="15" spans="1:13" x14ac:dyDescent="0.2">
      <c r="A15" s="129">
        <v>40233</v>
      </c>
      <c r="B15" s="190" t="s">
        <v>301</v>
      </c>
      <c r="C15" s="132" t="s">
        <v>557</v>
      </c>
      <c r="D15" s="136">
        <v>3000.01</v>
      </c>
      <c r="E15" s="27" t="s">
        <v>89</v>
      </c>
      <c r="F15" s="29" t="s">
        <v>249</v>
      </c>
      <c r="H15" s="129">
        <v>40224</v>
      </c>
      <c r="I15" s="190" t="s">
        <v>397</v>
      </c>
      <c r="J15" s="132" t="s">
        <v>583</v>
      </c>
      <c r="K15" s="136">
        <v>82.61</v>
      </c>
      <c r="L15" s="27" t="s">
        <v>89</v>
      </c>
      <c r="M15" s="29" t="s">
        <v>249</v>
      </c>
    </row>
    <row r="16" spans="1:13" ht="13.5" thickBot="1" x14ac:dyDescent="0.25">
      <c r="A16" s="129">
        <v>40233</v>
      </c>
      <c r="B16" s="190" t="s">
        <v>301</v>
      </c>
      <c r="C16" s="132" t="s">
        <v>333</v>
      </c>
      <c r="D16" s="136">
        <v>746.02</v>
      </c>
      <c r="E16" s="27" t="s">
        <v>89</v>
      </c>
      <c r="F16" s="29" t="s">
        <v>249</v>
      </c>
      <c r="H16" s="129">
        <v>40224</v>
      </c>
      <c r="I16" s="190" t="s">
        <v>647</v>
      </c>
      <c r="J16" s="219" t="s">
        <v>597</v>
      </c>
      <c r="K16" s="137">
        <v>277.02</v>
      </c>
      <c r="L16" s="27" t="s">
        <v>89</v>
      </c>
      <c r="M16" s="29" t="s">
        <v>249</v>
      </c>
    </row>
    <row r="17" spans="1:14" ht="13.5" thickTop="1" x14ac:dyDescent="0.2">
      <c r="A17" s="129">
        <v>40233</v>
      </c>
      <c r="B17" s="190" t="s">
        <v>301</v>
      </c>
      <c r="C17" s="132" t="s">
        <v>412</v>
      </c>
      <c r="D17" s="136">
        <v>5415</v>
      </c>
      <c r="E17" s="27" t="s">
        <v>89</v>
      </c>
      <c r="F17" s="29" t="s">
        <v>249</v>
      </c>
      <c r="H17" s="129"/>
      <c r="I17" s="190"/>
      <c r="J17" s="219"/>
      <c r="K17" s="135">
        <f>SUM(K15:K16)</f>
        <v>359.63</v>
      </c>
      <c r="L17" s="194" t="s">
        <v>765</v>
      </c>
    </row>
    <row r="18" spans="1:14" ht="13.5" thickBot="1" x14ac:dyDescent="0.25">
      <c r="A18" s="161"/>
      <c r="B18" s="187"/>
      <c r="C18" s="67"/>
      <c r="D18" s="93"/>
      <c r="E18" s="27"/>
      <c r="H18" s="129">
        <v>40225</v>
      </c>
      <c r="I18" s="190" t="s">
        <v>719</v>
      </c>
      <c r="J18" s="132" t="s">
        <v>720</v>
      </c>
      <c r="K18" s="136">
        <v>23851.03</v>
      </c>
      <c r="L18" s="27" t="s">
        <v>89</v>
      </c>
      <c r="M18" s="29" t="s">
        <v>249</v>
      </c>
    </row>
    <row r="19" spans="1:14" ht="13.5" thickBot="1" x14ac:dyDescent="0.25">
      <c r="A19" s="56"/>
      <c r="B19" s="56"/>
      <c r="C19" s="56"/>
      <c r="D19" s="87">
        <f>SUM(D6:D18)</f>
        <v>20867.5</v>
      </c>
      <c r="E19" s="27"/>
      <c r="H19" s="129">
        <v>40225</v>
      </c>
      <c r="I19" s="190" t="s">
        <v>323</v>
      </c>
      <c r="J19" s="132" t="s">
        <v>367</v>
      </c>
      <c r="K19" s="136">
        <v>1596</v>
      </c>
      <c r="L19" s="27" t="s">
        <v>89</v>
      </c>
      <c r="M19" s="29" t="s">
        <v>249</v>
      </c>
    </row>
    <row r="20" spans="1:14" x14ac:dyDescent="0.2">
      <c r="A20" s="70"/>
      <c r="B20" s="70"/>
      <c r="C20" s="70"/>
      <c r="D20" s="95"/>
      <c r="E20" s="27"/>
      <c r="H20" s="129">
        <v>40225</v>
      </c>
      <c r="I20" s="190" t="s">
        <v>521</v>
      </c>
      <c r="J20" s="132" t="s">
        <v>522</v>
      </c>
      <c r="K20" s="136">
        <v>9917.26</v>
      </c>
      <c r="L20" s="27" t="s">
        <v>89</v>
      </c>
      <c r="M20" s="29" t="s">
        <v>249</v>
      </c>
    </row>
    <row r="21" spans="1:14" x14ac:dyDescent="0.2">
      <c r="A21" s="70"/>
      <c r="B21" s="70"/>
      <c r="C21" s="70"/>
      <c r="D21" s="95"/>
      <c r="E21" s="27"/>
      <c r="H21" s="129">
        <v>40226</v>
      </c>
      <c r="I21" s="190" t="s">
        <v>301</v>
      </c>
      <c r="J21" s="132" t="s">
        <v>424</v>
      </c>
      <c r="K21" s="136">
        <v>138.44</v>
      </c>
      <c r="L21" s="27" t="s">
        <v>89</v>
      </c>
      <c r="M21" s="29" t="s">
        <v>249</v>
      </c>
    </row>
    <row r="22" spans="1:14" x14ac:dyDescent="0.2">
      <c r="H22" s="129">
        <v>40226</v>
      </c>
      <c r="I22" s="190" t="s">
        <v>301</v>
      </c>
      <c r="J22" s="132" t="s">
        <v>766</v>
      </c>
      <c r="K22" s="136">
        <v>88.5</v>
      </c>
      <c r="L22" s="27" t="s">
        <v>89</v>
      </c>
      <c r="M22" s="29" t="s">
        <v>249</v>
      </c>
    </row>
    <row r="23" spans="1:14" x14ac:dyDescent="0.2">
      <c r="H23" s="129">
        <v>40231</v>
      </c>
      <c r="I23" s="190" t="s">
        <v>301</v>
      </c>
      <c r="J23" s="132" t="s">
        <v>739</v>
      </c>
      <c r="K23" s="272">
        <v>9380</v>
      </c>
      <c r="L23" s="27" t="s">
        <v>89</v>
      </c>
      <c r="M23" s="29" t="s">
        <v>249</v>
      </c>
    </row>
    <row r="24" spans="1:14" x14ac:dyDescent="0.2">
      <c r="H24" s="129">
        <v>40231</v>
      </c>
      <c r="I24" s="190" t="s">
        <v>301</v>
      </c>
      <c r="J24" s="132" t="s">
        <v>265</v>
      </c>
      <c r="K24" s="136">
        <v>1125.1199999999999</v>
      </c>
      <c r="L24" s="27" t="s">
        <v>89</v>
      </c>
      <c r="M24" s="29" t="s">
        <v>249</v>
      </c>
    </row>
    <row r="25" spans="1:14" x14ac:dyDescent="0.2">
      <c r="H25" s="129">
        <v>40231</v>
      </c>
      <c r="I25" s="190" t="s">
        <v>301</v>
      </c>
      <c r="J25" s="132" t="s">
        <v>424</v>
      </c>
      <c r="K25" s="136">
        <v>106.96</v>
      </c>
      <c r="L25" s="27" t="s">
        <v>89</v>
      </c>
      <c r="M25" s="29" t="s">
        <v>249</v>
      </c>
    </row>
    <row r="26" spans="1:14" x14ac:dyDescent="0.2">
      <c r="H26" s="129">
        <v>40231</v>
      </c>
      <c r="I26" s="190" t="s">
        <v>301</v>
      </c>
      <c r="J26" s="132" t="s">
        <v>424</v>
      </c>
      <c r="K26" s="136">
        <v>139.91999999999999</v>
      </c>
      <c r="L26" s="27" t="s">
        <v>89</v>
      </c>
      <c r="M26" s="29" t="s">
        <v>249</v>
      </c>
    </row>
    <row r="27" spans="1:14" x14ac:dyDescent="0.2">
      <c r="H27" s="129">
        <v>40232</v>
      </c>
      <c r="I27" s="190" t="s">
        <v>301</v>
      </c>
      <c r="J27" s="132" t="s">
        <v>420</v>
      </c>
      <c r="K27" s="136">
        <v>1685.45</v>
      </c>
      <c r="L27" s="27" t="s">
        <v>89</v>
      </c>
      <c r="M27" s="29" t="s">
        <v>249</v>
      </c>
      <c r="N27" t="s">
        <v>770</v>
      </c>
    </row>
    <row r="28" spans="1:14" x14ac:dyDescent="0.2">
      <c r="H28" s="129">
        <v>40233</v>
      </c>
      <c r="I28" s="190" t="s">
        <v>301</v>
      </c>
      <c r="J28" s="132" t="s">
        <v>424</v>
      </c>
      <c r="K28" s="136">
        <v>137.97</v>
      </c>
      <c r="L28" s="27" t="s">
        <v>89</v>
      </c>
      <c r="M28" s="29" t="s">
        <v>249</v>
      </c>
    </row>
    <row r="29" spans="1:14" x14ac:dyDescent="0.2">
      <c r="H29" s="129">
        <v>40235</v>
      </c>
      <c r="I29" s="190" t="s">
        <v>598</v>
      </c>
      <c r="J29" s="132" t="s">
        <v>767</v>
      </c>
      <c r="K29" s="136">
        <v>64.760000000000005</v>
      </c>
      <c r="L29" s="27" t="s">
        <v>89</v>
      </c>
      <c r="M29" s="224" t="s">
        <v>249</v>
      </c>
    </row>
    <row r="30" spans="1:14" x14ac:dyDescent="0.2">
      <c r="H30" s="129">
        <v>40235</v>
      </c>
      <c r="I30" s="190" t="s">
        <v>647</v>
      </c>
      <c r="J30" s="132" t="s">
        <v>597</v>
      </c>
      <c r="K30" s="136">
        <v>420.3</v>
      </c>
      <c r="L30" s="27" t="s">
        <v>89</v>
      </c>
      <c r="M30" s="29" t="s">
        <v>249</v>
      </c>
    </row>
    <row r="31" spans="1:14" x14ac:dyDescent="0.2">
      <c r="H31" s="129">
        <v>40235</v>
      </c>
      <c r="I31" s="190" t="s">
        <v>609</v>
      </c>
      <c r="J31" s="132" t="s">
        <v>625</v>
      </c>
      <c r="K31" s="136">
        <v>114</v>
      </c>
      <c r="L31" s="27" t="s">
        <v>89</v>
      </c>
      <c r="M31" s="29" t="s">
        <v>249</v>
      </c>
    </row>
    <row r="32" spans="1:14" x14ac:dyDescent="0.2">
      <c r="H32" s="129">
        <v>40235</v>
      </c>
      <c r="I32" s="190" t="s">
        <v>674</v>
      </c>
      <c r="J32" s="132" t="s">
        <v>730</v>
      </c>
      <c r="K32" s="136">
        <v>198.2</v>
      </c>
      <c r="L32" s="27" t="s">
        <v>89</v>
      </c>
      <c r="M32" s="29" t="s">
        <v>249</v>
      </c>
    </row>
    <row r="33" spans="8:13" x14ac:dyDescent="0.2">
      <c r="H33" s="129">
        <v>40235</v>
      </c>
      <c r="I33" s="190" t="s">
        <v>301</v>
      </c>
      <c r="J33" s="132" t="s">
        <v>768</v>
      </c>
      <c r="K33" s="136">
        <v>710.68</v>
      </c>
      <c r="L33" s="27" t="s">
        <v>89</v>
      </c>
      <c r="M33" s="29" t="s">
        <v>249</v>
      </c>
    </row>
    <row r="34" spans="8:13" x14ac:dyDescent="0.2">
      <c r="H34" s="129">
        <v>40235</v>
      </c>
      <c r="I34" s="190" t="s">
        <v>598</v>
      </c>
      <c r="J34" s="132" t="s">
        <v>662</v>
      </c>
      <c r="K34" s="136">
        <v>279.05</v>
      </c>
      <c r="L34" s="27" t="s">
        <v>89</v>
      </c>
      <c r="M34" s="29" t="s">
        <v>249</v>
      </c>
    </row>
    <row r="35" spans="8:13" ht="13.5" thickBot="1" x14ac:dyDescent="0.25">
      <c r="H35" s="209"/>
      <c r="I35" s="192"/>
      <c r="J35" s="133"/>
      <c r="K35" s="137"/>
    </row>
    <row r="36" spans="8:13" ht="13.5" thickBot="1" x14ac:dyDescent="0.25">
      <c r="H36" s="56"/>
      <c r="I36" s="56"/>
      <c r="J36" s="194"/>
      <c r="K36" s="87">
        <f>SUM(K6:K16)+SUM(K18:K35)</f>
        <v>76859.98000000001</v>
      </c>
    </row>
    <row r="37" spans="8:13" x14ac:dyDescent="0.2">
      <c r="H37" s="56"/>
      <c r="I37" s="56"/>
      <c r="J37" s="194"/>
      <c r="K37" s="208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7"/>
  <sheetViews>
    <sheetView workbookViewId="0">
      <selection activeCell="B9" sqref="B9"/>
    </sheetView>
  </sheetViews>
  <sheetFormatPr defaultRowHeight="12.75" x14ac:dyDescent="0.2"/>
  <cols>
    <col min="1" max="1" width="10" customWidth="1"/>
    <col min="2" max="2" width="18.140625" customWidth="1"/>
    <col min="3" max="3" width="10.85546875" customWidth="1"/>
    <col min="4" max="4" width="1.28515625" customWidth="1"/>
    <col min="5" max="5" width="2.7109375" style="29" customWidth="1"/>
    <col min="6" max="6" width="1.28515625" customWidth="1"/>
    <col min="7" max="7" width="10.140625" customWidth="1"/>
    <col min="8" max="8" width="28.140625" customWidth="1"/>
    <col min="9" max="9" width="11.28515625" customWidth="1"/>
    <col min="10" max="10" width="1.28515625" customWidth="1"/>
    <col min="11" max="11" width="2.7109375" customWidth="1"/>
  </cols>
  <sheetData>
    <row r="1" spans="1:11" s="1" customFormat="1" ht="17.45" customHeight="1" x14ac:dyDescent="0.2">
      <c r="A1" s="863" t="s">
        <v>60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</row>
    <row r="2" spans="1:11" s="1" customFormat="1" ht="17.45" customHeight="1" x14ac:dyDescent="0.2">
      <c r="A2" s="2"/>
      <c r="E2" s="28"/>
    </row>
    <row r="3" spans="1:11" s="1" customFormat="1" ht="17.45" customHeight="1" x14ac:dyDescent="0.2">
      <c r="A3" s="863" t="s">
        <v>119</v>
      </c>
      <c r="B3" s="863"/>
      <c r="C3" s="863"/>
      <c r="E3" s="28"/>
      <c r="G3" s="863" t="s">
        <v>121</v>
      </c>
      <c r="H3" s="863"/>
      <c r="I3" s="863"/>
    </row>
    <row r="4" spans="1:11" s="1" customFormat="1" ht="13.5" thickBot="1" x14ac:dyDescent="0.25">
      <c r="E4" s="28"/>
    </row>
    <row r="5" spans="1:11" s="3" customFormat="1" thickBot="1" x14ac:dyDescent="0.25">
      <c r="A5" s="17" t="s">
        <v>1</v>
      </c>
      <c r="B5" s="18" t="s">
        <v>2</v>
      </c>
      <c r="C5" s="19" t="s">
        <v>3</v>
      </c>
      <c r="E5" s="27"/>
      <c r="G5" s="17" t="s">
        <v>1</v>
      </c>
      <c r="H5" s="18" t="s">
        <v>2</v>
      </c>
      <c r="I5" s="19" t="s">
        <v>3</v>
      </c>
    </row>
    <row r="6" spans="1:11" s="56" customFormat="1" ht="12" x14ac:dyDescent="0.2">
      <c r="A6" s="53" t="s">
        <v>81</v>
      </c>
      <c r="B6" s="54" t="s">
        <v>22</v>
      </c>
      <c r="C6" s="55">
        <v>70</v>
      </c>
      <c r="E6" s="27" t="s">
        <v>89</v>
      </c>
      <c r="G6" s="73" t="s">
        <v>129</v>
      </c>
      <c r="H6" s="58"/>
      <c r="I6" s="59">
        <v>5800</v>
      </c>
      <c r="J6" s="3"/>
      <c r="K6" s="27"/>
    </row>
    <row r="7" spans="1:11" s="56" customFormat="1" ht="12" x14ac:dyDescent="0.2">
      <c r="A7" s="60" t="s">
        <v>83</v>
      </c>
      <c r="B7" s="61" t="s">
        <v>82</v>
      </c>
      <c r="C7" s="62">
        <v>1358.88</v>
      </c>
      <c r="E7" s="27" t="s">
        <v>89</v>
      </c>
      <c r="G7" s="63" t="s">
        <v>130</v>
      </c>
      <c r="H7" s="64" t="s">
        <v>131</v>
      </c>
      <c r="I7" s="65">
        <v>1638.6</v>
      </c>
      <c r="K7" s="27" t="s">
        <v>89</v>
      </c>
    </row>
    <row r="8" spans="1:11" s="56" customFormat="1" ht="12" x14ac:dyDescent="0.2">
      <c r="A8" s="60" t="s">
        <v>83</v>
      </c>
      <c r="B8" s="61" t="s">
        <v>82</v>
      </c>
      <c r="C8" s="62">
        <v>86.54</v>
      </c>
      <c r="E8" s="27" t="s">
        <v>89</v>
      </c>
      <c r="G8" s="60" t="s">
        <v>130</v>
      </c>
      <c r="H8" s="61" t="s">
        <v>43</v>
      </c>
      <c r="I8" s="62">
        <v>487.92</v>
      </c>
      <c r="K8" s="27" t="s">
        <v>89</v>
      </c>
    </row>
    <row r="9" spans="1:11" s="56" customFormat="1" ht="12" x14ac:dyDescent="0.2">
      <c r="A9" s="60" t="s">
        <v>83</v>
      </c>
      <c r="B9" s="61" t="s">
        <v>68</v>
      </c>
      <c r="C9" s="62">
        <v>1370</v>
      </c>
      <c r="E9" s="27" t="s">
        <v>89</v>
      </c>
      <c r="G9" s="60" t="s">
        <v>130</v>
      </c>
      <c r="H9" s="61" t="s">
        <v>132</v>
      </c>
      <c r="I9" s="62">
        <v>96.01</v>
      </c>
      <c r="K9" s="27" t="s">
        <v>89</v>
      </c>
    </row>
    <row r="10" spans="1:11" s="56" customFormat="1" ht="12" x14ac:dyDescent="0.2">
      <c r="A10" s="60" t="s">
        <v>83</v>
      </c>
      <c r="B10" s="61" t="s">
        <v>5</v>
      </c>
      <c r="C10" s="62">
        <v>1415.88</v>
      </c>
      <c r="E10" s="27" t="s">
        <v>89</v>
      </c>
      <c r="G10" s="60" t="s">
        <v>130</v>
      </c>
      <c r="H10" s="61" t="s">
        <v>9</v>
      </c>
      <c r="I10" s="62">
        <v>1050</v>
      </c>
      <c r="K10" s="27" t="s">
        <v>89</v>
      </c>
    </row>
    <row r="11" spans="1:11" s="56" customFormat="1" ht="12" x14ac:dyDescent="0.2">
      <c r="A11" s="60" t="s">
        <v>85</v>
      </c>
      <c r="B11" s="61" t="s">
        <v>84</v>
      </c>
      <c r="C11" s="62">
        <v>411.32</v>
      </c>
      <c r="E11" s="27" t="s">
        <v>89</v>
      </c>
      <c r="G11" s="60" t="s">
        <v>133</v>
      </c>
      <c r="H11" s="61" t="s">
        <v>22</v>
      </c>
      <c r="I11" s="62">
        <v>425</v>
      </c>
      <c r="K11" s="27" t="s">
        <v>89</v>
      </c>
    </row>
    <row r="12" spans="1:11" s="56" customFormat="1" ht="12" x14ac:dyDescent="0.2">
      <c r="A12" s="60" t="s">
        <v>86</v>
      </c>
      <c r="B12" s="61" t="s">
        <v>87</v>
      </c>
      <c r="C12" s="62">
        <v>501.65</v>
      </c>
      <c r="E12" s="27" t="s">
        <v>89</v>
      </c>
      <c r="G12" s="60" t="s">
        <v>130</v>
      </c>
      <c r="H12" s="61" t="s">
        <v>50</v>
      </c>
      <c r="I12" s="62">
        <v>713.75</v>
      </c>
      <c r="K12" s="27"/>
    </row>
    <row r="13" spans="1:11" s="56" customFormat="1" thickBot="1" x14ac:dyDescent="0.25">
      <c r="A13" s="66" t="s">
        <v>83</v>
      </c>
      <c r="B13" s="67" t="s">
        <v>5</v>
      </c>
      <c r="C13" s="68">
        <v>571.22</v>
      </c>
      <c r="E13" s="27" t="s">
        <v>89</v>
      </c>
      <c r="G13" s="60" t="s">
        <v>130</v>
      </c>
      <c r="H13" s="61" t="s">
        <v>134</v>
      </c>
      <c r="I13" s="62">
        <v>6498</v>
      </c>
      <c r="K13" s="27" t="s">
        <v>89</v>
      </c>
    </row>
    <row r="14" spans="1:11" s="56" customFormat="1" thickBot="1" x14ac:dyDescent="0.25">
      <c r="C14" s="69">
        <f>SUM(C6:C13)</f>
        <v>5785.49</v>
      </c>
      <c r="E14" s="27"/>
      <c r="G14" s="60" t="s">
        <v>130</v>
      </c>
      <c r="H14" s="61" t="s">
        <v>118</v>
      </c>
      <c r="I14" s="62">
        <v>2277.7199999999998</v>
      </c>
      <c r="K14" s="27"/>
    </row>
    <row r="15" spans="1:11" s="70" customFormat="1" ht="12" x14ac:dyDescent="0.2">
      <c r="E15" s="71"/>
      <c r="G15" s="60" t="s">
        <v>135</v>
      </c>
      <c r="H15" s="61" t="s">
        <v>136</v>
      </c>
      <c r="I15" s="62">
        <v>21090</v>
      </c>
      <c r="J15" s="56"/>
      <c r="K15" s="27" t="s">
        <v>89</v>
      </c>
    </row>
    <row r="16" spans="1:11" s="70" customFormat="1" thickBot="1" x14ac:dyDescent="0.25">
      <c r="E16" s="71"/>
      <c r="G16" s="66" t="s">
        <v>135</v>
      </c>
      <c r="H16" s="67" t="s">
        <v>137</v>
      </c>
      <c r="I16" s="72">
        <v>11752.35</v>
      </c>
      <c r="J16" s="56"/>
      <c r="K16" s="27" t="s">
        <v>89</v>
      </c>
    </row>
    <row r="17" spans="5:11" s="70" customFormat="1" thickBot="1" x14ac:dyDescent="0.25">
      <c r="E17" s="71"/>
      <c r="G17" s="56"/>
      <c r="H17" s="56"/>
      <c r="I17" s="69">
        <f>SUM(I6:I16)</f>
        <v>51829.35</v>
      </c>
      <c r="J17" s="56"/>
      <c r="K17" s="27"/>
    </row>
  </sheetData>
  <mergeCells count="3">
    <mergeCell ref="A3:C3"/>
    <mergeCell ref="G3:I3"/>
    <mergeCell ref="A1:K1"/>
  </mergeCells>
  <phoneticPr fontId="0" type="noConversion"/>
  <printOptions horizontalCentered="1"/>
  <pageMargins left="0.55118110236220474" right="0.55118110236220474" top="0.59055118110236227" bottom="0.59055118110236227" header="0.31496062992125984" footer="0.31496062992125984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M35"/>
  <sheetViews>
    <sheetView workbookViewId="0">
      <selection activeCell="C17" sqref="C17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771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40239</v>
      </c>
      <c r="B6" s="190" t="s">
        <v>301</v>
      </c>
      <c r="C6" s="132" t="s">
        <v>349</v>
      </c>
      <c r="D6" s="124">
        <v>5076.99</v>
      </c>
      <c r="E6" s="27" t="s">
        <v>89</v>
      </c>
      <c r="F6" s="27" t="s">
        <v>249</v>
      </c>
      <c r="H6" s="129">
        <v>40245</v>
      </c>
      <c r="I6" s="190" t="s">
        <v>301</v>
      </c>
      <c r="J6" s="132" t="s">
        <v>424</v>
      </c>
      <c r="K6" s="136">
        <v>176.99</v>
      </c>
      <c r="L6" s="27" t="s">
        <v>89</v>
      </c>
      <c r="M6" s="27" t="s">
        <v>249</v>
      </c>
    </row>
    <row r="7" spans="1:13" s="56" customFormat="1" ht="12" x14ac:dyDescent="0.2">
      <c r="A7" s="129">
        <v>40239</v>
      </c>
      <c r="B7" s="190" t="s">
        <v>526</v>
      </c>
      <c r="C7" s="132" t="s">
        <v>772</v>
      </c>
      <c r="D7" s="135">
        <v>3398.58</v>
      </c>
      <c r="E7" s="27" t="s">
        <v>89</v>
      </c>
      <c r="F7" s="71" t="s">
        <v>249</v>
      </c>
      <c r="H7" s="129">
        <v>40248</v>
      </c>
      <c r="I7" s="190" t="s">
        <v>566</v>
      </c>
      <c r="J7" s="132" t="s">
        <v>419</v>
      </c>
      <c r="K7" s="136">
        <v>2841.15</v>
      </c>
      <c r="L7" s="27" t="s">
        <v>89</v>
      </c>
      <c r="M7" s="27" t="s">
        <v>249</v>
      </c>
    </row>
    <row r="8" spans="1:13" s="56" customFormat="1" x14ac:dyDescent="0.2">
      <c r="A8" s="129">
        <v>40239</v>
      </c>
      <c r="B8" s="190" t="s">
        <v>526</v>
      </c>
      <c r="C8" s="132" t="s">
        <v>772</v>
      </c>
      <c r="D8" s="136">
        <v>2040.67</v>
      </c>
      <c r="E8" s="27" t="s">
        <v>89</v>
      </c>
      <c r="F8" s="29" t="s">
        <v>249</v>
      </c>
      <c r="H8" s="129">
        <v>40253</v>
      </c>
      <c r="I8" s="190" t="s">
        <v>301</v>
      </c>
      <c r="J8" s="132" t="s">
        <v>439</v>
      </c>
      <c r="K8" s="136">
        <v>280</v>
      </c>
      <c r="L8" s="27" t="s">
        <v>89</v>
      </c>
      <c r="M8" s="27" t="s">
        <v>249</v>
      </c>
    </row>
    <row r="9" spans="1:13" s="56" customFormat="1" x14ac:dyDescent="0.2">
      <c r="A9" s="129">
        <v>40241</v>
      </c>
      <c r="B9" s="190" t="s">
        <v>301</v>
      </c>
      <c r="C9" s="132" t="s">
        <v>424</v>
      </c>
      <c r="D9" s="136">
        <v>565.44000000000005</v>
      </c>
      <c r="E9" s="27" t="s">
        <v>89</v>
      </c>
      <c r="F9" s="29" t="s">
        <v>249</v>
      </c>
      <c r="H9" s="129">
        <v>40253</v>
      </c>
      <c r="I9" s="190" t="s">
        <v>647</v>
      </c>
      <c r="J9" s="132" t="s">
        <v>464</v>
      </c>
      <c r="K9" s="136">
        <v>147.5</v>
      </c>
      <c r="L9" s="225" t="s">
        <v>89</v>
      </c>
      <c r="M9" s="227" t="s">
        <v>249</v>
      </c>
    </row>
    <row r="10" spans="1:13" s="56" customFormat="1" x14ac:dyDescent="0.2">
      <c r="A10" s="129">
        <v>40245</v>
      </c>
      <c r="B10" s="190" t="s">
        <v>301</v>
      </c>
      <c r="C10" s="132" t="s">
        <v>5</v>
      </c>
      <c r="D10" s="136">
        <v>2319.9</v>
      </c>
      <c r="E10" s="27" t="s">
        <v>89</v>
      </c>
      <c r="F10" s="29" t="s">
        <v>249</v>
      </c>
      <c r="H10" s="129"/>
      <c r="I10" s="190"/>
      <c r="J10" s="132"/>
      <c r="K10" s="136"/>
      <c r="L10" s="27"/>
      <c r="M10" s="29"/>
    </row>
    <row r="11" spans="1:13" s="56" customFormat="1" x14ac:dyDescent="0.2">
      <c r="A11" s="129">
        <v>40245</v>
      </c>
      <c r="B11" s="190" t="s">
        <v>301</v>
      </c>
      <c r="C11" s="132" t="s">
        <v>773</v>
      </c>
      <c r="D11" s="136">
        <v>279.95</v>
      </c>
      <c r="E11" s="27" t="s">
        <v>89</v>
      </c>
      <c r="F11" s="29" t="s">
        <v>249</v>
      </c>
      <c r="H11" s="129"/>
      <c r="I11" s="190"/>
      <c r="J11" s="132"/>
      <c r="K11" s="136"/>
      <c r="L11" s="27"/>
      <c r="M11" s="29"/>
    </row>
    <row r="12" spans="1:13" x14ac:dyDescent="0.2">
      <c r="A12" s="129">
        <v>40246</v>
      </c>
      <c r="B12" s="190" t="s">
        <v>301</v>
      </c>
      <c r="C12" s="132" t="s">
        <v>424</v>
      </c>
      <c r="D12" s="136">
        <v>214.83</v>
      </c>
      <c r="E12" s="27" t="s">
        <v>89</v>
      </c>
      <c r="F12" s="29" t="s">
        <v>249</v>
      </c>
      <c r="H12" s="129"/>
      <c r="I12" s="190"/>
      <c r="J12" s="132"/>
      <c r="K12" s="136"/>
      <c r="L12" s="27"/>
    </row>
    <row r="13" spans="1:13" ht="13.5" thickBot="1" x14ac:dyDescent="0.25">
      <c r="A13" s="129">
        <v>40247</v>
      </c>
      <c r="B13" s="190" t="s">
        <v>301</v>
      </c>
      <c r="C13" s="132" t="s">
        <v>223</v>
      </c>
      <c r="D13" s="136">
        <v>679.7</v>
      </c>
      <c r="E13" s="27" t="s">
        <v>89</v>
      </c>
      <c r="F13" s="29" t="s">
        <v>249</v>
      </c>
      <c r="H13" s="209"/>
      <c r="I13" s="192"/>
      <c r="J13" s="133"/>
      <c r="K13" s="137"/>
    </row>
    <row r="14" spans="1:13" ht="13.5" thickBot="1" x14ac:dyDescent="0.25">
      <c r="A14" s="129">
        <v>40248</v>
      </c>
      <c r="B14" s="190" t="s">
        <v>301</v>
      </c>
      <c r="C14" s="132" t="s">
        <v>424</v>
      </c>
      <c r="D14" s="136">
        <v>300.33999999999997</v>
      </c>
      <c r="E14" s="27" t="s">
        <v>89</v>
      </c>
      <c r="F14" s="29" t="s">
        <v>249</v>
      </c>
      <c r="H14" s="56"/>
      <c r="I14" s="56"/>
      <c r="J14" s="194"/>
      <c r="K14" s="87">
        <f>SUM(K6:K13)</f>
        <v>3445.6400000000003</v>
      </c>
    </row>
    <row r="15" spans="1:13" x14ac:dyDescent="0.2">
      <c r="A15" s="129">
        <v>40250</v>
      </c>
      <c r="B15" s="190" t="s">
        <v>301</v>
      </c>
      <c r="C15" s="132" t="s">
        <v>9</v>
      </c>
      <c r="D15" s="136">
        <v>167.95</v>
      </c>
      <c r="E15" s="27" t="s">
        <v>89</v>
      </c>
      <c r="F15" s="29" t="s">
        <v>249</v>
      </c>
      <c r="H15" s="56"/>
      <c r="I15" s="56"/>
      <c r="J15" s="194"/>
      <c r="K15" s="208"/>
    </row>
    <row r="16" spans="1:13" x14ac:dyDescent="0.2">
      <c r="A16" s="129">
        <v>40253</v>
      </c>
      <c r="B16" s="190" t="s">
        <v>573</v>
      </c>
      <c r="C16" s="132" t="s">
        <v>724</v>
      </c>
      <c r="D16" s="136">
        <v>900</v>
      </c>
      <c r="E16" s="27" t="s">
        <v>89</v>
      </c>
      <c r="F16" s="29" t="s">
        <v>249</v>
      </c>
      <c r="H16" s="56"/>
      <c r="I16" s="56"/>
      <c r="J16" s="194"/>
      <c r="K16" s="208"/>
    </row>
    <row r="17" spans="1:11" x14ac:dyDescent="0.2">
      <c r="A17" s="129">
        <v>40253</v>
      </c>
      <c r="B17" s="190" t="s">
        <v>397</v>
      </c>
      <c r="C17" s="132" t="s">
        <v>434</v>
      </c>
      <c r="D17" s="136">
        <v>960</v>
      </c>
      <c r="E17" s="27" t="s">
        <v>89</v>
      </c>
      <c r="F17" s="29" t="s">
        <v>249</v>
      </c>
      <c r="H17" s="56"/>
      <c r="I17" s="56"/>
      <c r="J17" s="194"/>
      <c r="K17" s="208"/>
    </row>
    <row r="18" spans="1:11" x14ac:dyDescent="0.2">
      <c r="A18" s="129">
        <v>40253</v>
      </c>
      <c r="B18" s="190" t="s">
        <v>301</v>
      </c>
      <c r="C18" s="132" t="s">
        <v>293</v>
      </c>
      <c r="D18" s="136">
        <v>82.59</v>
      </c>
      <c r="E18" s="27" t="s">
        <v>89</v>
      </c>
      <c r="F18" s="29" t="s">
        <v>249</v>
      </c>
      <c r="H18" s="56"/>
      <c r="I18" s="56"/>
      <c r="J18" s="194"/>
      <c r="K18" s="208"/>
    </row>
    <row r="19" spans="1:11" x14ac:dyDescent="0.2">
      <c r="A19" s="129">
        <v>40253</v>
      </c>
      <c r="B19" s="190" t="s">
        <v>598</v>
      </c>
      <c r="C19" s="132" t="s">
        <v>599</v>
      </c>
      <c r="D19" s="136">
        <v>609.54999999999995</v>
      </c>
      <c r="E19" s="27" t="s">
        <v>89</v>
      </c>
      <c r="F19" s="29" t="s">
        <v>249</v>
      </c>
    </row>
    <row r="20" spans="1:11" x14ac:dyDescent="0.2">
      <c r="A20" s="129">
        <v>40254</v>
      </c>
      <c r="B20" s="190" t="s">
        <v>301</v>
      </c>
      <c r="C20" s="132" t="s">
        <v>246</v>
      </c>
      <c r="D20" s="136">
        <v>320</v>
      </c>
      <c r="E20" s="27" t="s">
        <v>89</v>
      </c>
      <c r="F20" s="29" t="s">
        <v>249</v>
      </c>
    </row>
    <row r="21" spans="1:11" x14ac:dyDescent="0.2">
      <c r="A21" s="129">
        <v>40255</v>
      </c>
      <c r="B21" s="190" t="s">
        <v>301</v>
      </c>
      <c r="C21" s="132" t="s">
        <v>227</v>
      </c>
      <c r="D21" s="136">
        <v>248.97</v>
      </c>
      <c r="E21" s="27" t="s">
        <v>89</v>
      </c>
      <c r="F21" s="29" t="s">
        <v>249</v>
      </c>
    </row>
    <row r="22" spans="1:11" x14ac:dyDescent="0.2">
      <c r="A22" s="129">
        <v>40255</v>
      </c>
      <c r="B22" s="190" t="s">
        <v>526</v>
      </c>
      <c r="C22" s="132" t="s">
        <v>772</v>
      </c>
      <c r="D22" s="136">
        <v>2047.72</v>
      </c>
      <c r="E22" s="27" t="s">
        <v>89</v>
      </c>
      <c r="F22" s="29" t="s">
        <v>249</v>
      </c>
    </row>
    <row r="23" spans="1:11" x14ac:dyDescent="0.2">
      <c r="A23" s="129">
        <v>40255</v>
      </c>
      <c r="B23" s="190" t="s">
        <v>526</v>
      </c>
      <c r="C23" s="132" t="s">
        <v>772</v>
      </c>
      <c r="D23" s="136">
        <v>1705.47</v>
      </c>
      <c r="E23" s="27" t="s">
        <v>89</v>
      </c>
      <c r="F23" s="29" t="s">
        <v>249</v>
      </c>
    </row>
    <row r="24" spans="1:11" x14ac:dyDescent="0.2">
      <c r="A24" s="129">
        <v>40260</v>
      </c>
      <c r="B24" s="190" t="s">
        <v>301</v>
      </c>
      <c r="C24" s="132" t="s">
        <v>333</v>
      </c>
      <c r="D24" s="136">
        <v>183.81</v>
      </c>
      <c r="E24" s="27" t="s">
        <v>89</v>
      </c>
      <c r="F24" s="29" t="s">
        <v>249</v>
      </c>
    </row>
    <row r="25" spans="1:11" x14ac:dyDescent="0.2">
      <c r="A25" s="129">
        <v>40261</v>
      </c>
      <c r="B25" s="190" t="s">
        <v>301</v>
      </c>
      <c r="C25" s="132" t="s">
        <v>333</v>
      </c>
      <c r="D25" s="136">
        <v>253.09</v>
      </c>
      <c r="E25" s="27" t="s">
        <v>89</v>
      </c>
      <c r="F25" s="29" t="s">
        <v>249</v>
      </c>
    </row>
    <row r="26" spans="1:11" x14ac:dyDescent="0.2">
      <c r="A26" s="129">
        <v>40261</v>
      </c>
      <c r="B26" s="190" t="s">
        <v>301</v>
      </c>
      <c r="C26" s="132" t="s">
        <v>9</v>
      </c>
      <c r="D26" s="136">
        <v>469</v>
      </c>
      <c r="E26" s="27" t="s">
        <v>89</v>
      </c>
      <c r="F26" s="29" t="s">
        <v>249</v>
      </c>
    </row>
    <row r="27" spans="1:11" x14ac:dyDescent="0.2">
      <c r="A27" s="129">
        <v>40262</v>
      </c>
      <c r="B27" s="190" t="s">
        <v>598</v>
      </c>
      <c r="C27" s="132" t="s">
        <v>662</v>
      </c>
      <c r="D27" s="136">
        <v>279.2</v>
      </c>
      <c r="E27" s="27" t="s">
        <v>89</v>
      </c>
      <c r="F27" s="29" t="s">
        <v>249</v>
      </c>
    </row>
    <row r="28" spans="1:11" x14ac:dyDescent="0.2">
      <c r="A28" s="129">
        <v>40262</v>
      </c>
      <c r="B28" s="190" t="s">
        <v>301</v>
      </c>
      <c r="C28" s="132" t="s">
        <v>331</v>
      </c>
      <c r="D28" s="136">
        <v>129.25</v>
      </c>
      <c r="E28" s="27" t="s">
        <v>89</v>
      </c>
      <c r="F28" s="29" t="s">
        <v>249</v>
      </c>
    </row>
    <row r="29" spans="1:11" x14ac:dyDescent="0.2">
      <c r="A29" s="129">
        <v>40262</v>
      </c>
      <c r="B29" s="190" t="s">
        <v>598</v>
      </c>
      <c r="C29" s="132" t="s">
        <v>575</v>
      </c>
      <c r="D29" s="136">
        <v>500</v>
      </c>
      <c r="E29" s="225" t="s">
        <v>89</v>
      </c>
      <c r="F29" s="226" t="s">
        <v>249</v>
      </c>
    </row>
    <row r="30" spans="1:11" x14ac:dyDescent="0.2">
      <c r="A30" s="129">
        <v>40263</v>
      </c>
      <c r="B30" s="190" t="s">
        <v>397</v>
      </c>
      <c r="C30" s="132" t="s">
        <v>419</v>
      </c>
      <c r="D30" s="136">
        <v>3504.4</v>
      </c>
      <c r="E30" s="27" t="s">
        <v>89</v>
      </c>
    </row>
    <row r="31" spans="1:11" x14ac:dyDescent="0.2">
      <c r="A31" s="129"/>
      <c r="B31" s="190"/>
      <c r="C31" s="132"/>
      <c r="D31" s="136"/>
      <c r="E31" s="27"/>
    </row>
    <row r="32" spans="1:11" x14ac:dyDescent="0.2">
      <c r="A32" s="129"/>
      <c r="B32" s="190"/>
      <c r="C32" s="132"/>
      <c r="D32" s="136"/>
      <c r="E32" s="27"/>
    </row>
    <row r="33" spans="1:5" ht="13.5" thickBot="1" x14ac:dyDescent="0.25">
      <c r="A33" s="161"/>
      <c r="B33" s="187"/>
      <c r="C33" s="67"/>
      <c r="D33" s="93"/>
      <c r="E33" s="27"/>
    </row>
    <row r="34" spans="1:5" ht="13.5" thickBot="1" x14ac:dyDescent="0.25">
      <c r="A34" s="56"/>
      <c r="B34" s="56"/>
      <c r="C34" s="56"/>
      <c r="D34" s="87">
        <f>SUM(D6:D33)</f>
        <v>27237.400000000009</v>
      </c>
      <c r="E34" s="27"/>
    </row>
    <row r="35" spans="1:5" x14ac:dyDescent="0.2">
      <c r="A35" s="70"/>
      <c r="B35" s="70"/>
      <c r="C35" s="70"/>
      <c r="D35" s="95"/>
      <c r="E35" s="27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M22"/>
  <sheetViews>
    <sheetView workbookViewId="0">
      <selection activeCell="B14" sqref="B14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774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40277</v>
      </c>
      <c r="B6" s="190" t="s">
        <v>609</v>
      </c>
      <c r="C6" s="132" t="s">
        <v>556</v>
      </c>
      <c r="D6" s="135">
        <v>114</v>
      </c>
      <c r="E6" s="27" t="s">
        <v>89</v>
      </c>
      <c r="F6" s="71" t="s">
        <v>249</v>
      </c>
      <c r="H6" s="129">
        <v>40294</v>
      </c>
      <c r="I6" s="190" t="s">
        <v>301</v>
      </c>
      <c r="J6" s="132" t="s">
        <v>424</v>
      </c>
      <c r="K6" s="136">
        <v>595.55999999999995</v>
      </c>
      <c r="L6" s="27" t="s">
        <v>89</v>
      </c>
      <c r="M6" s="27" t="s">
        <v>249</v>
      </c>
    </row>
    <row r="7" spans="1:13" s="56" customFormat="1" x14ac:dyDescent="0.2">
      <c r="A7" s="129">
        <v>40282</v>
      </c>
      <c r="B7" s="190" t="s">
        <v>301</v>
      </c>
      <c r="C7" s="132" t="s">
        <v>274</v>
      </c>
      <c r="D7" s="136">
        <v>2850</v>
      </c>
      <c r="E7" s="27" t="s">
        <v>89</v>
      </c>
      <c r="F7" s="29" t="s">
        <v>249</v>
      </c>
      <c r="H7" s="129"/>
      <c r="I7" s="190"/>
      <c r="J7" s="132"/>
      <c r="K7" s="136"/>
      <c r="L7" s="27"/>
      <c r="M7" s="27"/>
    </row>
    <row r="8" spans="1:13" s="56" customFormat="1" x14ac:dyDescent="0.2">
      <c r="A8" s="129">
        <v>40282</v>
      </c>
      <c r="B8" s="190" t="s">
        <v>540</v>
      </c>
      <c r="C8" s="132" t="s">
        <v>599</v>
      </c>
      <c r="D8" s="136">
        <v>582.71</v>
      </c>
      <c r="E8" s="27" t="s">
        <v>89</v>
      </c>
      <c r="F8" s="29" t="s">
        <v>249</v>
      </c>
      <c r="H8" s="129"/>
      <c r="I8" s="190"/>
      <c r="J8" s="132"/>
      <c r="K8" s="136"/>
      <c r="L8" s="171"/>
      <c r="M8" s="157"/>
    </row>
    <row r="9" spans="1:13" s="56" customFormat="1" x14ac:dyDescent="0.2">
      <c r="A9" s="129">
        <v>40298</v>
      </c>
      <c r="B9" s="190" t="s">
        <v>777</v>
      </c>
      <c r="C9" s="132" t="s">
        <v>6</v>
      </c>
      <c r="D9" s="136">
        <v>8429.7999999999993</v>
      </c>
      <c r="E9" s="27" t="s">
        <v>89</v>
      </c>
      <c r="F9" s="29" t="s">
        <v>249</v>
      </c>
      <c r="H9" s="129"/>
      <c r="I9" s="190"/>
      <c r="J9" s="132"/>
      <c r="K9" s="136"/>
      <c r="L9" s="27"/>
      <c r="M9" s="29"/>
    </row>
    <row r="10" spans="1:13" s="56" customFormat="1" x14ac:dyDescent="0.2">
      <c r="A10" s="129">
        <v>40298</v>
      </c>
      <c r="B10" s="190" t="s">
        <v>777</v>
      </c>
      <c r="C10" s="132" t="s">
        <v>775</v>
      </c>
      <c r="D10" s="136">
        <v>1498.01</v>
      </c>
      <c r="E10" s="27" t="s">
        <v>89</v>
      </c>
      <c r="F10" s="29" t="s">
        <v>249</v>
      </c>
      <c r="H10" s="129"/>
      <c r="I10" s="190"/>
      <c r="J10" s="132"/>
      <c r="K10" s="136"/>
      <c r="L10" s="27"/>
      <c r="M10" s="29"/>
    </row>
    <row r="11" spans="1:13" x14ac:dyDescent="0.2">
      <c r="A11" s="129">
        <v>40298</v>
      </c>
      <c r="B11" s="190" t="s">
        <v>301</v>
      </c>
      <c r="C11" s="132" t="s">
        <v>227</v>
      </c>
      <c r="D11" s="136">
        <v>4126.8</v>
      </c>
      <c r="E11" s="27" t="s">
        <v>89</v>
      </c>
      <c r="F11" s="29" t="s">
        <v>249</v>
      </c>
      <c r="H11" s="129"/>
      <c r="I11" s="190"/>
      <c r="J11" s="132"/>
      <c r="K11" s="136"/>
      <c r="L11" s="27"/>
    </row>
    <row r="12" spans="1:13" ht="13.5" thickBot="1" x14ac:dyDescent="0.25">
      <c r="A12" s="129">
        <v>40298</v>
      </c>
      <c r="B12" s="190" t="s">
        <v>540</v>
      </c>
      <c r="C12" s="132" t="s">
        <v>662</v>
      </c>
      <c r="D12" s="136">
        <v>274.7</v>
      </c>
      <c r="E12" s="27" t="s">
        <v>89</v>
      </c>
      <c r="F12" s="29" t="s">
        <v>249</v>
      </c>
      <c r="H12" s="209"/>
      <c r="I12" s="192"/>
      <c r="J12" s="133"/>
      <c r="K12" s="137"/>
    </row>
    <row r="13" spans="1:13" ht="13.5" thickBot="1" x14ac:dyDescent="0.25">
      <c r="A13" s="129">
        <v>40298</v>
      </c>
      <c r="B13" s="190" t="s">
        <v>301</v>
      </c>
      <c r="C13" s="132" t="s">
        <v>776</v>
      </c>
      <c r="D13" s="136">
        <v>10.56</v>
      </c>
      <c r="E13" s="27" t="s">
        <v>89</v>
      </c>
      <c r="F13" s="29" t="s">
        <v>249</v>
      </c>
      <c r="H13" s="56"/>
      <c r="I13" s="56"/>
      <c r="J13" s="194"/>
      <c r="K13" s="87">
        <f>SUM(K6:K12)</f>
        <v>595.55999999999995</v>
      </c>
    </row>
    <row r="14" spans="1:13" x14ac:dyDescent="0.2">
      <c r="A14" s="129">
        <v>40298</v>
      </c>
      <c r="B14" s="190" t="s">
        <v>674</v>
      </c>
      <c r="C14" s="132" t="s">
        <v>730</v>
      </c>
      <c r="D14" s="136">
        <v>335.21</v>
      </c>
      <c r="E14" s="27" t="s">
        <v>89</v>
      </c>
      <c r="F14" s="29" t="s">
        <v>249</v>
      </c>
      <c r="H14" s="56"/>
      <c r="I14" s="56"/>
      <c r="J14" s="194"/>
      <c r="K14" s="208"/>
    </row>
    <row r="15" spans="1:13" x14ac:dyDescent="0.2">
      <c r="A15" s="129">
        <v>40298</v>
      </c>
      <c r="B15" s="190" t="s">
        <v>719</v>
      </c>
      <c r="C15" s="132" t="s">
        <v>720</v>
      </c>
      <c r="D15" s="136">
        <v>6866.66</v>
      </c>
      <c r="E15" s="27" t="s">
        <v>89</v>
      </c>
      <c r="F15" s="29" t="s">
        <v>249</v>
      </c>
      <c r="H15" s="56"/>
      <c r="I15" s="56"/>
      <c r="J15" s="194"/>
      <c r="K15" s="208"/>
    </row>
    <row r="16" spans="1:13" x14ac:dyDescent="0.2">
      <c r="A16" s="129">
        <v>40298</v>
      </c>
      <c r="B16" s="190" t="s">
        <v>301</v>
      </c>
      <c r="C16" s="132" t="s">
        <v>222</v>
      </c>
      <c r="D16" s="228">
        <f>620+919.75</f>
        <v>1539.75</v>
      </c>
      <c r="E16" s="27" t="s">
        <v>89</v>
      </c>
      <c r="F16" s="29" t="s">
        <v>249</v>
      </c>
      <c r="H16" s="56"/>
      <c r="I16" s="56"/>
      <c r="J16" s="194"/>
      <c r="K16" s="208"/>
    </row>
    <row r="17" spans="1:11" x14ac:dyDescent="0.2">
      <c r="A17" s="129">
        <v>40298</v>
      </c>
      <c r="B17" s="190" t="s">
        <v>777</v>
      </c>
      <c r="C17" s="132" t="s">
        <v>487</v>
      </c>
      <c r="D17" s="136">
        <v>638.4</v>
      </c>
      <c r="E17" s="27" t="s">
        <v>89</v>
      </c>
      <c r="F17" s="29" t="s">
        <v>249</v>
      </c>
      <c r="H17" s="56"/>
      <c r="I17" s="56"/>
      <c r="J17" s="194"/>
      <c r="K17" s="208"/>
    </row>
    <row r="18" spans="1:11" x14ac:dyDescent="0.2">
      <c r="A18" s="129">
        <v>40298</v>
      </c>
      <c r="B18" s="190" t="s">
        <v>397</v>
      </c>
      <c r="C18" s="132" t="s">
        <v>418</v>
      </c>
      <c r="D18" s="136">
        <v>1565</v>
      </c>
      <c r="E18" s="27" t="s">
        <v>89</v>
      </c>
      <c r="F18" s="29" t="s">
        <v>249</v>
      </c>
    </row>
    <row r="19" spans="1:11" x14ac:dyDescent="0.2">
      <c r="A19" s="129">
        <v>40298</v>
      </c>
      <c r="B19" s="190" t="s">
        <v>455</v>
      </c>
      <c r="C19" s="132" t="s">
        <v>597</v>
      </c>
      <c r="D19" s="136">
        <v>600.35</v>
      </c>
      <c r="E19" s="27" t="s">
        <v>89</v>
      </c>
      <c r="F19" s="29" t="s">
        <v>249</v>
      </c>
    </row>
    <row r="20" spans="1:11" ht="13.5" thickBot="1" x14ac:dyDescent="0.25">
      <c r="A20" s="161"/>
      <c r="B20" s="187"/>
      <c r="C20" s="67"/>
      <c r="D20" s="93"/>
      <c r="E20" s="27"/>
    </row>
    <row r="21" spans="1:11" ht="13.5" thickBot="1" x14ac:dyDescent="0.25">
      <c r="A21" s="56"/>
      <c r="B21" s="56"/>
      <c r="C21" s="56"/>
      <c r="D21" s="87">
        <f>SUM(D6:D20)</f>
        <v>29431.95</v>
      </c>
      <c r="E21" s="27"/>
    </row>
    <row r="22" spans="1:11" x14ac:dyDescent="0.2">
      <c r="A22" s="70"/>
      <c r="B22" s="70"/>
      <c r="C22" s="70"/>
      <c r="D22" s="95"/>
      <c r="E22" s="27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M34"/>
  <sheetViews>
    <sheetView workbookViewId="0">
      <selection activeCell="B18" sqref="B18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778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40301</v>
      </c>
      <c r="B6" s="190" t="s">
        <v>301</v>
      </c>
      <c r="C6" s="132" t="s">
        <v>424</v>
      </c>
      <c r="D6" s="135">
        <v>169.89</v>
      </c>
      <c r="E6" s="27" t="s">
        <v>89</v>
      </c>
      <c r="F6" s="71" t="s">
        <v>249</v>
      </c>
      <c r="H6" s="129"/>
      <c r="I6" s="190"/>
      <c r="J6" s="132"/>
      <c r="K6" s="136"/>
      <c r="L6" s="27"/>
      <c r="M6" s="27"/>
    </row>
    <row r="7" spans="1:13" s="56" customFormat="1" x14ac:dyDescent="0.2">
      <c r="A7" s="129">
        <v>40302</v>
      </c>
      <c r="B7" s="190" t="s">
        <v>301</v>
      </c>
      <c r="C7" s="132" t="s">
        <v>424</v>
      </c>
      <c r="D7" s="136">
        <v>153.03</v>
      </c>
      <c r="E7" s="27" t="s">
        <v>89</v>
      </c>
      <c r="F7" s="29" t="s">
        <v>249</v>
      </c>
      <c r="H7" s="129"/>
      <c r="I7" s="190"/>
      <c r="J7" s="132"/>
      <c r="K7" s="136"/>
      <c r="L7" s="27"/>
      <c r="M7" s="27"/>
    </row>
    <row r="8" spans="1:13" s="56" customFormat="1" x14ac:dyDescent="0.2">
      <c r="A8" s="129">
        <v>40304</v>
      </c>
      <c r="B8" s="190" t="s">
        <v>301</v>
      </c>
      <c r="C8" s="132" t="s">
        <v>424</v>
      </c>
      <c r="D8" s="136">
        <v>296.77</v>
      </c>
      <c r="E8" s="27" t="s">
        <v>89</v>
      </c>
      <c r="F8" s="29" t="s">
        <v>249</v>
      </c>
      <c r="H8" s="129"/>
      <c r="I8" s="190"/>
      <c r="J8" s="132"/>
      <c r="K8" s="136"/>
      <c r="L8" s="171"/>
      <c r="M8" s="157"/>
    </row>
    <row r="9" spans="1:13" s="56" customFormat="1" x14ac:dyDescent="0.2">
      <c r="A9" s="129">
        <v>40304</v>
      </c>
      <c r="B9" s="190" t="s">
        <v>301</v>
      </c>
      <c r="C9" s="132" t="s">
        <v>335</v>
      </c>
      <c r="D9" s="136">
        <v>136.65</v>
      </c>
      <c r="E9" s="27" t="s">
        <v>89</v>
      </c>
      <c r="F9" s="29" t="s">
        <v>249</v>
      </c>
      <c r="H9" s="129"/>
      <c r="I9" s="190"/>
      <c r="J9" s="132"/>
      <c r="K9" s="136"/>
      <c r="L9" s="157"/>
      <c r="M9" s="157"/>
    </row>
    <row r="10" spans="1:13" s="56" customFormat="1" x14ac:dyDescent="0.2">
      <c r="A10" s="129">
        <v>40304</v>
      </c>
      <c r="B10" s="190" t="s">
        <v>301</v>
      </c>
      <c r="C10" s="132" t="s">
        <v>739</v>
      </c>
      <c r="D10" s="272">
        <v>10000</v>
      </c>
      <c r="E10" s="27"/>
      <c r="F10" s="29" t="s">
        <v>249</v>
      </c>
      <c r="H10" s="129"/>
      <c r="I10" s="190"/>
      <c r="J10" s="132"/>
      <c r="K10" s="136"/>
      <c r="L10" s="27"/>
      <c r="M10" s="29"/>
    </row>
    <row r="11" spans="1:13" s="56" customFormat="1" x14ac:dyDescent="0.2">
      <c r="A11" s="129">
        <v>40308</v>
      </c>
      <c r="B11" s="190" t="s">
        <v>301</v>
      </c>
      <c r="C11" s="132" t="s">
        <v>424</v>
      </c>
      <c r="D11" s="136">
        <v>247.68</v>
      </c>
      <c r="E11" s="27" t="s">
        <v>89</v>
      </c>
      <c r="F11" s="29" t="s">
        <v>249</v>
      </c>
      <c r="H11" s="129"/>
      <c r="I11" s="190"/>
      <c r="J11" s="132"/>
      <c r="K11" s="136"/>
      <c r="L11" s="27"/>
      <c r="M11" s="29"/>
    </row>
    <row r="12" spans="1:13" s="56" customFormat="1" x14ac:dyDescent="0.2">
      <c r="A12" s="129">
        <v>40310</v>
      </c>
      <c r="B12" s="190" t="s">
        <v>301</v>
      </c>
      <c r="C12" s="132" t="s">
        <v>424</v>
      </c>
      <c r="D12" s="136">
        <v>309.08999999999997</v>
      </c>
      <c r="E12" s="27" t="s">
        <v>89</v>
      </c>
      <c r="F12" s="29" t="s">
        <v>249</v>
      </c>
      <c r="H12" s="129"/>
      <c r="I12" s="190"/>
      <c r="J12" s="132"/>
      <c r="K12" s="136"/>
      <c r="L12" s="27"/>
      <c r="M12" s="29"/>
    </row>
    <row r="13" spans="1:13" s="56" customFormat="1" x14ac:dyDescent="0.2">
      <c r="A13" s="129">
        <v>40311</v>
      </c>
      <c r="B13" s="190" t="s">
        <v>455</v>
      </c>
      <c r="C13" s="132" t="s">
        <v>558</v>
      </c>
      <c r="D13" s="136">
        <v>149.4</v>
      </c>
      <c r="E13" s="27" t="s">
        <v>89</v>
      </c>
      <c r="F13" s="29" t="s">
        <v>249</v>
      </c>
      <c r="H13" s="129"/>
      <c r="I13" s="190"/>
      <c r="J13" s="132"/>
      <c r="K13" s="136"/>
      <c r="L13" s="27"/>
      <c r="M13" s="29"/>
    </row>
    <row r="14" spans="1:13" x14ac:dyDescent="0.2">
      <c r="A14" s="129">
        <v>40311</v>
      </c>
      <c r="B14" s="190" t="s">
        <v>455</v>
      </c>
      <c r="C14" s="132" t="s">
        <v>217</v>
      </c>
      <c r="D14" s="136">
        <v>2725.2</v>
      </c>
      <c r="E14" s="27" t="s">
        <v>89</v>
      </c>
      <c r="F14" s="29" t="s">
        <v>249</v>
      </c>
      <c r="H14" s="129"/>
      <c r="I14" s="190"/>
      <c r="J14" s="132"/>
      <c r="K14" s="136"/>
      <c r="L14" s="27"/>
    </row>
    <row r="15" spans="1:13" ht="13.5" thickBot="1" x14ac:dyDescent="0.25">
      <c r="A15" s="129">
        <v>40311</v>
      </c>
      <c r="B15" s="190" t="s">
        <v>526</v>
      </c>
      <c r="C15" s="132" t="s">
        <v>659</v>
      </c>
      <c r="D15" s="136">
        <v>2469.4</v>
      </c>
      <c r="E15" s="27" t="s">
        <v>89</v>
      </c>
      <c r="F15" s="29" t="s">
        <v>249</v>
      </c>
      <c r="H15" s="209"/>
      <c r="I15" s="192"/>
      <c r="J15" s="133"/>
      <c r="K15" s="137"/>
    </row>
    <row r="16" spans="1:13" ht="13.5" thickBot="1" x14ac:dyDescent="0.25">
      <c r="A16" s="129">
        <v>40311</v>
      </c>
      <c r="B16" s="190" t="s">
        <v>526</v>
      </c>
      <c r="C16" s="132" t="s">
        <v>659</v>
      </c>
      <c r="D16" s="136">
        <v>2469.4</v>
      </c>
      <c r="E16" s="27" t="s">
        <v>89</v>
      </c>
      <c r="F16" s="29" t="s">
        <v>249</v>
      </c>
      <c r="H16" s="56"/>
      <c r="I16" s="56"/>
      <c r="J16" s="194"/>
      <c r="K16" s="87">
        <f>SUM(K6:K15)</f>
        <v>0</v>
      </c>
    </row>
    <row r="17" spans="1:11" x14ac:dyDescent="0.2">
      <c r="A17" s="129">
        <v>40311</v>
      </c>
      <c r="B17" s="190" t="s">
        <v>719</v>
      </c>
      <c r="C17" s="132" t="s">
        <v>720</v>
      </c>
      <c r="D17" s="136">
        <v>6823.73</v>
      </c>
      <c r="E17" s="27" t="s">
        <v>89</v>
      </c>
      <c r="F17" s="29" t="s">
        <v>249</v>
      </c>
      <c r="H17" s="56"/>
      <c r="I17" s="56"/>
      <c r="J17" s="194"/>
      <c r="K17" s="208"/>
    </row>
    <row r="18" spans="1:11" x14ac:dyDescent="0.2">
      <c r="A18" s="129">
        <v>40311</v>
      </c>
      <c r="B18" s="190" t="s">
        <v>674</v>
      </c>
      <c r="C18" s="132" t="s">
        <v>730</v>
      </c>
      <c r="D18" s="136">
        <v>364.21</v>
      </c>
      <c r="E18" s="27" t="s">
        <v>89</v>
      </c>
      <c r="F18" s="29" t="s">
        <v>249</v>
      </c>
      <c r="H18" s="56"/>
      <c r="I18" s="56"/>
      <c r="J18" s="194"/>
      <c r="K18" s="208"/>
    </row>
    <row r="19" spans="1:11" x14ac:dyDescent="0.2">
      <c r="A19" s="129">
        <v>40311</v>
      </c>
      <c r="B19" s="190" t="s">
        <v>540</v>
      </c>
      <c r="C19" s="132" t="s">
        <v>599</v>
      </c>
      <c r="D19" s="136">
        <v>580.47</v>
      </c>
      <c r="E19" s="27" t="s">
        <v>89</v>
      </c>
      <c r="F19" s="29" t="s">
        <v>249</v>
      </c>
      <c r="H19" s="56"/>
      <c r="I19" s="56"/>
      <c r="J19" s="194"/>
      <c r="K19" s="208"/>
    </row>
    <row r="20" spans="1:11" x14ac:dyDescent="0.2">
      <c r="A20" s="129">
        <v>40311</v>
      </c>
      <c r="B20" s="190" t="s">
        <v>301</v>
      </c>
      <c r="C20" s="132" t="s">
        <v>50</v>
      </c>
      <c r="D20" s="136">
        <v>1704.25</v>
      </c>
      <c r="E20" s="27" t="s">
        <v>89</v>
      </c>
      <c r="F20" s="29" t="s">
        <v>249</v>
      </c>
      <c r="H20" s="56"/>
      <c r="I20" s="56"/>
      <c r="J20" s="194"/>
      <c r="K20" s="208"/>
    </row>
    <row r="21" spans="1:11" x14ac:dyDescent="0.2">
      <c r="A21" s="129">
        <v>40312</v>
      </c>
      <c r="B21" s="190" t="s">
        <v>540</v>
      </c>
      <c r="C21" s="132" t="s">
        <v>575</v>
      </c>
      <c r="D21" s="136">
        <v>500</v>
      </c>
      <c r="E21" s="27" t="s">
        <v>89</v>
      </c>
      <c r="F21" s="29" t="s">
        <v>249</v>
      </c>
      <c r="H21" s="56"/>
      <c r="I21" s="56"/>
      <c r="J21" s="194"/>
      <c r="K21" s="208"/>
    </row>
    <row r="22" spans="1:11" x14ac:dyDescent="0.2">
      <c r="A22" s="129">
        <v>40312</v>
      </c>
      <c r="B22" s="190" t="s">
        <v>301</v>
      </c>
      <c r="C22" s="132" t="s">
        <v>333</v>
      </c>
      <c r="D22" s="136">
        <v>1290</v>
      </c>
      <c r="E22" s="27" t="s">
        <v>89</v>
      </c>
      <c r="F22" s="29" t="s">
        <v>249</v>
      </c>
    </row>
    <row r="23" spans="1:11" x14ac:dyDescent="0.2">
      <c r="A23" s="129">
        <v>40312</v>
      </c>
      <c r="B23" s="190" t="s">
        <v>301</v>
      </c>
      <c r="C23" s="132" t="s">
        <v>424</v>
      </c>
      <c r="D23" s="136">
        <v>582.64</v>
      </c>
      <c r="E23" s="27"/>
      <c r="F23" s="29" t="s">
        <v>249</v>
      </c>
    </row>
    <row r="24" spans="1:11" x14ac:dyDescent="0.2">
      <c r="A24" s="129">
        <v>40317</v>
      </c>
      <c r="B24" s="190" t="s">
        <v>301</v>
      </c>
      <c r="C24" s="132" t="s">
        <v>333</v>
      </c>
      <c r="D24" s="136">
        <v>278.48</v>
      </c>
      <c r="E24" s="27" t="s">
        <v>89</v>
      </c>
      <c r="F24" s="29" t="s">
        <v>249</v>
      </c>
    </row>
    <row r="25" spans="1:11" x14ac:dyDescent="0.2">
      <c r="A25" s="129" t="s">
        <v>780</v>
      </c>
      <c r="B25" s="190" t="s">
        <v>301</v>
      </c>
      <c r="C25" s="132" t="s">
        <v>781</v>
      </c>
      <c r="D25" s="136">
        <v>965.14</v>
      </c>
      <c r="E25" s="27" t="s">
        <v>89</v>
      </c>
      <c r="F25" s="29" t="s">
        <v>249</v>
      </c>
    </row>
    <row r="26" spans="1:11" x14ac:dyDescent="0.2">
      <c r="A26" s="129">
        <v>40322</v>
      </c>
      <c r="B26" s="190" t="s">
        <v>582</v>
      </c>
      <c r="C26" s="132" t="s">
        <v>779</v>
      </c>
      <c r="D26" s="136">
        <v>1716.61</v>
      </c>
      <c r="E26" s="27" t="s">
        <v>89</v>
      </c>
      <c r="F26" s="29" t="s">
        <v>249</v>
      </c>
    </row>
    <row r="27" spans="1:11" x14ac:dyDescent="0.2">
      <c r="A27" s="129">
        <v>40322</v>
      </c>
      <c r="B27" s="190" t="s">
        <v>301</v>
      </c>
      <c r="C27" s="132" t="s">
        <v>424</v>
      </c>
      <c r="D27" s="136">
        <v>331.2</v>
      </c>
      <c r="E27" s="27" t="s">
        <v>89</v>
      </c>
      <c r="F27" s="29" t="s">
        <v>249</v>
      </c>
    </row>
    <row r="28" spans="1:11" x14ac:dyDescent="0.2">
      <c r="A28" s="129">
        <v>40324</v>
      </c>
      <c r="B28" s="190" t="s">
        <v>301</v>
      </c>
      <c r="C28" s="132" t="s">
        <v>227</v>
      </c>
      <c r="D28" s="136">
        <v>273.60000000000002</v>
      </c>
      <c r="E28" s="27" t="s">
        <v>89</v>
      </c>
      <c r="F28" s="29" t="s">
        <v>249</v>
      </c>
    </row>
    <row r="29" spans="1:11" x14ac:dyDescent="0.2">
      <c r="A29" s="129">
        <v>40324</v>
      </c>
      <c r="B29" s="190" t="s">
        <v>301</v>
      </c>
      <c r="C29" s="132" t="s">
        <v>5</v>
      </c>
      <c r="D29" s="136">
        <v>3173.76</v>
      </c>
      <c r="E29" s="27" t="s">
        <v>89</v>
      </c>
      <c r="F29" s="29" t="s">
        <v>249</v>
      </c>
    </row>
    <row r="30" spans="1:11" x14ac:dyDescent="0.2">
      <c r="A30" s="129">
        <v>40324</v>
      </c>
      <c r="B30" s="190" t="s">
        <v>301</v>
      </c>
      <c r="C30" s="132" t="s">
        <v>781</v>
      </c>
      <c r="D30" s="136">
        <v>168.96</v>
      </c>
      <c r="E30" s="27" t="s">
        <v>89</v>
      </c>
      <c r="F30" s="29" t="s">
        <v>249</v>
      </c>
    </row>
    <row r="31" spans="1:11" x14ac:dyDescent="0.2">
      <c r="A31" s="129">
        <v>40325</v>
      </c>
      <c r="B31" s="190" t="s">
        <v>301</v>
      </c>
      <c r="C31" s="132" t="s">
        <v>689</v>
      </c>
      <c r="D31" s="136">
        <v>209.45</v>
      </c>
      <c r="E31" s="27" t="s">
        <v>89</v>
      </c>
      <c r="F31" s="29" t="s">
        <v>249</v>
      </c>
    </row>
    <row r="32" spans="1:11" ht="13.5" thickBot="1" x14ac:dyDescent="0.25">
      <c r="A32" s="161"/>
      <c r="B32" s="187"/>
      <c r="C32" s="67"/>
      <c r="D32" s="93"/>
      <c r="E32" s="27"/>
    </row>
    <row r="33" spans="1:5" ht="13.5" thickBot="1" x14ac:dyDescent="0.25">
      <c r="A33" s="56"/>
      <c r="B33" s="56"/>
      <c r="C33" s="56"/>
      <c r="D33" s="87">
        <f>SUM(D6:D32)</f>
        <v>38089.009999999995</v>
      </c>
      <c r="E33" s="27"/>
    </row>
    <row r="34" spans="1:5" x14ac:dyDescent="0.2">
      <c r="A34" s="70"/>
      <c r="B34" s="70"/>
      <c r="C34" s="70"/>
      <c r="D34" s="95"/>
      <c r="E34" s="27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M19"/>
  <sheetViews>
    <sheetView workbookViewId="0">
      <selection activeCell="N31" sqref="N3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782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40330</v>
      </c>
      <c r="B6" s="190" t="s">
        <v>540</v>
      </c>
      <c r="C6" s="132" t="s">
        <v>599</v>
      </c>
      <c r="D6" s="135">
        <v>507.83</v>
      </c>
      <c r="E6" s="27" t="s">
        <v>89</v>
      </c>
      <c r="F6" s="71" t="s">
        <v>249</v>
      </c>
      <c r="H6" s="129">
        <v>40359</v>
      </c>
      <c r="I6" s="190" t="s">
        <v>344</v>
      </c>
      <c r="J6" s="132" t="s">
        <v>351</v>
      </c>
      <c r="K6" s="136">
        <v>1500.24</v>
      </c>
      <c r="L6" s="27" t="s">
        <v>89</v>
      </c>
      <c r="M6" s="27" t="s">
        <v>249</v>
      </c>
    </row>
    <row r="7" spans="1:13" s="56" customFormat="1" x14ac:dyDescent="0.2">
      <c r="A7" s="129">
        <v>40330</v>
      </c>
      <c r="B7" s="190" t="s">
        <v>455</v>
      </c>
      <c r="C7" s="132" t="s">
        <v>597</v>
      </c>
      <c r="D7" s="136">
        <v>798.31</v>
      </c>
      <c r="E7" s="27" t="s">
        <v>89</v>
      </c>
      <c r="F7" s="29" t="s">
        <v>249</v>
      </c>
      <c r="H7" s="129">
        <v>40359</v>
      </c>
      <c r="I7" s="190" t="s">
        <v>344</v>
      </c>
      <c r="J7" s="132" t="s">
        <v>227</v>
      </c>
      <c r="K7" s="136">
        <v>752.4</v>
      </c>
      <c r="L7" s="171" t="s">
        <v>89</v>
      </c>
      <c r="M7" s="157" t="s">
        <v>249</v>
      </c>
    </row>
    <row r="8" spans="1:13" s="56" customFormat="1" x14ac:dyDescent="0.2">
      <c r="A8" s="129">
        <v>40330</v>
      </c>
      <c r="B8" s="190" t="s">
        <v>455</v>
      </c>
      <c r="C8" s="132" t="s">
        <v>783</v>
      </c>
      <c r="D8" s="136">
        <v>645.20000000000005</v>
      </c>
      <c r="E8" s="27" t="s">
        <v>89</v>
      </c>
      <c r="F8" s="29" t="s">
        <v>249</v>
      </c>
      <c r="H8" s="129">
        <v>40359</v>
      </c>
      <c r="I8" s="190" t="s">
        <v>609</v>
      </c>
      <c r="J8" s="132" t="s">
        <v>785</v>
      </c>
      <c r="K8" s="136">
        <v>2806.55</v>
      </c>
      <c r="L8" s="157" t="s">
        <v>89</v>
      </c>
      <c r="M8" s="157" t="s">
        <v>249</v>
      </c>
    </row>
    <row r="9" spans="1:13" s="56" customFormat="1" x14ac:dyDescent="0.2">
      <c r="A9" s="129">
        <v>40330</v>
      </c>
      <c r="B9" s="190" t="s">
        <v>301</v>
      </c>
      <c r="C9" s="132" t="s">
        <v>604</v>
      </c>
      <c r="D9" s="136">
        <v>485</v>
      </c>
      <c r="E9" s="27" t="s">
        <v>89</v>
      </c>
      <c r="F9" s="29" t="s">
        <v>249</v>
      </c>
      <c r="H9" s="129">
        <v>40359</v>
      </c>
      <c r="I9" s="190" t="s">
        <v>301</v>
      </c>
      <c r="J9" s="132" t="s">
        <v>274</v>
      </c>
      <c r="K9" s="136">
        <v>2850</v>
      </c>
      <c r="L9" s="27" t="s">
        <v>89</v>
      </c>
      <c r="M9" s="29" t="s">
        <v>249</v>
      </c>
    </row>
    <row r="10" spans="1:13" s="56" customFormat="1" ht="13.5" thickBot="1" x14ac:dyDescent="0.25">
      <c r="A10" s="129">
        <v>40331</v>
      </c>
      <c r="B10" s="190" t="s">
        <v>397</v>
      </c>
      <c r="C10" s="132" t="s">
        <v>419</v>
      </c>
      <c r="D10" s="136">
        <v>2287.0500000000002</v>
      </c>
      <c r="E10" s="27" t="s">
        <v>89</v>
      </c>
      <c r="F10" s="29" t="s">
        <v>249</v>
      </c>
      <c r="H10" s="209"/>
      <c r="I10" s="192"/>
      <c r="J10" s="133"/>
      <c r="K10" s="137"/>
      <c r="L10" s="29"/>
      <c r="M10" s="29"/>
    </row>
    <row r="11" spans="1:13" s="56" customFormat="1" ht="13.5" thickBot="1" x14ac:dyDescent="0.25">
      <c r="A11" s="129">
        <v>40332</v>
      </c>
      <c r="B11" s="190" t="s">
        <v>301</v>
      </c>
      <c r="C11" s="132" t="s">
        <v>424</v>
      </c>
      <c r="D11" s="136">
        <v>276.75</v>
      </c>
      <c r="E11" s="27" t="s">
        <v>89</v>
      </c>
      <c r="F11" s="29" t="s">
        <v>249</v>
      </c>
      <c r="J11" s="194"/>
      <c r="K11" s="87">
        <f>SUM(K6:K10)</f>
        <v>7909.1900000000005</v>
      </c>
      <c r="L11" s="29"/>
      <c r="M11" s="29"/>
    </row>
    <row r="12" spans="1:13" s="56" customFormat="1" x14ac:dyDescent="0.2">
      <c r="A12" s="129">
        <v>40333</v>
      </c>
      <c r="B12" s="190" t="s">
        <v>425</v>
      </c>
      <c r="C12" s="132" t="s">
        <v>769</v>
      </c>
      <c r="D12" s="136">
        <v>327.8</v>
      </c>
      <c r="E12" s="27"/>
      <c r="F12" s="29" t="s">
        <v>249</v>
      </c>
      <c r="H12"/>
      <c r="I12"/>
      <c r="J12" s="195"/>
      <c r="K12" s="197"/>
      <c r="L12" s="29"/>
      <c r="M12" s="29"/>
    </row>
    <row r="13" spans="1:13" s="56" customFormat="1" x14ac:dyDescent="0.2">
      <c r="A13" s="129">
        <v>40333</v>
      </c>
      <c r="B13" s="190" t="s">
        <v>301</v>
      </c>
      <c r="C13" s="132" t="s">
        <v>424</v>
      </c>
      <c r="D13" s="136">
        <v>546.63</v>
      </c>
      <c r="E13" s="27"/>
      <c r="F13" s="29" t="s">
        <v>249</v>
      </c>
      <c r="H13"/>
      <c r="I13"/>
      <c r="J13" s="195"/>
      <c r="K13" s="197"/>
      <c r="L13" s="29"/>
      <c r="M13" s="29"/>
    </row>
    <row r="14" spans="1:13" s="56" customFormat="1" x14ac:dyDescent="0.2">
      <c r="A14" s="129">
        <v>40343</v>
      </c>
      <c r="B14" s="190" t="s">
        <v>301</v>
      </c>
      <c r="C14" s="132" t="s">
        <v>366</v>
      </c>
      <c r="D14" s="136">
        <v>4449.53</v>
      </c>
      <c r="E14" s="27"/>
      <c r="F14" s="29" t="s">
        <v>249</v>
      </c>
      <c r="H14"/>
      <c r="I14"/>
      <c r="J14" s="195"/>
      <c r="K14" s="197"/>
      <c r="L14" s="29"/>
      <c r="M14" s="29"/>
    </row>
    <row r="15" spans="1:13" s="56" customFormat="1" x14ac:dyDescent="0.2">
      <c r="A15" s="129">
        <v>40344</v>
      </c>
      <c r="B15" s="190" t="s">
        <v>301</v>
      </c>
      <c r="C15" s="132" t="s">
        <v>424</v>
      </c>
      <c r="D15" s="136">
        <v>581.88</v>
      </c>
      <c r="E15" s="27" t="s">
        <v>89</v>
      </c>
      <c r="F15" s="29" t="s">
        <v>249</v>
      </c>
      <c r="H15"/>
      <c r="I15"/>
      <c r="J15" s="195"/>
      <c r="K15" s="197"/>
      <c r="L15" s="29"/>
      <c r="M15" s="29"/>
    </row>
    <row r="16" spans="1:13" s="56" customFormat="1" x14ac:dyDescent="0.2">
      <c r="A16" s="129">
        <v>40350</v>
      </c>
      <c r="B16" s="190" t="s">
        <v>301</v>
      </c>
      <c r="C16" s="132" t="s">
        <v>784</v>
      </c>
      <c r="D16" s="136">
        <v>940.5</v>
      </c>
      <c r="E16" s="27" t="s">
        <v>89</v>
      </c>
      <c r="F16" s="29" t="s">
        <v>249</v>
      </c>
      <c r="H16"/>
      <c r="I16"/>
      <c r="J16" s="195"/>
      <c r="K16" s="197"/>
      <c r="L16" s="29"/>
      <c r="M16" s="29"/>
    </row>
    <row r="17" spans="1:5" ht="13.5" thickBot="1" x14ac:dyDescent="0.25">
      <c r="A17" s="161"/>
      <c r="B17" s="187"/>
      <c r="C17" s="67"/>
      <c r="D17" s="93"/>
      <c r="E17" s="27"/>
    </row>
    <row r="18" spans="1:5" ht="13.5" thickBot="1" x14ac:dyDescent="0.25">
      <c r="A18" s="56"/>
      <c r="B18" s="56"/>
      <c r="C18" s="56"/>
      <c r="D18" s="87">
        <f>SUM(D6:D17)</f>
        <v>11846.48</v>
      </c>
      <c r="E18" s="27"/>
    </row>
    <row r="19" spans="1:5" x14ac:dyDescent="0.2">
      <c r="A19" s="70"/>
      <c r="B19" s="70"/>
      <c r="C19" s="70"/>
      <c r="D19" s="95"/>
      <c r="E19" s="27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M22"/>
  <sheetViews>
    <sheetView workbookViewId="0">
      <selection activeCell="D12" sqref="D12:D15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786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40361</v>
      </c>
      <c r="B6" s="190" t="s">
        <v>344</v>
      </c>
      <c r="C6" s="132" t="s">
        <v>333</v>
      </c>
      <c r="D6" s="135">
        <v>333.52</v>
      </c>
      <c r="E6" s="27" t="s">
        <v>89</v>
      </c>
      <c r="F6" s="71" t="s">
        <v>249</v>
      </c>
      <c r="H6" s="129">
        <v>40365</v>
      </c>
      <c r="I6" s="190" t="s">
        <v>301</v>
      </c>
      <c r="J6" s="132" t="s">
        <v>5</v>
      </c>
      <c r="K6" s="136">
        <v>433.2</v>
      </c>
      <c r="L6" s="27" t="s">
        <v>89</v>
      </c>
      <c r="M6" s="27" t="s">
        <v>249</v>
      </c>
    </row>
    <row r="7" spans="1:13" s="56" customFormat="1" ht="12" x14ac:dyDescent="0.2">
      <c r="A7" s="129">
        <v>40364</v>
      </c>
      <c r="B7" s="190" t="s">
        <v>344</v>
      </c>
      <c r="C7" s="132" t="s">
        <v>246</v>
      </c>
      <c r="D7" s="124">
        <v>1500.24</v>
      </c>
      <c r="E7" s="27"/>
      <c r="F7" s="71" t="s">
        <v>249</v>
      </c>
      <c r="H7" s="129">
        <v>40364</v>
      </c>
      <c r="I7" s="190" t="s">
        <v>691</v>
      </c>
      <c r="J7" s="132" t="s">
        <v>787</v>
      </c>
      <c r="K7" s="136">
        <v>1660.01</v>
      </c>
      <c r="L7" s="171" t="s">
        <v>89</v>
      </c>
      <c r="M7" s="157" t="s">
        <v>249</v>
      </c>
    </row>
    <row r="8" spans="1:13" s="56" customFormat="1" x14ac:dyDescent="0.2">
      <c r="A8" s="129">
        <v>40371</v>
      </c>
      <c r="B8" s="190" t="s">
        <v>397</v>
      </c>
      <c r="C8" s="132" t="s">
        <v>373</v>
      </c>
      <c r="D8" s="136">
        <v>185.95</v>
      </c>
      <c r="E8" s="157" t="s">
        <v>89</v>
      </c>
      <c r="F8" s="29" t="s">
        <v>249</v>
      </c>
      <c r="H8" s="129">
        <v>40367</v>
      </c>
      <c r="I8" s="190" t="s">
        <v>301</v>
      </c>
      <c r="J8" s="132" t="s">
        <v>227</v>
      </c>
      <c r="K8" s="136">
        <v>1812.6</v>
      </c>
      <c r="L8" s="157" t="s">
        <v>89</v>
      </c>
      <c r="M8" s="157" t="s">
        <v>249</v>
      </c>
    </row>
    <row r="9" spans="1:13" s="56" customFormat="1" x14ac:dyDescent="0.2">
      <c r="A9" s="129">
        <v>40381</v>
      </c>
      <c r="B9" s="190" t="s">
        <v>344</v>
      </c>
      <c r="C9" s="132" t="s">
        <v>333</v>
      </c>
      <c r="D9" s="136">
        <v>223.29</v>
      </c>
      <c r="E9" s="27" t="s">
        <v>89</v>
      </c>
      <c r="F9" s="29" t="s">
        <v>249</v>
      </c>
      <c r="H9" s="129">
        <v>40367</v>
      </c>
      <c r="I9" s="190" t="s">
        <v>301</v>
      </c>
      <c r="J9" s="132" t="s">
        <v>293</v>
      </c>
      <c r="K9" s="136">
        <v>3972.9</v>
      </c>
      <c r="L9" s="157" t="s">
        <v>89</v>
      </c>
      <c r="M9" s="29" t="s">
        <v>249</v>
      </c>
    </row>
    <row r="10" spans="1:13" s="56" customFormat="1" x14ac:dyDescent="0.2">
      <c r="A10" s="129">
        <v>40381</v>
      </c>
      <c r="B10" s="190" t="s">
        <v>397</v>
      </c>
      <c r="C10" s="132" t="s">
        <v>790</v>
      </c>
      <c r="D10" s="136">
        <v>428</v>
      </c>
      <c r="E10" s="27" t="s">
        <v>89</v>
      </c>
      <c r="F10" s="29"/>
      <c r="H10" s="129">
        <v>40367</v>
      </c>
      <c r="I10" s="190" t="s">
        <v>344</v>
      </c>
      <c r="J10" s="132" t="s">
        <v>788</v>
      </c>
      <c r="K10" s="136">
        <v>3000</v>
      </c>
      <c r="L10" s="27" t="s">
        <v>89</v>
      </c>
      <c r="M10" s="29" t="s">
        <v>249</v>
      </c>
    </row>
    <row r="11" spans="1:13" s="56" customFormat="1" x14ac:dyDescent="0.2">
      <c r="A11" s="129">
        <v>40382</v>
      </c>
      <c r="B11" s="190" t="s">
        <v>455</v>
      </c>
      <c r="C11" s="132" t="s">
        <v>217</v>
      </c>
      <c r="D11" s="136">
        <v>1200.75</v>
      </c>
      <c r="E11" s="27" t="s">
        <v>89</v>
      </c>
      <c r="F11" s="29" t="s">
        <v>249</v>
      </c>
      <c r="H11" s="129">
        <v>40371</v>
      </c>
      <c r="I11" s="190" t="s">
        <v>719</v>
      </c>
      <c r="J11" s="132" t="s">
        <v>720</v>
      </c>
      <c r="K11" s="136">
        <v>7842.43</v>
      </c>
      <c r="L11" s="157" t="s">
        <v>89</v>
      </c>
      <c r="M11" s="29" t="s">
        <v>249</v>
      </c>
    </row>
    <row r="12" spans="1:13" s="56" customFormat="1" x14ac:dyDescent="0.2">
      <c r="A12" s="129">
        <v>40382</v>
      </c>
      <c r="B12" s="190" t="s">
        <v>344</v>
      </c>
      <c r="C12" s="132" t="s">
        <v>227</v>
      </c>
      <c r="D12" s="136">
        <v>179.55</v>
      </c>
      <c r="E12" s="27" t="s">
        <v>89</v>
      </c>
      <c r="F12" s="29" t="s">
        <v>249</v>
      </c>
      <c r="H12" s="129">
        <v>40375</v>
      </c>
      <c r="I12" s="190" t="s">
        <v>301</v>
      </c>
      <c r="J12" s="132" t="s">
        <v>789</v>
      </c>
      <c r="K12" s="136">
        <v>831.52</v>
      </c>
      <c r="L12" s="157" t="s">
        <v>89</v>
      </c>
      <c r="M12" s="29" t="s">
        <v>249</v>
      </c>
    </row>
    <row r="13" spans="1:13" s="56" customFormat="1" x14ac:dyDescent="0.2">
      <c r="A13" s="129">
        <v>40382</v>
      </c>
      <c r="B13" s="190" t="s">
        <v>344</v>
      </c>
      <c r="C13" s="132" t="s">
        <v>222</v>
      </c>
      <c r="D13" s="136">
        <v>1931.41</v>
      </c>
      <c r="E13" s="27" t="s">
        <v>89</v>
      </c>
      <c r="F13" s="29" t="s">
        <v>249</v>
      </c>
      <c r="H13" s="129">
        <v>40378</v>
      </c>
      <c r="I13" s="190" t="s">
        <v>301</v>
      </c>
      <c r="J13" s="132" t="s">
        <v>333</v>
      </c>
      <c r="K13" s="136">
        <v>906.9</v>
      </c>
      <c r="L13" s="157" t="s">
        <v>89</v>
      </c>
      <c r="M13" s="29" t="s">
        <v>249</v>
      </c>
    </row>
    <row r="14" spans="1:13" s="56" customFormat="1" x14ac:dyDescent="0.2">
      <c r="A14" s="129">
        <v>40382</v>
      </c>
      <c r="B14" s="190" t="s">
        <v>344</v>
      </c>
      <c r="C14" s="132" t="s">
        <v>424</v>
      </c>
      <c r="D14" s="136">
        <v>1212.27</v>
      </c>
      <c r="E14" s="27"/>
      <c r="F14" s="29" t="s">
        <v>249</v>
      </c>
      <c r="H14" s="129">
        <v>40378</v>
      </c>
      <c r="I14" s="190" t="s">
        <v>301</v>
      </c>
      <c r="J14" s="132" t="s">
        <v>424</v>
      </c>
      <c r="K14" s="136">
        <v>278.98</v>
      </c>
      <c r="L14" s="157" t="s">
        <v>89</v>
      </c>
      <c r="M14" s="29" t="s">
        <v>249</v>
      </c>
    </row>
    <row r="15" spans="1:13" s="56" customFormat="1" x14ac:dyDescent="0.2">
      <c r="A15" s="129">
        <v>40382</v>
      </c>
      <c r="B15" s="190" t="s">
        <v>344</v>
      </c>
      <c r="C15" s="132" t="s">
        <v>753</v>
      </c>
      <c r="D15" s="136">
        <v>664.4</v>
      </c>
      <c r="E15" s="27"/>
      <c r="F15" s="29" t="s">
        <v>249</v>
      </c>
      <c r="H15" s="129">
        <v>40379</v>
      </c>
      <c r="I15" s="190" t="s">
        <v>301</v>
      </c>
      <c r="J15" s="132" t="s">
        <v>424</v>
      </c>
      <c r="K15" s="136">
        <v>210.11</v>
      </c>
      <c r="L15" s="157" t="s">
        <v>89</v>
      </c>
      <c r="M15" s="29" t="s">
        <v>249</v>
      </c>
    </row>
    <row r="16" spans="1:13" s="56" customFormat="1" x14ac:dyDescent="0.2">
      <c r="A16" s="129">
        <v>40385</v>
      </c>
      <c r="B16" s="190" t="s">
        <v>455</v>
      </c>
      <c r="C16" s="132" t="s">
        <v>793</v>
      </c>
      <c r="D16" s="136">
        <v>138.35</v>
      </c>
      <c r="E16" s="27" t="s">
        <v>89</v>
      </c>
      <c r="F16" s="29" t="s">
        <v>249</v>
      </c>
      <c r="H16" s="129">
        <v>40387</v>
      </c>
      <c r="I16" s="190" t="s">
        <v>301</v>
      </c>
      <c r="J16" s="132" t="s">
        <v>310</v>
      </c>
      <c r="K16" s="136">
        <v>285</v>
      </c>
      <c r="L16" s="157" t="s">
        <v>89</v>
      </c>
      <c r="M16" s="29" t="s">
        <v>249</v>
      </c>
    </row>
    <row r="17" spans="1:13" x14ac:dyDescent="0.2">
      <c r="A17" s="129">
        <v>40387</v>
      </c>
      <c r="B17" s="190" t="s">
        <v>301</v>
      </c>
      <c r="C17" s="132" t="s">
        <v>333</v>
      </c>
      <c r="D17" s="136">
        <v>323.05</v>
      </c>
      <c r="E17" s="157" t="s">
        <v>89</v>
      </c>
      <c r="F17" s="29" t="s">
        <v>249</v>
      </c>
      <c r="H17" s="129">
        <v>40389</v>
      </c>
      <c r="I17" s="190" t="s">
        <v>301</v>
      </c>
      <c r="J17" s="132" t="s">
        <v>791</v>
      </c>
      <c r="K17" s="136">
        <v>735</v>
      </c>
      <c r="L17" s="157" t="s">
        <v>89</v>
      </c>
      <c r="M17" s="29" t="s">
        <v>249</v>
      </c>
    </row>
    <row r="18" spans="1:13" ht="13.5" thickBot="1" x14ac:dyDescent="0.25">
      <c r="A18" s="161"/>
      <c r="B18" s="187"/>
      <c r="C18" s="67"/>
      <c r="D18" s="93"/>
      <c r="E18" s="27"/>
      <c r="H18" s="129">
        <v>40389</v>
      </c>
      <c r="I18" s="190" t="s">
        <v>301</v>
      </c>
      <c r="J18" s="132" t="s">
        <v>5</v>
      </c>
      <c r="K18" s="136">
        <v>1667</v>
      </c>
      <c r="L18" s="157" t="s">
        <v>89</v>
      </c>
      <c r="M18" s="29" t="s">
        <v>249</v>
      </c>
    </row>
    <row r="19" spans="1:13" ht="13.5" thickBot="1" x14ac:dyDescent="0.25">
      <c r="A19" s="56"/>
      <c r="B19" s="56"/>
      <c r="C19" s="56"/>
      <c r="D19" s="87">
        <f>SUM(D6:D18)</f>
        <v>8320.7799999999988</v>
      </c>
      <c r="E19" s="27"/>
      <c r="H19" s="129">
        <v>40389</v>
      </c>
      <c r="I19" s="190" t="s">
        <v>301</v>
      </c>
      <c r="J19" s="132" t="s">
        <v>366</v>
      </c>
      <c r="K19" s="136">
        <v>351.85</v>
      </c>
      <c r="L19" s="157" t="s">
        <v>89</v>
      </c>
      <c r="M19" s="29" t="s">
        <v>249</v>
      </c>
    </row>
    <row r="20" spans="1:13" x14ac:dyDescent="0.2">
      <c r="A20" s="70"/>
      <c r="B20" s="70"/>
      <c r="C20" s="70"/>
      <c r="D20" s="95"/>
      <c r="E20" s="27"/>
      <c r="H20" s="129">
        <v>40389</v>
      </c>
      <c r="I20" s="190" t="s">
        <v>441</v>
      </c>
      <c r="J20" s="132" t="s">
        <v>792</v>
      </c>
      <c r="K20" s="136">
        <v>484.7</v>
      </c>
      <c r="L20" s="27" t="s">
        <v>89</v>
      </c>
      <c r="M20" s="29" t="s">
        <v>249</v>
      </c>
    </row>
    <row r="21" spans="1:13" ht="13.5" thickBot="1" x14ac:dyDescent="0.25">
      <c r="H21" s="209"/>
      <c r="I21" s="192"/>
      <c r="J21" s="133"/>
      <c r="K21" s="137"/>
    </row>
    <row r="22" spans="1:13" ht="13.5" thickBot="1" x14ac:dyDescent="0.25">
      <c r="H22" s="56"/>
      <c r="I22" s="56"/>
      <c r="J22" s="194"/>
      <c r="K22" s="87">
        <f>SUM(K6:K21)</f>
        <v>24472.2</v>
      </c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M35"/>
  <sheetViews>
    <sheetView workbookViewId="0">
      <selection activeCell="B13" sqref="B13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794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x14ac:dyDescent="0.2">
      <c r="A6" s="129">
        <v>40392</v>
      </c>
      <c r="B6" s="190" t="s">
        <v>301</v>
      </c>
      <c r="C6" s="132" t="s">
        <v>6</v>
      </c>
      <c r="D6" s="135">
        <v>16966.96</v>
      </c>
      <c r="E6" s="27" t="s">
        <v>89</v>
      </c>
      <c r="F6" s="71" t="s">
        <v>249</v>
      </c>
      <c r="H6" s="129">
        <v>40409</v>
      </c>
      <c r="I6" s="190" t="s">
        <v>301</v>
      </c>
      <c r="J6" s="132" t="s">
        <v>424</v>
      </c>
      <c r="K6" s="136">
        <v>394.66</v>
      </c>
      <c r="L6" s="157" t="s">
        <v>89</v>
      </c>
      <c r="M6" s="29" t="s">
        <v>249</v>
      </c>
    </row>
    <row r="7" spans="1:13" s="56" customFormat="1" x14ac:dyDescent="0.2">
      <c r="A7" s="129">
        <v>40392</v>
      </c>
      <c r="B7" s="190" t="s">
        <v>301</v>
      </c>
      <c r="C7" s="132" t="s">
        <v>227</v>
      </c>
      <c r="D7" s="124">
        <v>159.6</v>
      </c>
      <c r="E7" s="27" t="s">
        <v>89</v>
      </c>
      <c r="F7" s="71" t="s">
        <v>249</v>
      </c>
      <c r="H7" s="109">
        <v>40413</v>
      </c>
      <c r="I7" s="188" t="s">
        <v>301</v>
      </c>
      <c r="J7" s="123" t="s">
        <v>424</v>
      </c>
      <c r="K7" s="124">
        <v>120.26</v>
      </c>
      <c r="L7" s="157" t="s">
        <v>89</v>
      </c>
      <c r="M7" s="29" t="s">
        <v>249</v>
      </c>
    </row>
    <row r="8" spans="1:13" s="56" customFormat="1" x14ac:dyDescent="0.2">
      <c r="A8" s="129">
        <v>40392</v>
      </c>
      <c r="B8" s="190" t="s">
        <v>301</v>
      </c>
      <c r="C8" s="132" t="s">
        <v>795</v>
      </c>
      <c r="D8" s="136">
        <v>477</v>
      </c>
      <c r="E8" s="157" t="s">
        <v>89</v>
      </c>
      <c r="F8" s="29" t="s">
        <v>249</v>
      </c>
      <c r="H8" s="109">
        <v>40413</v>
      </c>
      <c r="I8" s="188" t="s">
        <v>301</v>
      </c>
      <c r="J8" s="123" t="s">
        <v>333</v>
      </c>
      <c r="K8" s="124">
        <v>546.34</v>
      </c>
      <c r="L8" s="157" t="s">
        <v>89</v>
      </c>
      <c r="M8" s="157" t="s">
        <v>249</v>
      </c>
    </row>
    <row r="9" spans="1:13" s="56" customFormat="1" x14ac:dyDescent="0.2">
      <c r="A9" s="129">
        <v>40392</v>
      </c>
      <c r="B9" s="190" t="s">
        <v>301</v>
      </c>
      <c r="C9" s="132" t="s">
        <v>293</v>
      </c>
      <c r="D9" s="136">
        <v>3648</v>
      </c>
      <c r="E9" s="27" t="s">
        <v>89</v>
      </c>
      <c r="F9" s="29" t="s">
        <v>249</v>
      </c>
      <c r="H9" s="164">
        <v>40414</v>
      </c>
      <c r="I9" s="182" t="s">
        <v>301</v>
      </c>
      <c r="J9" s="131" t="s">
        <v>651</v>
      </c>
      <c r="K9" s="135">
        <v>13167</v>
      </c>
      <c r="L9" s="171" t="s">
        <v>89</v>
      </c>
      <c r="M9" s="157" t="s">
        <v>249</v>
      </c>
    </row>
    <row r="10" spans="1:13" s="56" customFormat="1" x14ac:dyDescent="0.2">
      <c r="A10" s="129">
        <v>40392</v>
      </c>
      <c r="B10" s="190" t="s">
        <v>301</v>
      </c>
      <c r="C10" s="132" t="s">
        <v>222</v>
      </c>
      <c r="D10" s="228">
        <v>1539.75</v>
      </c>
      <c r="E10" s="27" t="s">
        <v>89</v>
      </c>
      <c r="F10" s="29" t="s">
        <v>249</v>
      </c>
      <c r="H10" s="129">
        <v>40414</v>
      </c>
      <c r="I10" s="190" t="s">
        <v>301</v>
      </c>
      <c r="J10" s="132" t="s">
        <v>424</v>
      </c>
      <c r="K10" s="136">
        <v>318.79000000000002</v>
      </c>
      <c r="L10" s="157" t="s">
        <v>89</v>
      </c>
      <c r="M10" s="29" t="s">
        <v>249</v>
      </c>
    </row>
    <row r="11" spans="1:13" s="56" customFormat="1" x14ac:dyDescent="0.2">
      <c r="A11" s="129">
        <v>40392</v>
      </c>
      <c r="B11" s="190" t="s">
        <v>301</v>
      </c>
      <c r="C11" s="132" t="s">
        <v>50</v>
      </c>
      <c r="D11" s="136">
        <v>5320.94</v>
      </c>
      <c r="E11" s="27" t="s">
        <v>89</v>
      </c>
      <c r="F11" s="29" t="s">
        <v>249</v>
      </c>
      <c r="H11" s="129">
        <v>40414</v>
      </c>
      <c r="I11" s="190" t="s">
        <v>301</v>
      </c>
      <c r="J11" s="132" t="s">
        <v>333</v>
      </c>
      <c r="K11" s="136">
        <v>549.33000000000004</v>
      </c>
      <c r="L11" s="157" t="s">
        <v>89</v>
      </c>
      <c r="M11" s="29" t="s">
        <v>249</v>
      </c>
    </row>
    <row r="12" spans="1:13" s="56" customFormat="1" x14ac:dyDescent="0.2">
      <c r="A12" s="129">
        <v>40392</v>
      </c>
      <c r="B12" s="190" t="s">
        <v>719</v>
      </c>
      <c r="C12" s="132" t="s">
        <v>796</v>
      </c>
      <c r="D12" s="136">
        <v>7960.4</v>
      </c>
      <c r="E12" s="27" t="s">
        <v>89</v>
      </c>
      <c r="F12" s="29" t="s">
        <v>249</v>
      </c>
      <c r="H12" s="129">
        <v>40416</v>
      </c>
      <c r="I12" s="190" t="s">
        <v>301</v>
      </c>
      <c r="J12" s="132" t="s">
        <v>333</v>
      </c>
      <c r="K12" s="136">
        <v>1083.1300000000001</v>
      </c>
      <c r="L12" s="27" t="s">
        <v>89</v>
      </c>
      <c r="M12" s="29" t="s">
        <v>249</v>
      </c>
    </row>
    <row r="13" spans="1:13" s="56" customFormat="1" x14ac:dyDescent="0.2">
      <c r="A13" s="129">
        <v>40392</v>
      </c>
      <c r="B13" s="190" t="s">
        <v>674</v>
      </c>
      <c r="C13" s="132" t="s">
        <v>730</v>
      </c>
      <c r="D13" s="136">
        <v>180.3</v>
      </c>
      <c r="E13" s="27" t="s">
        <v>89</v>
      </c>
      <c r="F13" s="29" t="s">
        <v>249</v>
      </c>
      <c r="H13" s="129">
        <v>40418</v>
      </c>
      <c r="I13" s="190" t="s">
        <v>301</v>
      </c>
      <c r="J13" s="132" t="s">
        <v>799</v>
      </c>
      <c r="K13" s="136">
        <v>587.5</v>
      </c>
      <c r="L13" s="157" t="s">
        <v>89</v>
      </c>
      <c r="M13" s="29" t="s">
        <v>249</v>
      </c>
    </row>
    <row r="14" spans="1:13" s="56" customFormat="1" x14ac:dyDescent="0.2">
      <c r="A14" s="129">
        <v>40392</v>
      </c>
      <c r="B14" s="190" t="s">
        <v>598</v>
      </c>
      <c r="C14" s="132" t="s">
        <v>662</v>
      </c>
      <c r="D14" s="136">
        <v>272.35000000000002</v>
      </c>
      <c r="E14" s="27" t="s">
        <v>89</v>
      </c>
      <c r="F14" s="29" t="s">
        <v>249</v>
      </c>
      <c r="H14" s="129">
        <v>40420</v>
      </c>
      <c r="I14" s="190" t="s">
        <v>301</v>
      </c>
      <c r="J14" s="132" t="s">
        <v>331</v>
      </c>
      <c r="K14" s="136">
        <v>270.85000000000002</v>
      </c>
      <c r="L14" s="157" t="s">
        <v>89</v>
      </c>
      <c r="M14" s="29" t="s">
        <v>249</v>
      </c>
    </row>
    <row r="15" spans="1:13" s="56" customFormat="1" x14ac:dyDescent="0.2">
      <c r="A15" s="129">
        <v>40395</v>
      </c>
      <c r="B15" s="190" t="s">
        <v>301</v>
      </c>
      <c r="C15" s="132" t="s">
        <v>459</v>
      </c>
      <c r="D15" s="136">
        <v>269.5</v>
      </c>
      <c r="E15" s="27" t="s">
        <v>89</v>
      </c>
      <c r="F15" s="29" t="s">
        <v>249</v>
      </c>
      <c r="H15" s="129">
        <v>40421</v>
      </c>
      <c r="I15" s="190" t="s">
        <v>301</v>
      </c>
      <c r="J15" s="132" t="s">
        <v>331</v>
      </c>
      <c r="K15" s="136">
        <v>201.8</v>
      </c>
      <c r="L15" s="157" t="s">
        <v>89</v>
      </c>
      <c r="M15" s="29" t="s">
        <v>249</v>
      </c>
    </row>
    <row r="16" spans="1:13" s="56" customFormat="1" x14ac:dyDescent="0.2">
      <c r="A16" s="129">
        <v>40395</v>
      </c>
      <c r="B16" s="190" t="s">
        <v>301</v>
      </c>
      <c r="C16" s="132" t="s">
        <v>424</v>
      </c>
      <c r="D16" s="136">
        <v>559.35</v>
      </c>
      <c r="E16" s="27" t="s">
        <v>89</v>
      </c>
      <c r="F16" s="29" t="s">
        <v>249</v>
      </c>
      <c r="H16" s="129">
        <v>40421</v>
      </c>
      <c r="I16" s="190" t="s">
        <v>301</v>
      </c>
      <c r="J16" s="132" t="s">
        <v>689</v>
      </c>
      <c r="K16" s="136">
        <v>80.52</v>
      </c>
      <c r="L16" s="157" t="s">
        <v>89</v>
      </c>
      <c r="M16" s="29" t="s">
        <v>249</v>
      </c>
    </row>
    <row r="17" spans="1:13" x14ac:dyDescent="0.2">
      <c r="A17" s="129">
        <v>40396</v>
      </c>
      <c r="B17" s="190" t="s">
        <v>598</v>
      </c>
      <c r="C17" s="132" t="s">
        <v>797</v>
      </c>
      <c r="D17" s="136">
        <v>570</v>
      </c>
      <c r="E17" s="27" t="s">
        <v>89</v>
      </c>
      <c r="F17" s="29" t="s">
        <v>249</v>
      </c>
      <c r="H17" s="129">
        <v>40421</v>
      </c>
      <c r="I17" s="190" t="s">
        <v>301</v>
      </c>
      <c r="J17" s="132" t="s">
        <v>333</v>
      </c>
      <c r="K17" s="136">
        <v>762.11</v>
      </c>
      <c r="L17" s="157" t="s">
        <v>89</v>
      </c>
      <c r="M17" s="29" t="s">
        <v>249</v>
      </c>
    </row>
    <row r="18" spans="1:13" ht="13.5" thickBot="1" x14ac:dyDescent="0.25">
      <c r="A18" s="129">
        <v>40396</v>
      </c>
      <c r="B18" s="190" t="s">
        <v>301</v>
      </c>
      <c r="C18" s="132" t="s">
        <v>5</v>
      </c>
      <c r="D18" s="136">
        <v>706.8</v>
      </c>
      <c r="E18" s="27" t="s">
        <v>89</v>
      </c>
      <c r="F18" s="29" t="s">
        <v>249</v>
      </c>
      <c r="H18" s="209"/>
      <c r="I18" s="192"/>
      <c r="J18" s="133"/>
      <c r="K18" s="137"/>
    </row>
    <row r="19" spans="1:13" ht="13.5" thickBot="1" x14ac:dyDescent="0.25">
      <c r="A19" s="129">
        <v>40400</v>
      </c>
      <c r="B19" s="190" t="s">
        <v>301</v>
      </c>
      <c r="C19" s="132" t="s">
        <v>424</v>
      </c>
      <c r="D19" s="136">
        <v>306.52999999999997</v>
      </c>
      <c r="E19" s="27" t="s">
        <v>89</v>
      </c>
      <c r="F19" s="29" t="s">
        <v>249</v>
      </c>
      <c r="H19" s="56"/>
      <c r="I19" s="56"/>
      <c r="J19" s="194"/>
      <c r="K19" s="87">
        <f>SUM(K6:K18)</f>
        <v>18082.29</v>
      </c>
    </row>
    <row r="20" spans="1:13" x14ac:dyDescent="0.2">
      <c r="A20" s="129">
        <v>40401</v>
      </c>
      <c r="B20" s="190" t="s">
        <v>301</v>
      </c>
      <c r="C20" s="132" t="s">
        <v>798</v>
      </c>
      <c r="D20" s="136">
        <v>1313.28</v>
      </c>
      <c r="E20" s="157" t="s">
        <v>89</v>
      </c>
      <c r="F20" s="29" t="s">
        <v>249</v>
      </c>
      <c r="H20" s="56"/>
      <c r="I20" s="56"/>
      <c r="J20" s="194"/>
      <c r="K20" s="208"/>
    </row>
    <row r="21" spans="1:13" x14ac:dyDescent="0.2">
      <c r="A21" s="129">
        <v>40403</v>
      </c>
      <c r="B21" s="190" t="s">
        <v>425</v>
      </c>
      <c r="C21" s="132" t="s">
        <v>769</v>
      </c>
      <c r="D21" s="136">
        <v>299.8</v>
      </c>
      <c r="E21" s="157"/>
      <c r="F21" s="29" t="s">
        <v>249</v>
      </c>
      <c r="H21" s="56"/>
      <c r="I21" s="56"/>
      <c r="J21" s="194"/>
      <c r="K21" s="208"/>
    </row>
    <row r="22" spans="1:13" x14ac:dyDescent="0.2">
      <c r="A22" s="129">
        <v>40403</v>
      </c>
      <c r="B22" s="190" t="s">
        <v>301</v>
      </c>
      <c r="C22" s="132" t="s">
        <v>333</v>
      </c>
      <c r="D22" s="136">
        <v>90.05</v>
      </c>
      <c r="E22" s="157" t="s">
        <v>89</v>
      </c>
      <c r="F22" s="29" t="s">
        <v>249</v>
      </c>
      <c r="H22" s="56"/>
      <c r="I22" s="56"/>
      <c r="J22" s="194"/>
      <c r="K22" s="208"/>
    </row>
    <row r="23" spans="1:13" x14ac:dyDescent="0.2">
      <c r="A23" s="129">
        <v>40403</v>
      </c>
      <c r="B23" s="190" t="s">
        <v>301</v>
      </c>
      <c r="C23" s="132" t="s">
        <v>424</v>
      </c>
      <c r="D23" s="136">
        <v>994.173</v>
      </c>
      <c r="E23" s="157"/>
      <c r="F23" s="29" t="s">
        <v>249</v>
      </c>
      <c r="H23" s="56"/>
      <c r="I23" s="56"/>
      <c r="J23" s="194"/>
      <c r="K23" s="208"/>
    </row>
    <row r="24" spans="1:13" x14ac:dyDescent="0.2">
      <c r="A24" s="129">
        <v>40403</v>
      </c>
      <c r="B24" s="190" t="s">
        <v>301</v>
      </c>
      <c r="C24" s="132" t="s">
        <v>331</v>
      </c>
      <c r="D24" s="136">
        <v>125.85</v>
      </c>
      <c r="E24" s="157" t="s">
        <v>89</v>
      </c>
      <c r="F24" s="29" t="s">
        <v>249</v>
      </c>
      <c r="H24" s="56"/>
      <c r="I24" s="56"/>
      <c r="J24" s="194"/>
      <c r="K24" s="208"/>
    </row>
    <row r="25" spans="1:13" x14ac:dyDescent="0.2">
      <c r="A25" s="129">
        <v>40403</v>
      </c>
      <c r="B25" s="190" t="s">
        <v>301</v>
      </c>
      <c r="C25" s="132" t="s">
        <v>424</v>
      </c>
      <c r="D25" s="136">
        <v>259.83</v>
      </c>
      <c r="E25" s="157" t="s">
        <v>89</v>
      </c>
      <c r="F25" s="29" t="s">
        <v>249</v>
      </c>
      <c r="H25" s="56"/>
      <c r="I25" s="56"/>
      <c r="J25" s="194"/>
      <c r="K25" s="208"/>
    </row>
    <row r="26" spans="1:13" x14ac:dyDescent="0.2">
      <c r="A26" s="129">
        <v>40403</v>
      </c>
      <c r="B26" s="190" t="s">
        <v>598</v>
      </c>
      <c r="C26" s="132" t="s">
        <v>575</v>
      </c>
      <c r="D26" s="136">
        <v>500</v>
      </c>
      <c r="E26" s="157" t="s">
        <v>89</v>
      </c>
      <c r="F26" s="29" t="s">
        <v>249</v>
      </c>
      <c r="H26" s="56"/>
      <c r="I26" s="56"/>
      <c r="J26" s="194"/>
      <c r="K26" s="208"/>
    </row>
    <row r="27" spans="1:13" x14ac:dyDescent="0.2">
      <c r="A27" s="129">
        <v>40406</v>
      </c>
      <c r="B27" s="190" t="s">
        <v>301</v>
      </c>
      <c r="C27" s="132" t="s">
        <v>366</v>
      </c>
      <c r="D27" s="136">
        <v>464.5</v>
      </c>
      <c r="E27" s="157" t="s">
        <v>89</v>
      </c>
      <c r="F27" s="29" t="s">
        <v>249</v>
      </c>
      <c r="H27" s="56"/>
      <c r="I27" s="56"/>
      <c r="J27" s="194"/>
      <c r="K27" s="208"/>
    </row>
    <row r="28" spans="1:13" x14ac:dyDescent="0.2">
      <c r="A28" s="129">
        <v>40407</v>
      </c>
      <c r="B28" s="190" t="s">
        <v>301</v>
      </c>
      <c r="C28" s="132" t="s">
        <v>424</v>
      </c>
      <c r="D28" s="136">
        <v>166.55</v>
      </c>
      <c r="E28" s="157" t="s">
        <v>89</v>
      </c>
      <c r="F28" s="29" t="s">
        <v>249</v>
      </c>
      <c r="H28" s="56"/>
      <c r="I28" s="56"/>
      <c r="J28" s="194"/>
      <c r="K28" s="208"/>
    </row>
    <row r="29" spans="1:13" x14ac:dyDescent="0.2">
      <c r="A29" s="129">
        <v>40410</v>
      </c>
      <c r="B29" s="190" t="s">
        <v>455</v>
      </c>
      <c r="C29" s="132" t="s">
        <v>726</v>
      </c>
      <c r="D29" s="136">
        <v>199.1</v>
      </c>
      <c r="E29" s="157" t="s">
        <v>89</v>
      </c>
      <c r="F29" s="29" t="s">
        <v>249</v>
      </c>
      <c r="H29" s="56"/>
      <c r="I29" s="56"/>
      <c r="J29" s="194"/>
      <c r="K29" s="208"/>
    </row>
    <row r="30" spans="1:13" x14ac:dyDescent="0.2">
      <c r="A30" s="129">
        <v>40410</v>
      </c>
      <c r="B30" s="190" t="s">
        <v>301</v>
      </c>
      <c r="C30" s="132" t="s">
        <v>227</v>
      </c>
      <c r="D30" s="136">
        <v>1174.2</v>
      </c>
      <c r="E30" s="157" t="s">
        <v>89</v>
      </c>
      <c r="F30" s="29" t="s">
        <v>249</v>
      </c>
      <c r="H30" s="56"/>
      <c r="I30" s="56"/>
      <c r="J30" s="194"/>
      <c r="K30" s="208"/>
    </row>
    <row r="31" spans="1:13" x14ac:dyDescent="0.2">
      <c r="A31" s="129">
        <v>40410</v>
      </c>
      <c r="B31" s="190" t="s">
        <v>301</v>
      </c>
      <c r="C31" s="132" t="s">
        <v>380</v>
      </c>
      <c r="D31" s="136">
        <v>239.4</v>
      </c>
      <c r="E31" s="157" t="s">
        <v>89</v>
      </c>
      <c r="F31" s="29" t="s">
        <v>249</v>
      </c>
      <c r="H31" s="56"/>
      <c r="I31" s="56"/>
      <c r="J31" s="194"/>
      <c r="K31" s="208"/>
    </row>
    <row r="32" spans="1:13" x14ac:dyDescent="0.2">
      <c r="A32" s="129">
        <v>40410</v>
      </c>
      <c r="B32" s="190" t="s">
        <v>301</v>
      </c>
      <c r="C32" s="132" t="s">
        <v>5</v>
      </c>
      <c r="D32" s="136">
        <v>3602.25</v>
      </c>
      <c r="E32" s="157" t="s">
        <v>89</v>
      </c>
      <c r="F32" s="29" t="s">
        <v>249</v>
      </c>
      <c r="H32" s="56"/>
      <c r="I32" s="56"/>
      <c r="J32" s="194"/>
      <c r="K32" s="208"/>
    </row>
    <row r="33" spans="1:11" ht="13.5" thickBot="1" x14ac:dyDescent="0.25">
      <c r="A33" s="161"/>
      <c r="B33" s="187"/>
      <c r="C33" s="133"/>
      <c r="D33" s="137"/>
      <c r="E33" s="157"/>
      <c r="H33" s="56"/>
      <c r="I33" s="56"/>
      <c r="J33" s="194"/>
      <c r="K33" s="208"/>
    </row>
    <row r="34" spans="1:11" ht="13.5" thickBot="1" x14ac:dyDescent="0.25">
      <c r="A34" s="56"/>
      <c r="B34" s="56"/>
      <c r="C34" s="56"/>
      <c r="D34" s="87">
        <f>SUM(D6:D33)</f>
        <v>48366.463000000003</v>
      </c>
      <c r="E34" s="27"/>
    </row>
    <row r="35" spans="1:11" x14ac:dyDescent="0.2">
      <c r="A35" s="70"/>
      <c r="B35" s="70"/>
      <c r="C35" s="70"/>
      <c r="D35" s="95"/>
      <c r="E35" s="27"/>
    </row>
  </sheetData>
  <mergeCells count="3">
    <mergeCell ref="A3:D3"/>
    <mergeCell ref="H3:K3"/>
    <mergeCell ref="A1:L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M36"/>
  <sheetViews>
    <sheetView workbookViewId="0">
      <selection activeCell="C11" sqref="C1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805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40422</v>
      </c>
      <c r="B6" s="190" t="s">
        <v>455</v>
      </c>
      <c r="C6" s="132" t="s">
        <v>217</v>
      </c>
      <c r="D6" s="136">
        <v>431.85</v>
      </c>
      <c r="E6" s="157" t="s">
        <v>89</v>
      </c>
      <c r="F6" s="71" t="s">
        <v>384</v>
      </c>
      <c r="H6" s="129">
        <v>40423</v>
      </c>
      <c r="I6" s="190" t="s">
        <v>455</v>
      </c>
      <c r="J6" s="132" t="s">
        <v>132</v>
      </c>
      <c r="K6" s="136">
        <v>612.1</v>
      </c>
      <c r="L6" s="229" t="s">
        <v>89</v>
      </c>
      <c r="M6" s="27" t="s">
        <v>249</v>
      </c>
    </row>
    <row r="7" spans="1:13" s="56" customFormat="1" ht="12" x14ac:dyDescent="0.2">
      <c r="A7" s="129">
        <v>40422</v>
      </c>
      <c r="B7" s="190" t="s">
        <v>691</v>
      </c>
      <c r="C7" s="132" t="s">
        <v>787</v>
      </c>
      <c r="D7" s="136">
        <v>1886.14</v>
      </c>
      <c r="E7" s="157" t="s">
        <v>89</v>
      </c>
      <c r="F7" s="71" t="s">
        <v>384</v>
      </c>
      <c r="H7" s="129">
        <v>40423</v>
      </c>
      <c r="I7" s="190" t="s">
        <v>455</v>
      </c>
      <c r="J7" s="132" t="s">
        <v>464</v>
      </c>
      <c r="K7" s="136">
        <v>656.7</v>
      </c>
      <c r="L7" s="157" t="s">
        <v>89</v>
      </c>
      <c r="M7" s="157" t="s">
        <v>249</v>
      </c>
    </row>
    <row r="8" spans="1:13" s="56" customFormat="1" x14ac:dyDescent="0.2">
      <c r="A8" s="129">
        <v>40422</v>
      </c>
      <c r="B8" s="190" t="s">
        <v>691</v>
      </c>
      <c r="C8" s="132" t="s">
        <v>800</v>
      </c>
      <c r="D8" s="136">
        <v>190.83</v>
      </c>
      <c r="E8" s="157" t="s">
        <v>89</v>
      </c>
      <c r="F8" s="29" t="s">
        <v>384</v>
      </c>
      <c r="H8" s="129">
        <v>40423</v>
      </c>
      <c r="I8" s="190" t="s">
        <v>301</v>
      </c>
      <c r="J8" s="132" t="s">
        <v>801</v>
      </c>
      <c r="K8" s="136">
        <v>3247.86</v>
      </c>
      <c r="L8" s="157" t="s">
        <v>89</v>
      </c>
      <c r="M8" s="157" t="s">
        <v>249</v>
      </c>
    </row>
    <row r="9" spans="1:13" s="56" customFormat="1" x14ac:dyDescent="0.2">
      <c r="A9" s="129">
        <v>40422</v>
      </c>
      <c r="B9" s="190" t="s">
        <v>301</v>
      </c>
      <c r="C9" s="132" t="s">
        <v>227</v>
      </c>
      <c r="D9" s="136">
        <v>3807.6</v>
      </c>
      <c r="E9" s="157" t="s">
        <v>89</v>
      </c>
      <c r="F9" s="29" t="s">
        <v>384</v>
      </c>
      <c r="H9" s="129">
        <v>40423</v>
      </c>
      <c r="I9" s="190" t="s">
        <v>301</v>
      </c>
      <c r="J9" s="132" t="s">
        <v>274</v>
      </c>
      <c r="K9" s="136">
        <v>3192</v>
      </c>
      <c r="L9" s="27" t="s">
        <v>89</v>
      </c>
      <c r="M9" s="29" t="s">
        <v>249</v>
      </c>
    </row>
    <row r="10" spans="1:13" s="56" customFormat="1" x14ac:dyDescent="0.2">
      <c r="A10" s="129">
        <v>40422</v>
      </c>
      <c r="B10" s="230" t="s">
        <v>301</v>
      </c>
      <c r="C10" s="132" t="s">
        <v>222</v>
      </c>
      <c r="D10" s="136">
        <v>1174.04</v>
      </c>
      <c r="E10" s="157" t="s">
        <v>89</v>
      </c>
      <c r="F10" s="29" t="s">
        <v>384</v>
      </c>
      <c r="H10" s="129">
        <v>40424</v>
      </c>
      <c r="I10" s="190" t="s">
        <v>301</v>
      </c>
      <c r="J10" s="132" t="s">
        <v>333</v>
      </c>
      <c r="K10" s="136">
        <v>292.89</v>
      </c>
      <c r="L10" s="27" t="s">
        <v>89</v>
      </c>
      <c r="M10" s="29" t="s">
        <v>249</v>
      </c>
    </row>
    <row r="11" spans="1:13" s="56" customFormat="1" x14ac:dyDescent="0.2">
      <c r="A11" s="129">
        <v>40422</v>
      </c>
      <c r="B11" s="166" t="s">
        <v>301</v>
      </c>
      <c r="C11" s="61" t="s">
        <v>439</v>
      </c>
      <c r="D11" s="92">
        <v>298</v>
      </c>
      <c r="E11" s="27" t="s">
        <v>89</v>
      </c>
      <c r="F11" s="29" t="s">
        <v>384</v>
      </c>
      <c r="H11" s="129">
        <v>40424</v>
      </c>
      <c r="I11" s="190" t="s">
        <v>455</v>
      </c>
      <c r="J11" s="132" t="s">
        <v>217</v>
      </c>
      <c r="K11" s="136">
        <v>137.72</v>
      </c>
      <c r="L11" s="157" t="s">
        <v>89</v>
      </c>
      <c r="M11" s="29" t="s">
        <v>249</v>
      </c>
    </row>
    <row r="12" spans="1:13" s="56" customFormat="1" x14ac:dyDescent="0.2">
      <c r="A12" s="129">
        <v>40428</v>
      </c>
      <c r="B12" s="166" t="s">
        <v>301</v>
      </c>
      <c r="C12" s="61" t="s">
        <v>424</v>
      </c>
      <c r="D12" s="92">
        <v>614.39</v>
      </c>
      <c r="E12" s="27" t="s">
        <v>89</v>
      </c>
      <c r="F12" s="29" t="s">
        <v>384</v>
      </c>
      <c r="H12" s="129">
        <v>40424</v>
      </c>
      <c r="I12" s="190" t="s">
        <v>441</v>
      </c>
      <c r="J12" s="132" t="s">
        <v>452</v>
      </c>
      <c r="K12" s="136">
        <v>1100</v>
      </c>
      <c r="L12" s="157" t="s">
        <v>89</v>
      </c>
      <c r="M12" s="29" t="s">
        <v>249</v>
      </c>
    </row>
    <row r="13" spans="1:13" s="56" customFormat="1" x14ac:dyDescent="0.2">
      <c r="A13" s="129">
        <v>40428</v>
      </c>
      <c r="B13" s="166" t="s">
        <v>301</v>
      </c>
      <c r="C13" s="61" t="s">
        <v>459</v>
      </c>
      <c r="D13" s="92">
        <v>166</v>
      </c>
      <c r="E13" s="27" t="s">
        <v>89</v>
      </c>
      <c r="F13" s="29" t="s">
        <v>384</v>
      </c>
      <c r="H13" s="129">
        <v>40423</v>
      </c>
      <c r="I13" s="190" t="s">
        <v>301</v>
      </c>
      <c r="J13" s="132" t="s">
        <v>424</v>
      </c>
      <c r="K13" s="136">
        <v>250.28</v>
      </c>
      <c r="L13" s="157" t="s">
        <v>89</v>
      </c>
      <c r="M13" s="29" t="s">
        <v>249</v>
      </c>
    </row>
    <row r="14" spans="1:13" s="56" customFormat="1" x14ac:dyDescent="0.2">
      <c r="A14" s="129">
        <v>40429</v>
      </c>
      <c r="B14" s="166" t="s">
        <v>301</v>
      </c>
      <c r="C14" s="61" t="s">
        <v>9</v>
      </c>
      <c r="D14" s="92">
        <v>986</v>
      </c>
      <c r="E14" s="27" t="s">
        <v>89</v>
      </c>
      <c r="F14" s="29" t="s">
        <v>384</v>
      </c>
      <c r="H14" s="129">
        <v>40429</v>
      </c>
      <c r="I14" s="190" t="s">
        <v>301</v>
      </c>
      <c r="J14" s="132" t="s">
        <v>424</v>
      </c>
      <c r="K14" s="136">
        <v>202.73</v>
      </c>
      <c r="L14" s="157" t="s">
        <v>89</v>
      </c>
      <c r="M14" s="29" t="s">
        <v>249</v>
      </c>
    </row>
    <row r="15" spans="1:13" s="56" customFormat="1" x14ac:dyDescent="0.2">
      <c r="A15" s="129">
        <v>40430</v>
      </c>
      <c r="B15" s="166" t="s">
        <v>301</v>
      </c>
      <c r="C15" s="61" t="s">
        <v>333</v>
      </c>
      <c r="D15" s="92">
        <v>1318.1</v>
      </c>
      <c r="E15" s="27" t="s">
        <v>89</v>
      </c>
      <c r="F15" s="29" t="s">
        <v>384</v>
      </c>
      <c r="H15" s="129">
        <v>40434</v>
      </c>
      <c r="I15" s="190" t="s">
        <v>301</v>
      </c>
      <c r="J15" s="132" t="s">
        <v>294</v>
      </c>
      <c r="K15" s="136">
        <v>1264.54</v>
      </c>
      <c r="L15" s="157" t="s">
        <v>89</v>
      </c>
      <c r="M15" s="29" t="s">
        <v>249</v>
      </c>
    </row>
    <row r="16" spans="1:13" s="56" customFormat="1" x14ac:dyDescent="0.2">
      <c r="A16" s="129">
        <v>40434</v>
      </c>
      <c r="B16" s="166" t="s">
        <v>301</v>
      </c>
      <c r="C16" s="61" t="s">
        <v>380</v>
      </c>
      <c r="D16" s="92">
        <v>478.8</v>
      </c>
      <c r="E16" s="27" t="s">
        <v>89</v>
      </c>
      <c r="F16" s="29" t="s">
        <v>384</v>
      </c>
      <c r="H16" s="129">
        <v>40434</v>
      </c>
      <c r="I16" s="190" t="s">
        <v>301</v>
      </c>
      <c r="J16" s="132" t="s">
        <v>203</v>
      </c>
      <c r="K16" s="136">
        <v>1487.6</v>
      </c>
      <c r="L16" s="157" t="s">
        <v>89</v>
      </c>
      <c r="M16" s="29" t="s">
        <v>249</v>
      </c>
    </row>
    <row r="17" spans="1:13" x14ac:dyDescent="0.2">
      <c r="A17" s="129">
        <v>40434</v>
      </c>
      <c r="B17" s="166" t="s">
        <v>301</v>
      </c>
      <c r="C17" s="61" t="s">
        <v>333</v>
      </c>
      <c r="D17" s="92">
        <v>159.66999999999999</v>
      </c>
      <c r="E17" s="27" t="s">
        <v>89</v>
      </c>
      <c r="F17" s="29" t="s">
        <v>384</v>
      </c>
      <c r="H17" s="129">
        <v>40434</v>
      </c>
      <c r="I17" s="190" t="s">
        <v>301</v>
      </c>
      <c r="J17" s="132" t="s">
        <v>386</v>
      </c>
      <c r="K17" s="136">
        <v>2101.9299999999998</v>
      </c>
      <c r="L17" s="157" t="s">
        <v>89</v>
      </c>
      <c r="M17" s="29" t="s">
        <v>249</v>
      </c>
    </row>
    <row r="18" spans="1:13" x14ac:dyDescent="0.2">
      <c r="A18" s="129">
        <v>40435</v>
      </c>
      <c r="B18" s="166" t="s">
        <v>301</v>
      </c>
      <c r="C18" s="61" t="s">
        <v>424</v>
      </c>
      <c r="D18" s="92">
        <v>187.69</v>
      </c>
      <c r="E18" s="27" t="s">
        <v>89</v>
      </c>
      <c r="F18" s="29" t="s">
        <v>384</v>
      </c>
      <c r="H18" s="129">
        <v>40434</v>
      </c>
      <c r="I18" s="190" t="s">
        <v>301</v>
      </c>
      <c r="J18" s="132" t="s">
        <v>246</v>
      </c>
      <c r="K18" s="136">
        <v>2013.01</v>
      </c>
      <c r="L18" s="157" t="s">
        <v>89</v>
      </c>
      <c r="M18" s="29" t="s">
        <v>249</v>
      </c>
    </row>
    <row r="19" spans="1:13" x14ac:dyDescent="0.2">
      <c r="A19" s="129">
        <v>40439</v>
      </c>
      <c r="B19" s="166" t="s">
        <v>301</v>
      </c>
      <c r="C19" s="131" t="s">
        <v>333</v>
      </c>
      <c r="D19" s="135">
        <v>1058.1500000000001</v>
      </c>
      <c r="E19" s="225" t="s">
        <v>89</v>
      </c>
      <c r="F19" s="226" t="s">
        <v>384</v>
      </c>
      <c r="H19" s="129">
        <v>40434</v>
      </c>
      <c r="I19" s="190" t="s">
        <v>301</v>
      </c>
      <c r="J19" s="132" t="s">
        <v>5</v>
      </c>
      <c r="K19" s="136">
        <v>3434.82</v>
      </c>
      <c r="L19" s="157" t="s">
        <v>89</v>
      </c>
      <c r="M19" s="29" t="s">
        <v>249</v>
      </c>
    </row>
    <row r="20" spans="1:13" ht="13.5" thickBot="1" x14ac:dyDescent="0.25">
      <c r="A20" s="161"/>
      <c r="B20" s="187"/>
      <c r="C20" s="67"/>
      <c r="D20" s="93"/>
      <c r="E20" s="27"/>
      <c r="H20" s="129">
        <v>40434</v>
      </c>
      <c r="I20" s="190" t="s">
        <v>301</v>
      </c>
      <c r="J20" s="132" t="s">
        <v>5</v>
      </c>
      <c r="K20" s="136">
        <v>3202.31</v>
      </c>
      <c r="L20" s="157" t="s">
        <v>89</v>
      </c>
      <c r="M20" s="29" t="s">
        <v>249</v>
      </c>
    </row>
    <row r="21" spans="1:13" ht="13.5" thickBot="1" x14ac:dyDescent="0.25">
      <c r="A21" s="56"/>
      <c r="B21" s="56"/>
      <c r="C21" s="56"/>
      <c r="D21" s="87">
        <f>SUM(D6:D20)</f>
        <v>12757.26</v>
      </c>
      <c r="E21" s="27"/>
      <c r="H21" s="129">
        <v>40434</v>
      </c>
      <c r="I21" s="190" t="s">
        <v>301</v>
      </c>
      <c r="J21" s="132" t="s">
        <v>5</v>
      </c>
      <c r="K21" s="137">
        <v>740.03</v>
      </c>
      <c r="L21" s="157"/>
    </row>
    <row r="22" spans="1:13" x14ac:dyDescent="0.2">
      <c r="A22" s="70"/>
      <c r="B22" s="70"/>
      <c r="C22" s="70"/>
      <c r="D22" s="95"/>
      <c r="E22" s="27"/>
      <c r="H22" s="129"/>
      <c r="I22" s="190"/>
      <c r="J22" s="132"/>
      <c r="K22" s="135">
        <f>SUM(K19:K21)</f>
        <v>7377.16</v>
      </c>
      <c r="L22" s="157"/>
      <c r="M22" s="29" t="s">
        <v>249</v>
      </c>
    </row>
    <row r="23" spans="1:13" x14ac:dyDescent="0.2">
      <c r="H23" s="129">
        <v>40443</v>
      </c>
      <c r="I23" s="190" t="s">
        <v>301</v>
      </c>
      <c r="J23" s="132" t="s">
        <v>424</v>
      </c>
      <c r="K23" s="124">
        <v>246.58</v>
      </c>
      <c r="L23" s="157" t="s">
        <v>89</v>
      </c>
      <c r="M23" s="29" t="s">
        <v>249</v>
      </c>
    </row>
    <row r="24" spans="1:13" x14ac:dyDescent="0.2">
      <c r="H24" s="129">
        <v>40444</v>
      </c>
      <c r="I24" s="190" t="s">
        <v>301</v>
      </c>
      <c r="J24" s="132" t="s">
        <v>333</v>
      </c>
      <c r="K24" s="124">
        <v>341.76</v>
      </c>
      <c r="L24" s="157" t="s">
        <v>89</v>
      </c>
      <c r="M24" s="29" t="s">
        <v>249</v>
      </c>
    </row>
    <row r="25" spans="1:13" x14ac:dyDescent="0.2">
      <c r="H25" s="129">
        <v>40444</v>
      </c>
      <c r="I25" s="190" t="s">
        <v>301</v>
      </c>
      <c r="J25" s="132" t="s">
        <v>212</v>
      </c>
      <c r="K25" s="135">
        <v>311.10000000000002</v>
      </c>
      <c r="L25" s="157" t="s">
        <v>89</v>
      </c>
      <c r="M25" s="29" t="s">
        <v>249</v>
      </c>
    </row>
    <row r="26" spans="1:13" x14ac:dyDescent="0.2">
      <c r="H26" s="129">
        <v>40448</v>
      </c>
      <c r="I26" s="190" t="s">
        <v>301</v>
      </c>
      <c r="J26" s="132" t="s">
        <v>380</v>
      </c>
      <c r="K26" s="136">
        <v>243.28</v>
      </c>
      <c r="L26" s="225" t="s">
        <v>89</v>
      </c>
      <c r="M26" s="226" t="s">
        <v>249</v>
      </c>
    </row>
    <row r="27" spans="1:13" x14ac:dyDescent="0.2">
      <c r="H27" s="129">
        <v>40450</v>
      </c>
      <c r="I27" s="190" t="s">
        <v>301</v>
      </c>
      <c r="J27" s="132" t="s">
        <v>802</v>
      </c>
      <c r="K27" s="136">
        <v>22151.98</v>
      </c>
      <c r="L27" s="157" t="s">
        <v>89</v>
      </c>
      <c r="M27" s="160" t="s">
        <v>249</v>
      </c>
    </row>
    <row r="28" spans="1:13" x14ac:dyDescent="0.2">
      <c r="H28" s="129">
        <v>40451</v>
      </c>
      <c r="I28" s="190" t="s">
        <v>301</v>
      </c>
      <c r="J28" s="132" t="s">
        <v>803</v>
      </c>
      <c r="K28" s="136">
        <v>1222.74</v>
      </c>
      <c r="L28" s="157" t="s">
        <v>89</v>
      </c>
      <c r="M28" s="160" t="s">
        <v>249</v>
      </c>
    </row>
    <row r="29" spans="1:13" x14ac:dyDescent="0.2">
      <c r="H29" s="129">
        <v>40449</v>
      </c>
      <c r="I29" s="166" t="s">
        <v>301</v>
      </c>
      <c r="J29" s="132" t="s">
        <v>424</v>
      </c>
      <c r="K29" s="136">
        <v>102.18</v>
      </c>
      <c r="L29" s="27" t="s">
        <v>89</v>
      </c>
      <c r="M29" s="160" t="s">
        <v>249</v>
      </c>
    </row>
    <row r="30" spans="1:13" ht="13.5" thickBot="1" x14ac:dyDescent="0.25">
      <c r="H30" s="209"/>
      <c r="I30" s="192"/>
      <c r="J30" s="133"/>
      <c r="K30" s="137"/>
    </row>
    <row r="31" spans="1:13" ht="13.5" thickBot="1" x14ac:dyDescent="0.25">
      <c r="H31" s="56"/>
      <c r="I31" s="56"/>
      <c r="J31" s="194"/>
      <c r="K31" s="87">
        <f>SUM(K6:K17,K22:K30)</f>
        <v>46543.13</v>
      </c>
    </row>
    <row r="32" spans="1:13" x14ac:dyDescent="0.2">
      <c r="H32" s="56"/>
      <c r="I32" s="56"/>
      <c r="J32" s="194"/>
      <c r="K32" s="208"/>
    </row>
    <row r="35" spans="9:10" x14ac:dyDescent="0.2">
      <c r="I35" s="177"/>
      <c r="J35" s="231"/>
    </row>
    <row r="36" spans="9:10" x14ac:dyDescent="0.2">
      <c r="I36" s="177"/>
      <c r="J36" s="231"/>
    </row>
  </sheetData>
  <mergeCells count="3">
    <mergeCell ref="A1:L1"/>
    <mergeCell ref="A3:D3"/>
    <mergeCell ref="H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M67"/>
  <sheetViews>
    <sheetView workbookViewId="0">
      <selection activeCell="B7" sqref="B7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804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40452</v>
      </c>
      <c r="B6" s="190" t="s">
        <v>740</v>
      </c>
      <c r="C6" s="132" t="s">
        <v>227</v>
      </c>
      <c r="D6" s="136">
        <v>1213.48</v>
      </c>
      <c r="E6" s="157" t="s">
        <v>89</v>
      </c>
      <c r="F6" s="71" t="s">
        <v>249</v>
      </c>
      <c r="H6" s="129">
        <v>40452</v>
      </c>
      <c r="I6" s="190" t="s">
        <v>740</v>
      </c>
      <c r="J6" s="132" t="s">
        <v>50</v>
      </c>
      <c r="K6" s="136">
        <v>2793.46</v>
      </c>
      <c r="L6" s="232" t="s">
        <v>89</v>
      </c>
      <c r="M6" s="27" t="s">
        <v>249</v>
      </c>
    </row>
    <row r="7" spans="1:13" s="56" customFormat="1" ht="12" x14ac:dyDescent="0.2">
      <c r="A7" s="129">
        <v>40452</v>
      </c>
      <c r="B7" s="190" t="s">
        <v>674</v>
      </c>
      <c r="C7" s="132" t="s">
        <v>730</v>
      </c>
      <c r="D7" s="136">
        <v>160.30000000000001</v>
      </c>
      <c r="E7" s="157" t="s">
        <v>89</v>
      </c>
      <c r="F7" s="71" t="s">
        <v>249</v>
      </c>
      <c r="H7" s="129">
        <v>40452</v>
      </c>
      <c r="I7" s="190" t="s">
        <v>740</v>
      </c>
      <c r="J7" s="132" t="s">
        <v>293</v>
      </c>
      <c r="K7" s="136">
        <v>3060.9</v>
      </c>
      <c r="L7" s="157" t="s">
        <v>89</v>
      </c>
      <c r="M7" s="157" t="s">
        <v>249</v>
      </c>
    </row>
    <row r="8" spans="1:13" s="56" customFormat="1" x14ac:dyDescent="0.2">
      <c r="A8" s="129">
        <v>40452</v>
      </c>
      <c r="B8" s="190" t="s">
        <v>647</v>
      </c>
      <c r="C8" s="132" t="s">
        <v>806</v>
      </c>
      <c r="D8" s="136">
        <v>599.99</v>
      </c>
      <c r="E8" s="157" t="s">
        <v>89</v>
      </c>
      <c r="F8" s="29" t="s">
        <v>249</v>
      </c>
      <c r="H8" s="129">
        <v>40453</v>
      </c>
      <c r="I8" s="190" t="s">
        <v>740</v>
      </c>
      <c r="J8" s="132" t="s">
        <v>9</v>
      </c>
      <c r="K8" s="136">
        <v>120</v>
      </c>
      <c r="L8" s="157" t="s">
        <v>89</v>
      </c>
      <c r="M8" s="157" t="s">
        <v>249</v>
      </c>
    </row>
    <row r="9" spans="1:13" s="56" customFormat="1" x14ac:dyDescent="0.2">
      <c r="A9" s="129">
        <v>40452</v>
      </c>
      <c r="B9" s="190" t="s">
        <v>647</v>
      </c>
      <c r="C9" s="132" t="s">
        <v>807</v>
      </c>
      <c r="D9" s="136">
        <v>3477.47</v>
      </c>
      <c r="E9" s="157" t="s">
        <v>89</v>
      </c>
      <c r="F9" s="29" t="s">
        <v>249</v>
      </c>
      <c r="H9" s="129">
        <v>40453</v>
      </c>
      <c r="I9" s="190" t="s">
        <v>740</v>
      </c>
      <c r="J9" s="132" t="s">
        <v>333</v>
      </c>
      <c r="K9" s="136">
        <v>799</v>
      </c>
      <c r="L9" s="27" t="s">
        <v>89</v>
      </c>
      <c r="M9" s="29"/>
    </row>
    <row r="10" spans="1:13" s="56" customFormat="1" x14ac:dyDescent="0.2">
      <c r="A10" s="129">
        <v>40452</v>
      </c>
      <c r="B10" s="190" t="s">
        <v>647</v>
      </c>
      <c r="C10" s="132" t="s">
        <v>672</v>
      </c>
      <c r="D10" s="136">
        <v>58.34</v>
      </c>
      <c r="E10" s="157" t="s">
        <v>89</v>
      </c>
      <c r="F10" s="29" t="s">
        <v>249</v>
      </c>
      <c r="H10" s="129">
        <v>40453</v>
      </c>
      <c r="I10" s="190" t="s">
        <v>740</v>
      </c>
      <c r="J10" s="132" t="s">
        <v>333</v>
      </c>
      <c r="K10" s="136">
        <v>230.78</v>
      </c>
      <c r="L10" s="27" t="s">
        <v>89</v>
      </c>
      <c r="M10" s="29" t="s">
        <v>249</v>
      </c>
    </row>
    <row r="11" spans="1:13" s="56" customFormat="1" x14ac:dyDescent="0.2">
      <c r="A11" s="129">
        <v>40452</v>
      </c>
      <c r="B11" s="190" t="s">
        <v>647</v>
      </c>
      <c r="C11" s="61" t="s">
        <v>464</v>
      </c>
      <c r="D11" s="92">
        <v>401.61</v>
      </c>
      <c r="E11" s="27" t="s">
        <v>89</v>
      </c>
      <c r="F11" s="29" t="s">
        <v>249</v>
      </c>
      <c r="H11" s="129">
        <v>40455</v>
      </c>
      <c r="I11" s="190" t="s">
        <v>740</v>
      </c>
      <c r="J11" s="132" t="s">
        <v>424</v>
      </c>
      <c r="K11" s="136">
        <v>217.02</v>
      </c>
      <c r="L11" s="157" t="s">
        <v>89</v>
      </c>
      <c r="M11" s="29" t="s">
        <v>249</v>
      </c>
    </row>
    <row r="12" spans="1:13" s="56" customFormat="1" x14ac:dyDescent="0.2">
      <c r="A12" s="129">
        <v>40452</v>
      </c>
      <c r="B12" s="190" t="s">
        <v>647</v>
      </c>
      <c r="C12" s="61" t="s">
        <v>597</v>
      </c>
      <c r="D12" s="92">
        <v>901.39</v>
      </c>
      <c r="E12" s="27" t="s">
        <v>89</v>
      </c>
      <c r="F12" s="29" t="s">
        <v>249</v>
      </c>
      <c r="H12" s="129">
        <v>40456</v>
      </c>
      <c r="I12" s="190" t="s">
        <v>740</v>
      </c>
      <c r="J12" s="132" t="s">
        <v>424</v>
      </c>
      <c r="K12" s="136">
        <v>137.18</v>
      </c>
      <c r="L12" s="157" t="s">
        <v>89</v>
      </c>
      <c r="M12" s="29" t="s">
        <v>249</v>
      </c>
    </row>
    <row r="13" spans="1:13" s="56" customFormat="1" x14ac:dyDescent="0.2">
      <c r="A13" s="129">
        <v>40452</v>
      </c>
      <c r="B13" s="190" t="s">
        <v>647</v>
      </c>
      <c r="C13" s="61" t="s">
        <v>132</v>
      </c>
      <c r="D13" s="92">
        <v>293</v>
      </c>
      <c r="E13" s="27" t="s">
        <v>89</v>
      </c>
      <c r="F13" s="29" t="s">
        <v>249</v>
      </c>
      <c r="H13" s="129">
        <v>40457</v>
      </c>
      <c r="I13" s="190" t="s">
        <v>740</v>
      </c>
      <c r="J13" s="132" t="s">
        <v>459</v>
      </c>
      <c r="K13" s="136">
        <v>187.85</v>
      </c>
      <c r="L13" s="157" t="s">
        <v>89</v>
      </c>
      <c r="M13" s="29" t="s">
        <v>249</v>
      </c>
    </row>
    <row r="14" spans="1:13" s="56" customFormat="1" x14ac:dyDescent="0.2">
      <c r="A14" s="129">
        <v>40452</v>
      </c>
      <c r="B14" s="166" t="s">
        <v>361</v>
      </c>
      <c r="C14" s="61" t="s">
        <v>808</v>
      </c>
      <c r="D14" s="92">
        <v>700</v>
      </c>
      <c r="E14" s="27" t="s">
        <v>89</v>
      </c>
      <c r="F14" s="29" t="s">
        <v>249</v>
      </c>
      <c r="H14" s="129">
        <v>40457</v>
      </c>
      <c r="I14" s="190" t="s">
        <v>740</v>
      </c>
      <c r="J14" s="132" t="s">
        <v>212</v>
      </c>
      <c r="K14" s="136">
        <v>178.15</v>
      </c>
      <c r="L14" s="157" t="s">
        <v>89</v>
      </c>
      <c r="M14" s="29" t="s">
        <v>249</v>
      </c>
    </row>
    <row r="15" spans="1:13" s="56" customFormat="1" ht="13.5" thickBot="1" x14ac:dyDescent="0.25">
      <c r="A15" s="161"/>
      <c r="B15" s="187"/>
      <c r="C15" s="67"/>
      <c r="D15" s="93"/>
      <c r="E15" s="27"/>
      <c r="F15" s="29"/>
      <c r="H15" s="129">
        <v>40457</v>
      </c>
      <c r="I15" s="190" t="s">
        <v>740</v>
      </c>
      <c r="J15" s="132" t="s">
        <v>333</v>
      </c>
      <c r="K15" s="136">
        <v>123.68</v>
      </c>
      <c r="L15" s="157" t="s">
        <v>89</v>
      </c>
      <c r="M15" s="29" t="s">
        <v>249</v>
      </c>
    </row>
    <row r="16" spans="1:13" s="56" customFormat="1" ht="13.5" thickBot="1" x14ac:dyDescent="0.25">
      <c r="D16" s="87">
        <f>SUM(D6:D15)</f>
        <v>7805.58</v>
      </c>
      <c r="E16" s="27"/>
      <c r="F16" s="29"/>
      <c r="H16" s="129">
        <v>40457</v>
      </c>
      <c r="I16" s="190" t="s">
        <v>740</v>
      </c>
      <c r="J16" s="132" t="s">
        <v>333</v>
      </c>
      <c r="K16" s="136">
        <v>1163.22</v>
      </c>
      <c r="L16" s="157" t="s">
        <v>89</v>
      </c>
      <c r="M16" s="29" t="s">
        <v>249</v>
      </c>
    </row>
    <row r="17" spans="1:13" x14ac:dyDescent="0.2">
      <c r="A17" s="70"/>
      <c r="B17" s="70"/>
      <c r="C17" s="70"/>
      <c r="D17" s="95"/>
      <c r="E17" s="27"/>
      <c r="H17" s="129">
        <v>40457</v>
      </c>
      <c r="I17" s="190" t="s">
        <v>719</v>
      </c>
      <c r="J17" s="132" t="s">
        <v>720</v>
      </c>
      <c r="K17" s="136">
        <v>5673.33</v>
      </c>
      <c r="L17" s="157" t="s">
        <v>89</v>
      </c>
      <c r="M17" s="29" t="s">
        <v>249</v>
      </c>
    </row>
    <row r="18" spans="1:13" x14ac:dyDescent="0.2">
      <c r="H18" s="129">
        <v>40457</v>
      </c>
      <c r="I18" s="190" t="s">
        <v>740</v>
      </c>
      <c r="J18" s="132" t="s">
        <v>222</v>
      </c>
      <c r="K18" s="136">
        <v>1538.68</v>
      </c>
      <c r="L18" s="157" t="s">
        <v>89</v>
      </c>
      <c r="M18" s="29" t="s">
        <v>249</v>
      </c>
    </row>
    <row r="19" spans="1:13" x14ac:dyDescent="0.2">
      <c r="H19" s="129">
        <v>40457</v>
      </c>
      <c r="I19" s="190" t="s">
        <v>637</v>
      </c>
      <c r="J19" s="132" t="s">
        <v>809</v>
      </c>
      <c r="K19" s="136">
        <v>709</v>
      </c>
      <c r="L19" s="157" t="s">
        <v>89</v>
      </c>
      <c r="M19" s="29" t="s">
        <v>249</v>
      </c>
    </row>
    <row r="20" spans="1:13" x14ac:dyDescent="0.2">
      <c r="H20" s="129">
        <v>40457</v>
      </c>
      <c r="I20" s="190" t="s">
        <v>740</v>
      </c>
      <c r="J20" s="132" t="s">
        <v>801</v>
      </c>
      <c r="K20" s="124">
        <v>3454.2</v>
      </c>
      <c r="L20" s="157" t="s">
        <v>89</v>
      </c>
      <c r="M20" s="29" t="s">
        <v>249</v>
      </c>
    </row>
    <row r="21" spans="1:13" x14ac:dyDescent="0.2">
      <c r="H21" s="129">
        <v>40459</v>
      </c>
      <c r="I21" s="190" t="s">
        <v>637</v>
      </c>
      <c r="J21" s="132" t="s">
        <v>672</v>
      </c>
      <c r="K21" s="135">
        <v>1048.52</v>
      </c>
      <c r="L21" s="157" t="s">
        <v>89</v>
      </c>
      <c r="M21" s="29" t="s">
        <v>249</v>
      </c>
    </row>
    <row r="22" spans="1:13" x14ac:dyDescent="0.2">
      <c r="H22" s="129">
        <v>40459</v>
      </c>
      <c r="I22" s="190" t="s">
        <v>637</v>
      </c>
      <c r="J22" s="132" t="s">
        <v>286</v>
      </c>
      <c r="K22" s="124">
        <v>20.3</v>
      </c>
      <c r="L22" s="157" t="s">
        <v>89</v>
      </c>
      <c r="M22" s="29" t="s">
        <v>249</v>
      </c>
    </row>
    <row r="23" spans="1:13" x14ac:dyDescent="0.2">
      <c r="H23" s="129">
        <v>40459</v>
      </c>
      <c r="I23" s="190" t="s">
        <v>637</v>
      </c>
      <c r="J23" s="132" t="s">
        <v>217</v>
      </c>
      <c r="K23" s="124">
        <v>144.12</v>
      </c>
      <c r="L23" s="157" t="s">
        <v>89</v>
      </c>
      <c r="M23" s="29" t="s">
        <v>249</v>
      </c>
    </row>
    <row r="24" spans="1:13" x14ac:dyDescent="0.2">
      <c r="H24" s="129">
        <v>40459</v>
      </c>
      <c r="I24" s="190" t="s">
        <v>691</v>
      </c>
      <c r="J24" s="132" t="s">
        <v>811</v>
      </c>
      <c r="K24" s="135">
        <v>2904.23</v>
      </c>
      <c r="L24" s="157" t="s">
        <v>89</v>
      </c>
      <c r="M24" s="29" t="s">
        <v>249</v>
      </c>
    </row>
    <row r="25" spans="1:13" x14ac:dyDescent="0.2">
      <c r="H25" s="129">
        <v>40459</v>
      </c>
      <c r="I25" s="190" t="s">
        <v>740</v>
      </c>
      <c r="J25" s="132" t="s">
        <v>689</v>
      </c>
      <c r="K25" s="136">
        <v>74.3</v>
      </c>
      <c r="L25" s="232" t="s">
        <v>89</v>
      </c>
      <c r="M25" s="160" t="s">
        <v>249</v>
      </c>
    </row>
    <row r="26" spans="1:13" x14ac:dyDescent="0.2">
      <c r="H26" s="129">
        <v>40459</v>
      </c>
      <c r="I26" s="190" t="s">
        <v>740</v>
      </c>
      <c r="J26" s="132" t="s">
        <v>424</v>
      </c>
      <c r="K26" s="136">
        <v>177.55</v>
      </c>
      <c r="L26" s="157" t="s">
        <v>89</v>
      </c>
      <c r="M26" s="160" t="s">
        <v>249</v>
      </c>
    </row>
    <row r="27" spans="1:13" x14ac:dyDescent="0.2">
      <c r="H27" s="129">
        <v>40464</v>
      </c>
      <c r="I27" s="190" t="s">
        <v>812</v>
      </c>
      <c r="J27" s="132" t="s">
        <v>679</v>
      </c>
      <c r="K27" s="136">
        <v>4104</v>
      </c>
      <c r="L27" s="157" t="s">
        <v>89</v>
      </c>
      <c r="M27" s="160" t="s">
        <v>249</v>
      </c>
    </row>
    <row r="28" spans="1:13" x14ac:dyDescent="0.2">
      <c r="H28" s="129">
        <v>40465</v>
      </c>
      <c r="I28" s="190" t="s">
        <v>817</v>
      </c>
      <c r="J28" s="132" t="s">
        <v>818</v>
      </c>
      <c r="K28" s="136">
        <v>300</v>
      </c>
      <c r="L28" s="157"/>
      <c r="M28" s="160" t="s">
        <v>249</v>
      </c>
    </row>
    <row r="29" spans="1:13" x14ac:dyDescent="0.2">
      <c r="H29" s="129">
        <v>40465</v>
      </c>
      <c r="I29" s="190" t="s">
        <v>817</v>
      </c>
      <c r="J29" s="132" t="s">
        <v>721</v>
      </c>
      <c r="K29" s="136">
        <v>210</v>
      </c>
      <c r="L29" s="157" t="s">
        <v>89</v>
      </c>
      <c r="M29" s="160" t="s">
        <v>249</v>
      </c>
    </row>
    <row r="30" spans="1:13" x14ac:dyDescent="0.2">
      <c r="H30" s="129">
        <v>40466</v>
      </c>
      <c r="I30" s="190" t="s">
        <v>740</v>
      </c>
      <c r="J30" s="132" t="s">
        <v>293</v>
      </c>
      <c r="K30" s="136">
        <v>3523.17</v>
      </c>
      <c r="L30" s="157" t="s">
        <v>89</v>
      </c>
      <c r="M30" s="160" t="s">
        <v>249</v>
      </c>
    </row>
    <row r="31" spans="1:13" x14ac:dyDescent="0.2">
      <c r="H31" s="129">
        <v>40466</v>
      </c>
      <c r="I31" s="190" t="s">
        <v>637</v>
      </c>
      <c r="J31" s="132" t="s">
        <v>464</v>
      </c>
      <c r="K31" s="136">
        <v>401.55</v>
      </c>
      <c r="L31" s="157" t="s">
        <v>89</v>
      </c>
      <c r="M31" s="29" t="s">
        <v>249</v>
      </c>
    </row>
    <row r="32" spans="1:13" x14ac:dyDescent="0.2">
      <c r="H32" s="129">
        <v>40466</v>
      </c>
      <c r="I32" s="190" t="s">
        <v>740</v>
      </c>
      <c r="J32" s="132" t="s">
        <v>333</v>
      </c>
      <c r="K32" s="136">
        <v>214.63</v>
      </c>
      <c r="L32" s="157" t="s">
        <v>89</v>
      </c>
      <c r="M32" s="29" t="s">
        <v>249</v>
      </c>
    </row>
    <row r="33" spans="1:13" x14ac:dyDescent="0.2">
      <c r="H33" s="129">
        <v>40466</v>
      </c>
      <c r="I33" s="190" t="s">
        <v>740</v>
      </c>
      <c r="J33" s="132" t="s">
        <v>331</v>
      </c>
      <c r="K33" s="136">
        <v>158.25</v>
      </c>
      <c r="L33" s="157" t="s">
        <v>89</v>
      </c>
      <c r="M33" s="29" t="s">
        <v>249</v>
      </c>
    </row>
    <row r="34" spans="1:13" s="197" customFormat="1" x14ac:dyDescent="0.2">
      <c r="A34"/>
      <c r="B34"/>
      <c r="C34"/>
      <c r="E34" s="29"/>
      <c r="F34" s="29"/>
      <c r="G34"/>
      <c r="H34" s="129">
        <v>40469</v>
      </c>
      <c r="I34" s="190" t="s">
        <v>740</v>
      </c>
      <c r="J34" s="132" t="s">
        <v>333</v>
      </c>
      <c r="K34" s="136">
        <v>423.2</v>
      </c>
      <c r="L34" s="157" t="s">
        <v>89</v>
      </c>
      <c r="M34" s="29" t="s">
        <v>249</v>
      </c>
    </row>
    <row r="35" spans="1:13" s="197" customFormat="1" x14ac:dyDescent="0.2">
      <c r="A35"/>
      <c r="B35"/>
      <c r="C35"/>
      <c r="E35" s="29"/>
      <c r="F35" s="29"/>
      <c r="G35"/>
      <c r="H35" s="129">
        <v>40469</v>
      </c>
      <c r="I35" s="190" t="s">
        <v>740</v>
      </c>
      <c r="J35" s="132" t="s">
        <v>424</v>
      </c>
      <c r="K35" s="136">
        <v>215.69</v>
      </c>
      <c r="L35" s="157" t="s">
        <v>89</v>
      </c>
      <c r="M35" s="29" t="s">
        <v>249</v>
      </c>
    </row>
    <row r="36" spans="1:13" x14ac:dyDescent="0.2">
      <c r="H36" s="129">
        <v>40471</v>
      </c>
      <c r="I36" s="190" t="s">
        <v>740</v>
      </c>
      <c r="J36" s="132" t="s">
        <v>424</v>
      </c>
      <c r="K36" s="136">
        <v>314.29000000000002</v>
      </c>
      <c r="L36" s="157" t="s">
        <v>89</v>
      </c>
      <c r="M36" s="29" t="s">
        <v>249</v>
      </c>
    </row>
    <row r="37" spans="1:13" x14ac:dyDescent="0.2">
      <c r="H37" s="129">
        <v>40472</v>
      </c>
      <c r="I37" s="190" t="s">
        <v>555</v>
      </c>
      <c r="J37" s="132" t="s">
        <v>813</v>
      </c>
      <c r="K37" s="136">
        <v>140</v>
      </c>
      <c r="L37" s="157" t="s">
        <v>89</v>
      </c>
      <c r="M37" s="29" t="s">
        <v>249</v>
      </c>
    </row>
    <row r="38" spans="1:13" x14ac:dyDescent="0.2">
      <c r="H38" s="129">
        <v>40472</v>
      </c>
      <c r="I38" s="190" t="s">
        <v>397</v>
      </c>
      <c r="J38" s="132" t="s">
        <v>434</v>
      </c>
      <c r="K38" s="136">
        <v>3080</v>
      </c>
      <c r="L38" s="157" t="s">
        <v>89</v>
      </c>
      <c r="M38" s="29" t="s">
        <v>249</v>
      </c>
    </row>
    <row r="39" spans="1:13" x14ac:dyDescent="0.2">
      <c r="H39" s="129">
        <v>40476</v>
      </c>
      <c r="I39" s="190" t="s">
        <v>740</v>
      </c>
      <c r="J39" s="132" t="s">
        <v>819</v>
      </c>
      <c r="K39" s="136">
        <v>166.35</v>
      </c>
      <c r="L39" s="157" t="s">
        <v>89</v>
      </c>
      <c r="M39" s="29" t="s">
        <v>249</v>
      </c>
    </row>
    <row r="40" spans="1:13" x14ac:dyDescent="0.2">
      <c r="H40" s="129">
        <v>40476</v>
      </c>
      <c r="I40" s="190" t="s">
        <v>740</v>
      </c>
      <c r="J40" s="132" t="s">
        <v>424</v>
      </c>
      <c r="K40" s="136">
        <v>214.69</v>
      </c>
      <c r="L40" s="157" t="s">
        <v>89</v>
      </c>
      <c r="M40" s="29" t="s">
        <v>249</v>
      </c>
    </row>
    <row r="41" spans="1:13" x14ac:dyDescent="0.2">
      <c r="H41" s="129">
        <v>40477</v>
      </c>
      <c r="I41" s="190" t="s">
        <v>691</v>
      </c>
      <c r="J41" s="132" t="s">
        <v>811</v>
      </c>
      <c r="K41" s="136">
        <v>2203.92</v>
      </c>
      <c r="L41" s="157" t="s">
        <v>89</v>
      </c>
      <c r="M41" s="29" t="s">
        <v>249</v>
      </c>
    </row>
    <row r="42" spans="1:13" x14ac:dyDescent="0.2">
      <c r="H42" s="129">
        <v>40477</v>
      </c>
      <c r="I42" s="190" t="s">
        <v>740</v>
      </c>
      <c r="J42" s="132" t="s">
        <v>439</v>
      </c>
      <c r="K42" s="136">
        <v>298</v>
      </c>
      <c r="L42" s="157" t="s">
        <v>89</v>
      </c>
      <c r="M42" s="29" t="s">
        <v>249</v>
      </c>
    </row>
    <row r="43" spans="1:13" x14ac:dyDescent="0.2">
      <c r="H43" s="129">
        <v>40477</v>
      </c>
      <c r="I43" s="190" t="s">
        <v>740</v>
      </c>
      <c r="J43" s="132" t="s">
        <v>218</v>
      </c>
      <c r="K43" s="136">
        <v>1037.4000000000001</v>
      </c>
      <c r="L43" s="157" t="s">
        <v>89</v>
      </c>
      <c r="M43" s="29" t="s">
        <v>249</v>
      </c>
    </row>
    <row r="44" spans="1:13" x14ac:dyDescent="0.2">
      <c r="H44" s="129">
        <v>40477</v>
      </c>
      <c r="I44" s="190" t="s">
        <v>540</v>
      </c>
      <c r="J44" s="132" t="s">
        <v>575</v>
      </c>
      <c r="K44" s="136">
        <v>500</v>
      </c>
      <c r="L44" s="157" t="s">
        <v>89</v>
      </c>
      <c r="M44" s="29" t="s">
        <v>249</v>
      </c>
    </row>
    <row r="45" spans="1:13" x14ac:dyDescent="0.2">
      <c r="H45" s="129">
        <v>40477</v>
      </c>
      <c r="I45" s="190" t="s">
        <v>740</v>
      </c>
      <c r="J45" s="132" t="s">
        <v>333</v>
      </c>
      <c r="K45" s="136">
        <v>73.64</v>
      </c>
      <c r="L45" s="157" t="s">
        <v>89</v>
      </c>
      <c r="M45" s="29" t="s">
        <v>249</v>
      </c>
    </row>
    <row r="46" spans="1:13" x14ac:dyDescent="0.2">
      <c r="H46" s="129">
        <v>40478</v>
      </c>
      <c r="I46" s="190" t="s">
        <v>740</v>
      </c>
      <c r="J46" s="132" t="s">
        <v>333</v>
      </c>
      <c r="K46" s="136">
        <v>287.49</v>
      </c>
      <c r="L46" s="157" t="s">
        <v>89</v>
      </c>
      <c r="M46" s="29" t="s">
        <v>249</v>
      </c>
    </row>
    <row r="47" spans="1:13" x14ac:dyDescent="0.2">
      <c r="H47" s="129">
        <v>40479</v>
      </c>
      <c r="I47" s="190" t="s">
        <v>740</v>
      </c>
      <c r="J47" s="132" t="s">
        <v>546</v>
      </c>
      <c r="K47" s="136">
        <v>176.08</v>
      </c>
      <c r="L47" s="157" t="s">
        <v>89</v>
      </c>
      <c r="M47" s="29" t="s">
        <v>249</v>
      </c>
    </row>
    <row r="48" spans="1:13" x14ac:dyDescent="0.2">
      <c r="H48" s="129">
        <v>40479</v>
      </c>
      <c r="I48" s="190" t="s">
        <v>740</v>
      </c>
      <c r="J48" s="132" t="s">
        <v>333</v>
      </c>
      <c r="K48" s="136">
        <v>536.71</v>
      </c>
      <c r="L48" s="157" t="s">
        <v>89</v>
      </c>
      <c r="M48" s="29" t="s">
        <v>249</v>
      </c>
    </row>
    <row r="49" spans="8:13" x14ac:dyDescent="0.2">
      <c r="H49" s="129">
        <v>40479</v>
      </c>
      <c r="I49" s="190" t="s">
        <v>740</v>
      </c>
      <c r="J49" s="132" t="s">
        <v>424</v>
      </c>
      <c r="K49" s="136">
        <v>545.20000000000005</v>
      </c>
      <c r="L49" s="157" t="s">
        <v>89</v>
      </c>
      <c r="M49" s="29" t="s">
        <v>249</v>
      </c>
    </row>
    <row r="50" spans="8:13" x14ac:dyDescent="0.2">
      <c r="H50" s="129">
        <v>40479</v>
      </c>
      <c r="I50" s="190" t="s">
        <v>740</v>
      </c>
      <c r="J50" s="132" t="s">
        <v>246</v>
      </c>
      <c r="K50" s="136">
        <v>1767.4</v>
      </c>
      <c r="L50" s="157" t="s">
        <v>89</v>
      </c>
      <c r="M50" s="29" t="s">
        <v>249</v>
      </c>
    </row>
    <row r="51" spans="8:13" x14ac:dyDescent="0.2">
      <c r="H51" s="129">
        <v>40479</v>
      </c>
      <c r="I51" s="190" t="s">
        <v>740</v>
      </c>
      <c r="J51" s="132" t="s">
        <v>386</v>
      </c>
      <c r="K51" s="136">
        <v>1050.96</v>
      </c>
      <c r="L51" s="157" t="s">
        <v>89</v>
      </c>
      <c r="M51" s="29" t="s">
        <v>249</v>
      </c>
    </row>
    <row r="52" spans="8:13" x14ac:dyDescent="0.2">
      <c r="H52" s="129">
        <v>40480</v>
      </c>
      <c r="I52" s="190" t="s">
        <v>637</v>
      </c>
      <c r="J52" s="132" t="s">
        <v>814</v>
      </c>
      <c r="K52" s="136">
        <v>218.7</v>
      </c>
      <c r="L52" s="157" t="s">
        <v>89</v>
      </c>
      <c r="M52" s="29" t="s">
        <v>249</v>
      </c>
    </row>
    <row r="53" spans="8:13" x14ac:dyDescent="0.2">
      <c r="H53" s="129">
        <v>40480</v>
      </c>
      <c r="I53" s="190" t="s">
        <v>637</v>
      </c>
      <c r="J53" s="132" t="s">
        <v>132</v>
      </c>
      <c r="K53" s="136">
        <v>131.30000000000001</v>
      </c>
      <c r="L53" s="157" t="s">
        <v>89</v>
      </c>
      <c r="M53" s="29" t="s">
        <v>249</v>
      </c>
    </row>
    <row r="54" spans="8:13" x14ac:dyDescent="0.2">
      <c r="H54" s="129">
        <v>40480</v>
      </c>
      <c r="I54" s="190" t="s">
        <v>637</v>
      </c>
      <c r="J54" s="132" t="s">
        <v>815</v>
      </c>
      <c r="K54" s="136">
        <v>395.36</v>
      </c>
      <c r="L54" s="157" t="s">
        <v>89</v>
      </c>
      <c r="M54" s="29" t="s">
        <v>249</v>
      </c>
    </row>
    <row r="55" spans="8:13" x14ac:dyDescent="0.2">
      <c r="H55" s="129">
        <v>40480</v>
      </c>
      <c r="I55" s="166" t="s">
        <v>397</v>
      </c>
      <c r="J55" s="132" t="s">
        <v>434</v>
      </c>
      <c r="K55" s="136">
        <v>150</v>
      </c>
      <c r="L55" s="27" t="s">
        <v>89</v>
      </c>
      <c r="M55" s="29" t="s">
        <v>249</v>
      </c>
    </row>
    <row r="56" spans="8:13" x14ac:dyDescent="0.2">
      <c r="H56" s="129">
        <v>40481</v>
      </c>
      <c r="I56" s="190" t="s">
        <v>740</v>
      </c>
      <c r="J56" s="132" t="s">
        <v>212</v>
      </c>
      <c r="K56" s="136">
        <v>310.25</v>
      </c>
      <c r="L56" s="27" t="s">
        <v>89</v>
      </c>
      <c r="M56" s="29" t="s">
        <v>249</v>
      </c>
    </row>
    <row r="57" spans="8:13" ht="13.5" thickBot="1" x14ac:dyDescent="0.25">
      <c r="H57" s="209"/>
      <c r="I57" s="192"/>
      <c r="J57" s="133"/>
      <c r="K57" s="137"/>
    </row>
    <row r="58" spans="8:13" ht="13.5" thickBot="1" x14ac:dyDescent="0.25">
      <c r="H58" s="56"/>
      <c r="I58" s="56"/>
      <c r="J58" s="194"/>
      <c r="K58" s="87">
        <f>SUM(K6:K57)</f>
        <v>47903.7</v>
      </c>
    </row>
    <row r="59" spans="8:13" x14ac:dyDescent="0.2">
      <c r="H59" s="56"/>
      <c r="I59" s="56"/>
      <c r="J59" s="194"/>
      <c r="K59" s="208"/>
    </row>
    <row r="60" spans="8:13" x14ac:dyDescent="0.2">
      <c r="I60" s="177">
        <v>40452</v>
      </c>
      <c r="J60" s="231" t="s">
        <v>50</v>
      </c>
      <c r="K60" s="197">
        <v>2793.46</v>
      </c>
      <c r="L60" s="29" t="s">
        <v>89</v>
      </c>
    </row>
    <row r="61" spans="8:13" x14ac:dyDescent="0.2">
      <c r="I61" s="177">
        <v>40457</v>
      </c>
      <c r="J61" s="195" t="s">
        <v>168</v>
      </c>
      <c r="K61" s="197">
        <v>507.53</v>
      </c>
      <c r="L61" s="29" t="s">
        <v>89</v>
      </c>
    </row>
    <row r="62" spans="8:13" x14ac:dyDescent="0.2">
      <c r="I62" s="177">
        <v>40457</v>
      </c>
      <c r="J62" s="231" t="s">
        <v>50</v>
      </c>
      <c r="K62" s="197">
        <v>2842.7</v>
      </c>
      <c r="L62" s="29" t="s">
        <v>89</v>
      </c>
    </row>
    <row r="63" spans="8:13" x14ac:dyDescent="0.2">
      <c r="I63" s="177">
        <v>40457</v>
      </c>
      <c r="J63" s="231" t="s">
        <v>346</v>
      </c>
      <c r="K63" s="197">
        <v>10000</v>
      </c>
      <c r="L63" s="29" t="s">
        <v>89</v>
      </c>
    </row>
    <row r="64" spans="8:13" x14ac:dyDescent="0.2">
      <c r="I64" s="177">
        <v>40459</v>
      </c>
      <c r="J64" s="195" t="s">
        <v>810</v>
      </c>
      <c r="K64" s="197">
        <v>1130.3800000000001</v>
      </c>
      <c r="L64" s="29" t="s">
        <v>89</v>
      </c>
    </row>
    <row r="65" spans="9:12" x14ac:dyDescent="0.2">
      <c r="I65" s="177">
        <v>40477</v>
      </c>
      <c r="J65" s="231" t="s">
        <v>346</v>
      </c>
      <c r="K65" s="197">
        <v>7468.22</v>
      </c>
      <c r="L65" s="29" t="s">
        <v>89</v>
      </c>
    </row>
    <row r="66" spans="9:12" ht="13.5" thickBot="1" x14ac:dyDescent="0.25">
      <c r="I66" s="177">
        <v>40478</v>
      </c>
      <c r="J66" s="231" t="s">
        <v>816</v>
      </c>
      <c r="K66" s="234">
        <v>6195.02</v>
      </c>
      <c r="L66" s="29" t="s">
        <v>89</v>
      </c>
    </row>
    <row r="67" spans="9:12" ht="13.5" thickTop="1" x14ac:dyDescent="0.2">
      <c r="K67" s="197">
        <f>SUM(K60:K66)</f>
        <v>30937.31</v>
      </c>
    </row>
  </sheetData>
  <mergeCells count="3">
    <mergeCell ref="A1:L1"/>
    <mergeCell ref="A3:D3"/>
    <mergeCell ref="H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N77"/>
  <sheetViews>
    <sheetView workbookViewId="0">
      <selection activeCell="C8" sqref="C8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</cols>
  <sheetData>
    <row r="1" spans="1:13" s="1" customFormat="1" ht="17.45" customHeight="1" x14ac:dyDescent="0.2">
      <c r="A1" s="863" t="s">
        <v>820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>
        <v>40484</v>
      </c>
      <c r="B6" s="190" t="s">
        <v>647</v>
      </c>
      <c r="C6" s="132" t="s">
        <v>217</v>
      </c>
      <c r="D6" s="136">
        <v>787.35</v>
      </c>
      <c r="E6" s="157" t="s">
        <v>89</v>
      </c>
      <c r="F6" s="71" t="s">
        <v>249</v>
      </c>
      <c r="H6" s="129">
        <v>40481</v>
      </c>
      <c r="I6" s="190" t="s">
        <v>301</v>
      </c>
      <c r="J6" s="132" t="s">
        <v>331</v>
      </c>
      <c r="K6" s="136">
        <v>130.85</v>
      </c>
      <c r="L6" s="233" t="s">
        <v>89</v>
      </c>
      <c r="M6" s="27"/>
    </row>
    <row r="7" spans="1:13" s="56" customFormat="1" ht="12" x14ac:dyDescent="0.2">
      <c r="A7" s="129">
        <v>40484</v>
      </c>
      <c r="B7" s="190" t="s">
        <v>582</v>
      </c>
      <c r="C7" s="132" t="s">
        <v>822</v>
      </c>
      <c r="D7" s="136">
        <v>2533.12</v>
      </c>
      <c r="E7" s="157" t="s">
        <v>89</v>
      </c>
      <c r="F7" s="71" t="s">
        <v>249</v>
      </c>
      <c r="H7" s="129">
        <v>40483</v>
      </c>
      <c r="I7" s="190" t="s">
        <v>301</v>
      </c>
      <c r="J7" s="132" t="s">
        <v>333</v>
      </c>
      <c r="K7" s="136">
        <v>323.95</v>
      </c>
      <c r="L7" s="157" t="s">
        <v>89</v>
      </c>
      <c r="M7" s="157" t="s">
        <v>249</v>
      </c>
    </row>
    <row r="8" spans="1:13" s="56" customFormat="1" x14ac:dyDescent="0.2">
      <c r="A8" s="129">
        <v>40484</v>
      </c>
      <c r="B8" s="190" t="s">
        <v>582</v>
      </c>
      <c r="C8" s="132" t="s">
        <v>434</v>
      </c>
      <c r="D8" s="136">
        <v>480</v>
      </c>
      <c r="E8" s="157" t="s">
        <v>89</v>
      </c>
      <c r="F8" s="29" t="s">
        <v>249</v>
      </c>
      <c r="H8" s="129">
        <v>40484</v>
      </c>
      <c r="I8" s="190" t="s">
        <v>301</v>
      </c>
      <c r="J8" s="132" t="s">
        <v>459</v>
      </c>
      <c r="K8" s="136">
        <v>105.19</v>
      </c>
      <c r="L8" s="157" t="s">
        <v>89</v>
      </c>
      <c r="M8" s="157" t="s">
        <v>249</v>
      </c>
    </row>
    <row r="9" spans="1:13" s="56" customFormat="1" x14ac:dyDescent="0.2">
      <c r="A9" s="129">
        <v>40484</v>
      </c>
      <c r="B9" s="190" t="s">
        <v>301</v>
      </c>
      <c r="C9" s="132" t="s">
        <v>222</v>
      </c>
      <c r="D9" s="136">
        <v>3721.1</v>
      </c>
      <c r="E9" s="157" t="s">
        <v>89</v>
      </c>
      <c r="F9" s="29" t="s">
        <v>249</v>
      </c>
      <c r="H9" s="129">
        <v>40485</v>
      </c>
      <c r="I9" s="190" t="s">
        <v>301</v>
      </c>
      <c r="J9" s="132" t="s">
        <v>424</v>
      </c>
      <c r="K9" s="136">
        <v>320.56</v>
      </c>
      <c r="L9" s="157" t="s">
        <v>89</v>
      </c>
      <c r="M9" s="29" t="s">
        <v>249</v>
      </c>
    </row>
    <row r="10" spans="1:13" s="56" customFormat="1" x14ac:dyDescent="0.2">
      <c r="A10" s="129">
        <v>40484</v>
      </c>
      <c r="B10" s="190" t="s">
        <v>301</v>
      </c>
      <c r="C10" s="132" t="s">
        <v>274</v>
      </c>
      <c r="D10" s="136">
        <v>4332</v>
      </c>
      <c r="E10" s="157" t="s">
        <v>89</v>
      </c>
      <c r="F10" s="29" t="s">
        <v>249</v>
      </c>
      <c r="H10" s="129">
        <v>40485</v>
      </c>
      <c r="I10" s="190" t="s">
        <v>830</v>
      </c>
      <c r="J10" s="132" t="s">
        <v>831</v>
      </c>
      <c r="K10" s="136">
        <v>900</v>
      </c>
      <c r="L10" s="157" t="s">
        <v>89</v>
      </c>
      <c r="M10" s="29" t="s">
        <v>249</v>
      </c>
    </row>
    <row r="11" spans="1:13" s="56" customFormat="1" x14ac:dyDescent="0.2">
      <c r="A11" s="129">
        <v>40484</v>
      </c>
      <c r="B11" s="190" t="s">
        <v>582</v>
      </c>
      <c r="C11" s="61" t="s">
        <v>419</v>
      </c>
      <c r="D11" s="92">
        <v>1185.3499999999999</v>
      </c>
      <c r="E11" s="27" t="s">
        <v>89</v>
      </c>
      <c r="F11" s="29" t="s">
        <v>249</v>
      </c>
      <c r="H11" s="129">
        <v>40485</v>
      </c>
      <c r="I11" s="190" t="s">
        <v>830</v>
      </c>
      <c r="J11" s="132" t="s">
        <v>543</v>
      </c>
      <c r="K11" s="136">
        <v>350</v>
      </c>
      <c r="L11" s="157" t="s">
        <v>89</v>
      </c>
      <c r="M11" s="29" t="s">
        <v>249</v>
      </c>
    </row>
    <row r="12" spans="1:13" s="56" customFormat="1" x14ac:dyDescent="0.2">
      <c r="A12" s="129">
        <v>40484</v>
      </c>
      <c r="B12" s="190" t="s">
        <v>691</v>
      </c>
      <c r="C12" s="61" t="s">
        <v>659</v>
      </c>
      <c r="D12" s="92">
        <v>6806.37</v>
      </c>
      <c r="E12" s="27" t="s">
        <v>89</v>
      </c>
      <c r="F12" s="29" t="s">
        <v>249</v>
      </c>
      <c r="H12" s="129">
        <v>40486</v>
      </c>
      <c r="I12" s="190" t="s">
        <v>301</v>
      </c>
      <c r="J12" s="132" t="s">
        <v>178</v>
      </c>
      <c r="K12" s="136">
        <v>991.8</v>
      </c>
      <c r="L12" s="157" t="s">
        <v>89</v>
      </c>
      <c r="M12" s="29" t="s">
        <v>249</v>
      </c>
    </row>
    <row r="13" spans="1:13" s="56" customFormat="1" ht="13.5" thickBot="1" x14ac:dyDescent="0.25">
      <c r="A13" s="161"/>
      <c r="B13" s="187"/>
      <c r="C13" s="67"/>
      <c r="D13" s="93"/>
      <c r="E13" s="27"/>
      <c r="F13" s="29"/>
      <c r="H13" s="129">
        <v>40486</v>
      </c>
      <c r="I13" s="190" t="s">
        <v>301</v>
      </c>
      <c r="J13" s="132" t="s">
        <v>821</v>
      </c>
      <c r="K13" s="136">
        <v>307.14999999999998</v>
      </c>
      <c r="L13" s="27" t="s">
        <v>89</v>
      </c>
      <c r="M13" s="29" t="s">
        <v>249</v>
      </c>
    </row>
    <row r="14" spans="1:13" s="56" customFormat="1" ht="13.5" thickBot="1" x14ac:dyDescent="0.25">
      <c r="D14" s="87">
        <f>SUM(D6:D13)</f>
        <v>19845.29</v>
      </c>
      <c r="E14" s="27"/>
      <c r="F14" s="29"/>
      <c r="H14" s="129">
        <v>40487</v>
      </c>
      <c r="I14" s="190" t="s">
        <v>301</v>
      </c>
      <c r="J14" s="132" t="s">
        <v>293</v>
      </c>
      <c r="K14" s="136">
        <v>2754.81</v>
      </c>
      <c r="L14" s="27" t="s">
        <v>89</v>
      </c>
      <c r="M14" s="29" t="s">
        <v>249</v>
      </c>
    </row>
    <row r="15" spans="1:13" s="56" customFormat="1" x14ac:dyDescent="0.2">
      <c r="A15" s="70"/>
      <c r="B15" s="70"/>
      <c r="C15" s="70"/>
      <c r="D15" s="95"/>
      <c r="E15" s="27"/>
      <c r="F15" s="29"/>
      <c r="H15" s="129">
        <v>40487</v>
      </c>
      <c r="I15" s="190" t="s">
        <v>301</v>
      </c>
      <c r="J15" s="132" t="s">
        <v>408</v>
      </c>
      <c r="K15" s="136">
        <v>2529</v>
      </c>
      <c r="L15" s="157" t="s">
        <v>89</v>
      </c>
      <c r="M15" s="29" t="s">
        <v>249</v>
      </c>
    </row>
    <row r="16" spans="1:13" s="56" customFormat="1" x14ac:dyDescent="0.2">
      <c r="A16"/>
      <c r="B16"/>
      <c r="C16"/>
      <c r="D16" s="197"/>
      <c r="E16" s="29"/>
      <c r="F16" s="29"/>
      <c r="H16" s="129">
        <v>40487</v>
      </c>
      <c r="I16" s="190" t="s">
        <v>301</v>
      </c>
      <c r="J16" s="132" t="s">
        <v>227</v>
      </c>
      <c r="K16" s="136">
        <v>416.1</v>
      </c>
      <c r="L16" s="157" t="s">
        <v>89</v>
      </c>
      <c r="M16" s="29" t="s">
        <v>249</v>
      </c>
    </row>
    <row r="17" spans="8:14" x14ac:dyDescent="0.2">
      <c r="H17" s="129">
        <v>40487</v>
      </c>
      <c r="I17" s="190" t="s">
        <v>301</v>
      </c>
      <c r="J17" s="132" t="s">
        <v>790</v>
      </c>
      <c r="K17" s="136">
        <v>1120</v>
      </c>
      <c r="L17" s="157" t="s">
        <v>89</v>
      </c>
      <c r="M17" s="29" t="s">
        <v>249</v>
      </c>
    </row>
    <row r="18" spans="8:14" x14ac:dyDescent="0.2">
      <c r="H18" s="129">
        <v>40487</v>
      </c>
      <c r="I18" s="190" t="s">
        <v>582</v>
      </c>
      <c r="J18" s="132" t="s">
        <v>419</v>
      </c>
      <c r="K18" s="136">
        <v>4086.3</v>
      </c>
      <c r="L18" s="157" t="s">
        <v>89</v>
      </c>
      <c r="M18" s="29" t="s">
        <v>249</v>
      </c>
    </row>
    <row r="19" spans="8:14" x14ac:dyDescent="0.2">
      <c r="H19" s="129">
        <v>40490</v>
      </c>
      <c r="I19" s="190" t="s">
        <v>301</v>
      </c>
      <c r="J19" s="132" t="s">
        <v>9</v>
      </c>
      <c r="K19" s="136">
        <v>219.5</v>
      </c>
      <c r="L19" s="157" t="s">
        <v>89</v>
      </c>
      <c r="M19" s="29" t="s">
        <v>249</v>
      </c>
    </row>
    <row r="20" spans="8:14" x14ac:dyDescent="0.2">
      <c r="H20" s="129">
        <v>40490</v>
      </c>
      <c r="I20" s="190" t="s">
        <v>301</v>
      </c>
      <c r="J20" s="132" t="s">
        <v>790</v>
      </c>
      <c r="K20" s="136">
        <v>475</v>
      </c>
      <c r="L20" s="157" t="s">
        <v>89</v>
      </c>
      <c r="M20" s="29" t="s">
        <v>384</v>
      </c>
    </row>
    <row r="21" spans="8:14" x14ac:dyDescent="0.2">
      <c r="H21" s="129">
        <v>40490</v>
      </c>
      <c r="I21" s="190" t="s">
        <v>301</v>
      </c>
      <c r="J21" s="132" t="s">
        <v>333</v>
      </c>
      <c r="K21" s="136">
        <v>447.14</v>
      </c>
      <c r="L21" s="157" t="s">
        <v>89</v>
      </c>
      <c r="M21" s="29" t="s">
        <v>249</v>
      </c>
    </row>
    <row r="22" spans="8:14" x14ac:dyDescent="0.2">
      <c r="H22" s="129">
        <v>40490</v>
      </c>
      <c r="I22" s="190" t="s">
        <v>301</v>
      </c>
      <c r="J22" s="132" t="s">
        <v>6</v>
      </c>
      <c r="K22" s="136">
        <v>9683.98</v>
      </c>
      <c r="L22" s="872" t="s">
        <v>89</v>
      </c>
      <c r="M22" s="873" t="s">
        <v>249</v>
      </c>
    </row>
    <row r="23" spans="8:14" x14ac:dyDescent="0.2">
      <c r="H23" s="129">
        <v>40490</v>
      </c>
      <c r="I23" s="190" t="s">
        <v>301</v>
      </c>
      <c r="J23" s="132" t="s">
        <v>6</v>
      </c>
      <c r="K23" s="136">
        <v>5430.6</v>
      </c>
      <c r="L23" s="872"/>
      <c r="M23" s="873"/>
    </row>
    <row r="24" spans="8:14" ht="13.5" thickBot="1" x14ac:dyDescent="0.25">
      <c r="H24" s="129">
        <v>40490</v>
      </c>
      <c r="I24" s="190" t="s">
        <v>301</v>
      </c>
      <c r="J24" s="132" t="s">
        <v>6</v>
      </c>
      <c r="K24" s="137">
        <v>10553.85</v>
      </c>
      <c r="L24" s="872"/>
      <c r="M24" s="873"/>
    </row>
    <row r="25" spans="8:14" ht="13.5" thickTop="1" x14ac:dyDescent="0.2">
      <c r="H25" s="129"/>
      <c r="I25" s="190"/>
      <c r="J25" s="132"/>
      <c r="K25" s="135">
        <f>SUM(K22:K24)</f>
        <v>25668.43</v>
      </c>
      <c r="L25" s="157"/>
    </row>
    <row r="26" spans="8:14" x14ac:dyDescent="0.2">
      <c r="H26" s="129">
        <v>40491</v>
      </c>
      <c r="I26" s="190" t="s">
        <v>301</v>
      </c>
      <c r="J26" s="132" t="s">
        <v>424</v>
      </c>
      <c r="K26" s="136">
        <v>39.83</v>
      </c>
      <c r="L26" s="157" t="s">
        <v>89</v>
      </c>
      <c r="M26" s="29" t="s">
        <v>249</v>
      </c>
    </row>
    <row r="27" spans="8:14" x14ac:dyDescent="0.2">
      <c r="H27" s="129">
        <v>40492</v>
      </c>
      <c r="I27" s="190" t="s">
        <v>301</v>
      </c>
      <c r="J27" s="132" t="s">
        <v>459</v>
      </c>
      <c r="K27" s="136">
        <v>87.2</v>
      </c>
      <c r="L27" s="157" t="s">
        <v>89</v>
      </c>
      <c r="M27" s="160" t="s">
        <v>249</v>
      </c>
    </row>
    <row r="28" spans="8:14" x14ac:dyDescent="0.2">
      <c r="H28" s="129">
        <v>40492</v>
      </c>
      <c r="I28" s="190" t="s">
        <v>301</v>
      </c>
      <c r="J28" s="132" t="s">
        <v>424</v>
      </c>
      <c r="K28" s="136">
        <v>187.09</v>
      </c>
      <c r="L28" s="157" t="s">
        <v>89</v>
      </c>
      <c r="M28" s="160" t="s">
        <v>249</v>
      </c>
    </row>
    <row r="29" spans="8:14" x14ac:dyDescent="0.2">
      <c r="H29" s="129">
        <v>40494</v>
      </c>
      <c r="I29" s="190" t="s">
        <v>719</v>
      </c>
      <c r="J29" s="132" t="s">
        <v>720</v>
      </c>
      <c r="K29" s="136">
        <v>6543.16</v>
      </c>
      <c r="L29" s="157" t="s">
        <v>89</v>
      </c>
      <c r="M29" s="29" t="s">
        <v>249</v>
      </c>
      <c r="N29" s="159"/>
    </row>
    <row r="30" spans="8:14" x14ac:dyDescent="0.2">
      <c r="H30" s="129">
        <v>40494</v>
      </c>
      <c r="I30" s="190" t="s">
        <v>301</v>
      </c>
      <c r="J30" s="132" t="s">
        <v>380</v>
      </c>
      <c r="K30" s="124">
        <v>239.4</v>
      </c>
      <c r="L30" s="157" t="s">
        <v>89</v>
      </c>
      <c r="M30" s="29" t="s">
        <v>249</v>
      </c>
      <c r="N30" s="159"/>
    </row>
    <row r="31" spans="8:14" x14ac:dyDescent="0.2">
      <c r="H31" s="129">
        <v>40494</v>
      </c>
      <c r="I31" s="190" t="s">
        <v>582</v>
      </c>
      <c r="J31" s="132" t="s">
        <v>419</v>
      </c>
      <c r="K31" s="135">
        <v>5349.45</v>
      </c>
      <c r="L31" s="157" t="s">
        <v>89</v>
      </c>
      <c r="M31" s="29" t="s">
        <v>249</v>
      </c>
      <c r="N31" s="159"/>
    </row>
    <row r="32" spans="8:14" x14ac:dyDescent="0.2">
      <c r="H32" s="129">
        <v>40494</v>
      </c>
      <c r="I32" s="190" t="s">
        <v>301</v>
      </c>
      <c r="J32" s="132" t="s">
        <v>823</v>
      </c>
      <c r="K32" s="124">
        <v>645</v>
      </c>
      <c r="L32" s="157" t="s">
        <v>89</v>
      </c>
      <c r="M32" s="160" t="s">
        <v>249</v>
      </c>
      <c r="N32" s="159"/>
    </row>
    <row r="33" spans="1:14" x14ac:dyDescent="0.2">
      <c r="H33" s="129">
        <v>40494</v>
      </c>
      <c r="I33" s="190" t="s">
        <v>647</v>
      </c>
      <c r="J33" s="132" t="s">
        <v>630</v>
      </c>
      <c r="K33" s="124">
        <v>535.94000000000005</v>
      </c>
      <c r="L33" s="157" t="s">
        <v>89</v>
      </c>
      <c r="M33" s="160" t="s">
        <v>249</v>
      </c>
      <c r="N33" s="159"/>
    </row>
    <row r="34" spans="1:14" s="29" customFormat="1" x14ac:dyDescent="0.2">
      <c r="A34"/>
      <c r="B34"/>
      <c r="C34"/>
      <c r="D34" s="197"/>
      <c r="G34"/>
      <c r="H34" s="129">
        <v>40498</v>
      </c>
      <c r="I34" s="190" t="s">
        <v>301</v>
      </c>
      <c r="J34" s="132" t="s">
        <v>383</v>
      </c>
      <c r="K34" s="124">
        <v>776.68</v>
      </c>
      <c r="L34" s="157" t="s">
        <v>89</v>
      </c>
      <c r="M34" s="160" t="s">
        <v>249</v>
      </c>
      <c r="N34" s="159"/>
    </row>
    <row r="35" spans="1:14" s="29" customFormat="1" x14ac:dyDescent="0.2">
      <c r="A35"/>
      <c r="B35"/>
      <c r="C35"/>
      <c r="D35" s="197"/>
      <c r="G35"/>
      <c r="H35" s="129">
        <v>40498</v>
      </c>
      <c r="I35" s="190" t="s">
        <v>441</v>
      </c>
      <c r="J35" s="132" t="s">
        <v>452</v>
      </c>
      <c r="K35" s="135">
        <v>250</v>
      </c>
      <c r="L35" s="157"/>
      <c r="M35" s="160" t="s">
        <v>249</v>
      </c>
      <c r="N35" s="159"/>
    </row>
    <row r="36" spans="1:14" x14ac:dyDescent="0.2">
      <c r="H36" s="129">
        <v>40498</v>
      </c>
      <c r="I36" s="190" t="s">
        <v>314</v>
      </c>
      <c r="J36" s="132" t="s">
        <v>824</v>
      </c>
      <c r="K36" s="124">
        <v>1454</v>
      </c>
      <c r="L36" s="157" t="s">
        <v>89</v>
      </c>
      <c r="M36" s="160" t="s">
        <v>249</v>
      </c>
      <c r="N36" s="159"/>
    </row>
    <row r="37" spans="1:14" x14ac:dyDescent="0.2">
      <c r="H37" s="129">
        <v>40498</v>
      </c>
      <c r="I37" s="190" t="s">
        <v>647</v>
      </c>
      <c r="J37" s="132" t="s">
        <v>825</v>
      </c>
      <c r="K37" s="135">
        <v>361.2</v>
      </c>
      <c r="L37" s="157" t="s">
        <v>89</v>
      </c>
      <c r="M37" s="160" t="s">
        <v>249</v>
      </c>
      <c r="N37" s="159"/>
    </row>
    <row r="38" spans="1:14" x14ac:dyDescent="0.2">
      <c r="H38" s="129">
        <v>40498</v>
      </c>
      <c r="I38" s="190" t="s">
        <v>301</v>
      </c>
      <c r="J38" s="132" t="s">
        <v>333</v>
      </c>
      <c r="K38" s="124">
        <v>837.03</v>
      </c>
      <c r="L38" s="157" t="s">
        <v>89</v>
      </c>
      <c r="M38" s="160" t="s">
        <v>249</v>
      </c>
    </row>
    <row r="39" spans="1:14" x14ac:dyDescent="0.2">
      <c r="H39" s="129">
        <v>40499</v>
      </c>
      <c r="I39" s="190" t="s">
        <v>301</v>
      </c>
      <c r="J39" s="132" t="s">
        <v>424</v>
      </c>
      <c r="K39" s="135">
        <v>210.11</v>
      </c>
      <c r="L39" s="157" t="s">
        <v>89</v>
      </c>
      <c r="M39" s="160" t="s">
        <v>249</v>
      </c>
    </row>
    <row r="40" spans="1:14" x14ac:dyDescent="0.2">
      <c r="H40" s="129">
        <v>40500</v>
      </c>
      <c r="I40" s="190" t="s">
        <v>301</v>
      </c>
      <c r="J40" s="132" t="s">
        <v>310</v>
      </c>
      <c r="K40" s="124">
        <v>134.85</v>
      </c>
      <c r="L40" s="157" t="s">
        <v>89</v>
      </c>
      <c r="M40" s="160" t="s">
        <v>249</v>
      </c>
    </row>
    <row r="41" spans="1:14" x14ac:dyDescent="0.2">
      <c r="H41" s="129">
        <v>40500</v>
      </c>
      <c r="I41" s="190" t="s">
        <v>301</v>
      </c>
      <c r="J41" s="132" t="s">
        <v>333</v>
      </c>
      <c r="K41" s="135">
        <v>292.55</v>
      </c>
      <c r="L41" s="157" t="s">
        <v>89</v>
      </c>
      <c r="M41" s="29" t="s">
        <v>249</v>
      </c>
    </row>
    <row r="42" spans="1:14" x14ac:dyDescent="0.2">
      <c r="H42" s="129">
        <v>40500</v>
      </c>
      <c r="I42" s="190" t="s">
        <v>301</v>
      </c>
      <c r="J42" s="132" t="s">
        <v>826</v>
      </c>
      <c r="K42" s="124">
        <v>1178.02</v>
      </c>
      <c r="L42" s="157" t="s">
        <v>89</v>
      </c>
      <c r="M42" s="29" t="s">
        <v>249</v>
      </c>
    </row>
    <row r="43" spans="1:14" x14ac:dyDescent="0.2">
      <c r="H43" s="129">
        <v>40500</v>
      </c>
      <c r="I43" s="190" t="s">
        <v>301</v>
      </c>
      <c r="J43" s="132" t="s">
        <v>5</v>
      </c>
      <c r="K43" s="124">
        <v>1521.9</v>
      </c>
      <c r="L43" s="157" t="s">
        <v>89</v>
      </c>
      <c r="M43" s="29" t="s">
        <v>249</v>
      </c>
    </row>
    <row r="44" spans="1:14" x14ac:dyDescent="0.2">
      <c r="H44" s="129">
        <v>40501</v>
      </c>
      <c r="I44" s="190" t="s">
        <v>301</v>
      </c>
      <c r="J44" s="132" t="s">
        <v>407</v>
      </c>
      <c r="K44" s="135">
        <v>510</v>
      </c>
      <c r="L44" s="157" t="s">
        <v>89</v>
      </c>
      <c r="M44" s="29" t="s">
        <v>249</v>
      </c>
    </row>
    <row r="45" spans="1:14" x14ac:dyDescent="0.2">
      <c r="H45" s="129">
        <v>40504</v>
      </c>
      <c r="I45" s="190" t="s">
        <v>301</v>
      </c>
      <c r="J45" s="132" t="s">
        <v>310</v>
      </c>
      <c r="K45" s="124">
        <v>104.95</v>
      </c>
      <c r="L45" s="157" t="s">
        <v>89</v>
      </c>
      <c r="M45" s="29" t="s">
        <v>249</v>
      </c>
    </row>
    <row r="46" spans="1:14" x14ac:dyDescent="0.2">
      <c r="H46" s="129">
        <v>40505</v>
      </c>
      <c r="I46" s="190" t="s">
        <v>301</v>
      </c>
      <c r="J46" s="132" t="s">
        <v>111</v>
      </c>
      <c r="K46" s="124">
        <v>3045</v>
      </c>
      <c r="L46" s="157" t="s">
        <v>89</v>
      </c>
      <c r="M46" s="29" t="s">
        <v>249</v>
      </c>
    </row>
    <row r="47" spans="1:14" x14ac:dyDescent="0.2">
      <c r="H47" s="129">
        <v>40505</v>
      </c>
      <c r="I47" s="190" t="s">
        <v>744</v>
      </c>
      <c r="J47" s="132" t="s">
        <v>285</v>
      </c>
      <c r="K47" s="135">
        <v>3000</v>
      </c>
      <c r="L47" s="157"/>
      <c r="M47" s="29" t="s">
        <v>249</v>
      </c>
    </row>
    <row r="48" spans="1:14" x14ac:dyDescent="0.2">
      <c r="H48" s="129">
        <v>40505</v>
      </c>
      <c r="I48" s="190" t="s">
        <v>301</v>
      </c>
      <c r="J48" s="132" t="s">
        <v>835</v>
      </c>
      <c r="K48" s="419">
        <v>1959.14</v>
      </c>
      <c r="L48" s="157"/>
      <c r="M48" s="29" t="s">
        <v>249</v>
      </c>
    </row>
    <row r="49" spans="8:13" x14ac:dyDescent="0.2">
      <c r="H49" s="129">
        <v>40506</v>
      </c>
      <c r="I49" s="190" t="s">
        <v>301</v>
      </c>
      <c r="J49" s="132" t="s">
        <v>380</v>
      </c>
      <c r="K49" s="135">
        <v>484.16</v>
      </c>
      <c r="L49" s="157" t="s">
        <v>89</v>
      </c>
      <c r="M49" s="29" t="s">
        <v>249</v>
      </c>
    </row>
    <row r="50" spans="8:13" x14ac:dyDescent="0.2">
      <c r="H50" s="129">
        <v>40506</v>
      </c>
      <c r="I50" s="190" t="s">
        <v>647</v>
      </c>
      <c r="J50" s="132" t="s">
        <v>827</v>
      </c>
      <c r="K50" s="124">
        <v>275.85000000000002</v>
      </c>
      <c r="L50" s="157" t="s">
        <v>89</v>
      </c>
      <c r="M50" s="29" t="s">
        <v>249</v>
      </c>
    </row>
    <row r="51" spans="8:13" x14ac:dyDescent="0.2">
      <c r="H51" s="129">
        <v>40506</v>
      </c>
      <c r="I51" s="190" t="s">
        <v>397</v>
      </c>
      <c r="J51" s="132" t="s">
        <v>419</v>
      </c>
      <c r="K51" s="124">
        <v>220.8</v>
      </c>
      <c r="L51" s="157" t="s">
        <v>89</v>
      </c>
      <c r="M51" s="29" t="s">
        <v>249</v>
      </c>
    </row>
    <row r="52" spans="8:13" x14ac:dyDescent="0.2">
      <c r="H52" s="129">
        <v>40506</v>
      </c>
      <c r="I52" s="190" t="s">
        <v>301</v>
      </c>
      <c r="J52" s="132" t="s">
        <v>333</v>
      </c>
      <c r="K52" s="135">
        <v>392.73</v>
      </c>
      <c r="L52" s="157" t="s">
        <v>89</v>
      </c>
      <c r="M52" s="29" t="s">
        <v>249</v>
      </c>
    </row>
    <row r="53" spans="8:13" x14ac:dyDescent="0.2">
      <c r="H53" s="129">
        <v>40507</v>
      </c>
      <c r="I53" s="190" t="s">
        <v>301</v>
      </c>
      <c r="J53" s="132" t="s">
        <v>103</v>
      </c>
      <c r="K53" s="124">
        <v>2736</v>
      </c>
      <c r="L53" s="157" t="s">
        <v>89</v>
      </c>
      <c r="M53" s="29" t="s">
        <v>249</v>
      </c>
    </row>
    <row r="54" spans="8:13" x14ac:dyDescent="0.2">
      <c r="H54" s="129">
        <v>40507</v>
      </c>
      <c r="I54" s="190" t="s">
        <v>301</v>
      </c>
      <c r="J54" s="132" t="s">
        <v>828</v>
      </c>
      <c r="K54" s="135">
        <v>752.4</v>
      </c>
      <c r="L54" s="157" t="s">
        <v>89</v>
      </c>
      <c r="M54" s="29" t="s">
        <v>249</v>
      </c>
    </row>
    <row r="55" spans="8:13" x14ac:dyDescent="0.2">
      <c r="H55" s="129">
        <v>40507</v>
      </c>
      <c r="I55" s="190" t="s">
        <v>301</v>
      </c>
      <c r="J55" s="132" t="s">
        <v>386</v>
      </c>
      <c r="K55" s="124">
        <v>2757.56</v>
      </c>
      <c r="L55" s="157" t="s">
        <v>89</v>
      </c>
      <c r="M55" s="29" t="s">
        <v>249</v>
      </c>
    </row>
    <row r="56" spans="8:13" x14ac:dyDescent="0.2">
      <c r="H56" s="129">
        <v>40507</v>
      </c>
      <c r="I56" s="190" t="s">
        <v>301</v>
      </c>
      <c r="J56" s="132" t="s">
        <v>702</v>
      </c>
      <c r="K56" s="135">
        <v>831.75</v>
      </c>
      <c r="L56" s="157" t="s">
        <v>89</v>
      </c>
      <c r="M56" s="29" t="s">
        <v>249</v>
      </c>
    </row>
    <row r="57" spans="8:13" x14ac:dyDescent="0.2">
      <c r="H57" s="129">
        <v>40508</v>
      </c>
      <c r="I57" s="190" t="s">
        <v>301</v>
      </c>
      <c r="J57" s="132" t="s">
        <v>227</v>
      </c>
      <c r="K57" s="124">
        <v>242.82</v>
      </c>
      <c r="L57" s="157" t="s">
        <v>89</v>
      </c>
      <c r="M57" s="29" t="s">
        <v>249</v>
      </c>
    </row>
    <row r="58" spans="8:13" x14ac:dyDescent="0.2">
      <c r="H58" s="129">
        <v>40508</v>
      </c>
      <c r="I58" s="190" t="s">
        <v>301</v>
      </c>
      <c r="J58" s="132" t="s">
        <v>380</v>
      </c>
      <c r="K58" s="124">
        <v>239.4</v>
      </c>
      <c r="L58" s="157" t="s">
        <v>89</v>
      </c>
      <c r="M58" s="29" t="s">
        <v>249</v>
      </c>
    </row>
    <row r="59" spans="8:13" x14ac:dyDescent="0.2">
      <c r="H59" s="129">
        <v>40508</v>
      </c>
      <c r="I59" s="190" t="s">
        <v>647</v>
      </c>
      <c r="J59" s="132" t="s">
        <v>829</v>
      </c>
      <c r="K59" s="135">
        <v>700.3</v>
      </c>
      <c r="L59" s="157" t="s">
        <v>89</v>
      </c>
      <c r="M59" s="29" t="s">
        <v>249</v>
      </c>
    </row>
    <row r="60" spans="8:13" x14ac:dyDescent="0.2">
      <c r="H60" s="129">
        <v>40508</v>
      </c>
      <c r="I60" s="190" t="s">
        <v>301</v>
      </c>
      <c r="J60" s="132" t="s">
        <v>333</v>
      </c>
      <c r="K60" s="136">
        <v>93.97</v>
      </c>
      <c r="L60" s="233" t="s">
        <v>89</v>
      </c>
      <c r="M60" s="29" t="s">
        <v>249</v>
      </c>
    </row>
    <row r="61" spans="8:13" x14ac:dyDescent="0.2">
      <c r="H61" s="129">
        <v>40508</v>
      </c>
      <c r="I61" s="190" t="s">
        <v>817</v>
      </c>
      <c r="J61" s="132" t="s">
        <v>831</v>
      </c>
      <c r="K61" s="136">
        <v>220</v>
      </c>
      <c r="L61" s="157" t="s">
        <v>89</v>
      </c>
      <c r="M61" s="29" t="s">
        <v>249</v>
      </c>
    </row>
    <row r="62" spans="8:13" x14ac:dyDescent="0.2">
      <c r="H62" s="129">
        <v>40511</v>
      </c>
      <c r="I62" s="190" t="s">
        <v>301</v>
      </c>
      <c r="J62" s="132" t="s">
        <v>424</v>
      </c>
      <c r="K62" s="136">
        <v>228.19</v>
      </c>
      <c r="L62" s="157" t="s">
        <v>89</v>
      </c>
      <c r="M62" s="29" t="s">
        <v>249</v>
      </c>
    </row>
    <row r="63" spans="8:13" x14ac:dyDescent="0.2">
      <c r="H63" s="129">
        <v>40511</v>
      </c>
      <c r="I63" s="190" t="s">
        <v>301</v>
      </c>
      <c r="J63" s="132" t="s">
        <v>333</v>
      </c>
      <c r="K63" s="136">
        <v>183.63</v>
      </c>
      <c r="L63" s="157" t="s">
        <v>89</v>
      </c>
      <c r="M63" s="29" t="s">
        <v>249</v>
      </c>
    </row>
    <row r="64" spans="8:13" x14ac:dyDescent="0.2">
      <c r="H64" s="129">
        <v>40512</v>
      </c>
      <c r="I64" s="190" t="s">
        <v>301</v>
      </c>
      <c r="J64" s="132" t="s">
        <v>832</v>
      </c>
      <c r="K64" s="272">
        <v>466.78</v>
      </c>
      <c r="L64" s="157" t="s">
        <v>89</v>
      </c>
      <c r="M64" s="29" t="s">
        <v>249</v>
      </c>
    </row>
    <row r="65" spans="8:12" ht="13.5" thickBot="1" x14ac:dyDescent="0.25">
      <c r="H65" s="209"/>
      <c r="I65" s="192"/>
      <c r="J65" s="133"/>
      <c r="K65" s="137"/>
    </row>
    <row r="66" spans="8:12" ht="13.5" thickBot="1" x14ac:dyDescent="0.25">
      <c r="H66" s="56"/>
      <c r="I66" s="56"/>
      <c r="J66" s="194"/>
      <c r="K66" s="87">
        <f>SUM(K6:K24,K26:K65)</f>
        <v>81234.62</v>
      </c>
    </row>
    <row r="67" spans="8:12" x14ac:dyDescent="0.2">
      <c r="H67" s="56"/>
      <c r="I67" s="56"/>
      <c r="J67" s="194"/>
      <c r="K67" s="208"/>
    </row>
    <row r="68" spans="8:12" x14ac:dyDescent="0.2">
      <c r="I68" s="235"/>
      <c r="J68" s="236"/>
      <c r="K68" s="237"/>
      <c r="L68" s="160"/>
    </row>
    <row r="69" spans="8:12" x14ac:dyDescent="0.2">
      <c r="I69" s="235"/>
      <c r="J69" s="238"/>
      <c r="K69" s="237"/>
      <c r="L69" s="160"/>
    </row>
    <row r="70" spans="8:12" x14ac:dyDescent="0.2">
      <c r="I70" s="235"/>
      <c r="J70" s="236"/>
      <c r="K70" s="237"/>
      <c r="L70" s="160"/>
    </row>
    <row r="71" spans="8:12" x14ac:dyDescent="0.2">
      <c r="I71" s="235"/>
      <c r="J71" s="236"/>
      <c r="K71" s="237"/>
      <c r="L71" s="160"/>
    </row>
    <row r="72" spans="8:12" x14ac:dyDescent="0.2">
      <c r="I72" s="235"/>
      <c r="J72" s="238"/>
      <c r="K72" s="237"/>
      <c r="L72" s="160"/>
    </row>
    <row r="73" spans="8:12" x14ac:dyDescent="0.2">
      <c r="I73" s="235"/>
      <c r="J73" s="236"/>
      <c r="K73" s="237"/>
      <c r="L73" s="160"/>
    </row>
    <row r="74" spans="8:12" x14ac:dyDescent="0.2">
      <c r="I74" s="235"/>
      <c r="J74" s="236"/>
      <c r="K74" s="237"/>
      <c r="L74" s="160"/>
    </row>
    <row r="75" spans="8:12" x14ac:dyDescent="0.2">
      <c r="I75" s="159"/>
      <c r="J75" s="238"/>
      <c r="K75" s="237"/>
      <c r="L75" s="160"/>
    </row>
    <row r="76" spans="8:12" x14ac:dyDescent="0.2">
      <c r="I76" s="159"/>
      <c r="J76" s="238"/>
      <c r="K76" s="237"/>
      <c r="L76" s="160"/>
    </row>
    <row r="77" spans="8:12" x14ac:dyDescent="0.2">
      <c r="I77" s="159"/>
      <c r="J77" s="238"/>
      <c r="K77" s="237"/>
      <c r="L77" s="160"/>
    </row>
  </sheetData>
  <mergeCells count="5">
    <mergeCell ref="A1:L1"/>
    <mergeCell ref="A3:D3"/>
    <mergeCell ref="H3:K3"/>
    <mergeCell ref="L22:L24"/>
    <mergeCell ref="M22:M2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N50"/>
  <sheetViews>
    <sheetView workbookViewId="0">
      <selection activeCell="H30" sqref="H30:K30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3" s="1" customFormat="1" ht="17.45" customHeight="1" x14ac:dyDescent="0.2">
      <c r="A1" s="863" t="s">
        <v>833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8"/>
    </row>
    <row r="2" spans="1:13" s="1" customFormat="1" x14ac:dyDescent="0.2">
      <c r="D2" s="144"/>
      <c r="E2" s="28"/>
      <c r="F2" s="28"/>
      <c r="J2" s="193"/>
      <c r="K2" s="144"/>
      <c r="L2" s="28"/>
      <c r="M2" s="28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8"/>
      <c r="F4" s="28"/>
      <c r="J4" s="193"/>
      <c r="K4" s="144"/>
      <c r="L4" s="28"/>
      <c r="M4" s="28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2" x14ac:dyDescent="0.2">
      <c r="A6" s="129"/>
      <c r="B6" s="190"/>
      <c r="C6" s="132"/>
      <c r="D6" s="136"/>
      <c r="E6" s="157"/>
      <c r="F6" s="71"/>
      <c r="H6" s="129">
        <v>40514</v>
      </c>
      <c r="I6" s="190" t="s">
        <v>301</v>
      </c>
      <c r="J6" s="132" t="s">
        <v>333</v>
      </c>
      <c r="K6" s="136">
        <v>362.4</v>
      </c>
      <c r="L6" s="239" t="s">
        <v>89</v>
      </c>
      <c r="M6" s="27" t="s">
        <v>249</v>
      </c>
    </row>
    <row r="7" spans="1:13" s="56" customFormat="1" thickBot="1" x14ac:dyDescent="0.25">
      <c r="A7" s="161"/>
      <c r="B7" s="187"/>
      <c r="C7" s="67"/>
      <c r="D7" s="93"/>
      <c r="E7" s="27"/>
      <c r="F7" s="71"/>
      <c r="H7" s="129">
        <v>40514</v>
      </c>
      <c r="I7" s="190" t="s">
        <v>301</v>
      </c>
      <c r="J7" s="132" t="s">
        <v>834</v>
      </c>
      <c r="K7" s="136">
        <v>7780.5</v>
      </c>
      <c r="L7" s="157" t="s">
        <v>89</v>
      </c>
      <c r="M7" s="157" t="s">
        <v>249</v>
      </c>
    </row>
    <row r="8" spans="1:13" s="56" customFormat="1" ht="13.5" thickBot="1" x14ac:dyDescent="0.25">
      <c r="D8" s="87">
        <f>SUM(D6:D7)</f>
        <v>0</v>
      </c>
      <c r="E8" s="27"/>
      <c r="F8" s="29"/>
      <c r="H8" s="129">
        <v>40514</v>
      </c>
      <c r="I8" s="190" t="s">
        <v>301</v>
      </c>
      <c r="J8" s="132" t="s">
        <v>424</v>
      </c>
      <c r="K8" s="136">
        <v>434.4</v>
      </c>
      <c r="L8" s="157" t="s">
        <v>89</v>
      </c>
      <c r="M8" s="157" t="s">
        <v>249</v>
      </c>
    </row>
    <row r="9" spans="1:13" s="56" customFormat="1" x14ac:dyDescent="0.2">
      <c r="A9" s="70"/>
      <c r="B9" s="70"/>
      <c r="C9" s="70"/>
      <c r="D9" s="95"/>
      <c r="E9" s="27"/>
      <c r="F9" s="29"/>
      <c r="H9" s="129">
        <v>40518</v>
      </c>
      <c r="I9" s="190" t="s">
        <v>647</v>
      </c>
      <c r="J9" s="132" t="s">
        <v>464</v>
      </c>
      <c r="K9" s="136">
        <v>658.4</v>
      </c>
      <c r="L9" s="157" t="s">
        <v>89</v>
      </c>
      <c r="M9" s="29" t="s">
        <v>249</v>
      </c>
    </row>
    <row r="10" spans="1:13" s="56" customFormat="1" x14ac:dyDescent="0.2">
      <c r="A10"/>
      <c r="B10"/>
      <c r="C10"/>
      <c r="D10" s="197"/>
      <c r="E10" s="29"/>
      <c r="F10" s="29"/>
      <c r="H10" s="129">
        <v>40518</v>
      </c>
      <c r="I10" s="190" t="s">
        <v>301</v>
      </c>
      <c r="J10" s="132" t="s">
        <v>337</v>
      </c>
      <c r="K10" s="136">
        <v>692.4</v>
      </c>
      <c r="L10" s="157" t="s">
        <v>89</v>
      </c>
      <c r="M10" s="29" t="s">
        <v>249</v>
      </c>
    </row>
    <row r="11" spans="1:13" s="56" customFormat="1" x14ac:dyDescent="0.2">
      <c r="A11"/>
      <c r="B11"/>
      <c r="C11"/>
      <c r="D11" s="197"/>
      <c r="E11" s="29"/>
      <c r="F11" s="29"/>
      <c r="H11" s="129">
        <v>40521</v>
      </c>
      <c r="I11" s="190" t="s">
        <v>817</v>
      </c>
      <c r="J11" s="132" t="s">
        <v>831</v>
      </c>
      <c r="K11" s="136">
        <v>700</v>
      </c>
      <c r="L11" s="157" t="s">
        <v>89</v>
      </c>
      <c r="M11" s="29" t="s">
        <v>249</v>
      </c>
    </row>
    <row r="12" spans="1:13" s="56" customFormat="1" x14ac:dyDescent="0.2">
      <c r="A12"/>
      <c r="B12"/>
      <c r="C12"/>
      <c r="D12" s="197"/>
      <c r="E12" s="29"/>
      <c r="F12" s="29"/>
      <c r="H12" s="129">
        <v>40521</v>
      </c>
      <c r="I12" s="190" t="s">
        <v>817</v>
      </c>
      <c r="J12" s="132" t="s">
        <v>669</v>
      </c>
      <c r="K12" s="136">
        <v>350</v>
      </c>
      <c r="L12" s="157" t="s">
        <v>89</v>
      </c>
      <c r="M12" s="29" t="s">
        <v>249</v>
      </c>
    </row>
    <row r="13" spans="1:13" s="56" customFormat="1" x14ac:dyDescent="0.2">
      <c r="A13"/>
      <c r="B13"/>
      <c r="C13"/>
      <c r="D13" s="197"/>
      <c r="E13" s="29"/>
      <c r="F13" s="29"/>
      <c r="H13" s="129">
        <v>40521</v>
      </c>
      <c r="I13" s="190" t="s">
        <v>301</v>
      </c>
      <c r="J13" s="132" t="s">
        <v>836</v>
      </c>
      <c r="K13" s="136">
        <v>1800</v>
      </c>
      <c r="L13" s="157" t="s">
        <v>89</v>
      </c>
      <c r="M13" s="29" t="s">
        <v>249</v>
      </c>
    </row>
    <row r="14" spans="1:13" s="56" customFormat="1" x14ac:dyDescent="0.2">
      <c r="A14"/>
      <c r="B14"/>
      <c r="C14"/>
      <c r="D14" s="197"/>
      <c r="E14" s="29"/>
      <c r="F14" s="29"/>
      <c r="H14" s="129">
        <v>40521</v>
      </c>
      <c r="I14" s="190" t="s">
        <v>647</v>
      </c>
      <c r="J14" s="132" t="s">
        <v>597</v>
      </c>
      <c r="K14" s="136">
        <v>794.1</v>
      </c>
      <c r="L14" s="27" t="s">
        <v>89</v>
      </c>
      <c r="M14" s="29" t="s">
        <v>249</v>
      </c>
    </row>
    <row r="15" spans="1:13" s="56" customFormat="1" x14ac:dyDescent="0.2">
      <c r="A15"/>
      <c r="B15"/>
      <c r="C15"/>
      <c r="D15" s="197"/>
      <c r="E15" s="29"/>
      <c r="F15" s="29"/>
      <c r="H15" s="129">
        <v>40521</v>
      </c>
      <c r="I15" s="190" t="s">
        <v>647</v>
      </c>
      <c r="J15" s="132" t="s">
        <v>132</v>
      </c>
      <c r="K15" s="136">
        <v>131.30000000000001</v>
      </c>
      <c r="L15" s="27" t="s">
        <v>89</v>
      </c>
      <c r="M15" s="29" t="s">
        <v>249</v>
      </c>
    </row>
    <row r="16" spans="1:13" s="56" customFormat="1" x14ac:dyDescent="0.2">
      <c r="A16"/>
      <c r="B16"/>
      <c r="C16"/>
      <c r="D16" s="197"/>
      <c r="E16" s="29"/>
      <c r="F16" s="29"/>
      <c r="H16" s="129">
        <v>40521</v>
      </c>
      <c r="I16" s="190" t="s">
        <v>647</v>
      </c>
      <c r="J16" s="132" t="s">
        <v>672</v>
      </c>
      <c r="K16" s="136">
        <v>245.1</v>
      </c>
      <c r="L16" s="157" t="s">
        <v>89</v>
      </c>
      <c r="M16" s="29" t="s">
        <v>249</v>
      </c>
    </row>
    <row r="17" spans="1:14" x14ac:dyDescent="0.2">
      <c r="H17" s="129">
        <v>40521</v>
      </c>
      <c r="I17" s="190" t="s">
        <v>301</v>
      </c>
      <c r="J17" s="132" t="s">
        <v>227</v>
      </c>
      <c r="K17" s="136">
        <v>492.48</v>
      </c>
      <c r="L17" s="157" t="s">
        <v>89</v>
      </c>
      <c r="M17" s="29" t="s">
        <v>249</v>
      </c>
    </row>
    <row r="18" spans="1:14" s="29" customFormat="1" x14ac:dyDescent="0.2">
      <c r="A18"/>
      <c r="B18"/>
      <c r="C18"/>
      <c r="D18" s="197"/>
      <c r="G18"/>
      <c r="H18" s="129">
        <v>40521</v>
      </c>
      <c r="I18" s="190" t="s">
        <v>301</v>
      </c>
      <c r="J18" s="132" t="s">
        <v>293</v>
      </c>
      <c r="K18" s="136">
        <v>2700.66</v>
      </c>
      <c r="L18" s="157" t="s">
        <v>89</v>
      </c>
      <c r="M18" s="29" t="s">
        <v>249</v>
      </c>
      <c r="N18"/>
    </row>
    <row r="19" spans="1:14" s="29" customFormat="1" x14ac:dyDescent="0.2">
      <c r="A19"/>
      <c r="B19"/>
      <c r="C19"/>
      <c r="D19" s="197"/>
      <c r="G19"/>
      <c r="H19" s="129">
        <v>40525</v>
      </c>
      <c r="I19" s="190" t="s">
        <v>301</v>
      </c>
      <c r="J19" s="132" t="s">
        <v>333</v>
      </c>
      <c r="K19" s="136">
        <v>492.68</v>
      </c>
      <c r="L19" s="157" t="s">
        <v>89</v>
      </c>
      <c r="M19" s="29" t="s">
        <v>249</v>
      </c>
      <c r="N19"/>
    </row>
    <row r="20" spans="1:14" s="29" customFormat="1" x14ac:dyDescent="0.2">
      <c r="A20"/>
      <c r="B20"/>
      <c r="C20"/>
      <c r="D20" s="197"/>
      <c r="G20"/>
      <c r="H20" s="129">
        <v>40525</v>
      </c>
      <c r="I20" s="190" t="s">
        <v>301</v>
      </c>
      <c r="J20" s="132" t="s">
        <v>310</v>
      </c>
      <c r="K20" s="136">
        <v>154</v>
      </c>
      <c r="L20" s="157" t="s">
        <v>89</v>
      </c>
      <c r="M20" s="29" t="s">
        <v>249</v>
      </c>
      <c r="N20"/>
    </row>
    <row r="21" spans="1:14" s="29" customFormat="1" x14ac:dyDescent="0.2">
      <c r="A21"/>
      <c r="B21"/>
      <c r="C21"/>
      <c r="D21" s="197"/>
      <c r="G21"/>
      <c r="H21" s="129">
        <v>40525</v>
      </c>
      <c r="I21" s="190" t="s">
        <v>301</v>
      </c>
      <c r="J21" s="132" t="s">
        <v>424</v>
      </c>
      <c r="K21" s="136">
        <v>54.29</v>
      </c>
      <c r="L21" s="157" t="s">
        <v>89</v>
      </c>
      <c r="M21" s="29" t="s">
        <v>249</v>
      </c>
      <c r="N21"/>
    </row>
    <row r="22" spans="1:14" s="29" customFormat="1" x14ac:dyDescent="0.2">
      <c r="A22"/>
      <c r="B22"/>
      <c r="C22"/>
      <c r="D22" s="197"/>
      <c r="G22"/>
      <c r="H22" s="129">
        <v>40526</v>
      </c>
      <c r="I22" s="190" t="s">
        <v>647</v>
      </c>
      <c r="J22" s="132" t="s">
        <v>132</v>
      </c>
      <c r="K22" s="136">
        <v>131.30000000000001</v>
      </c>
      <c r="L22" s="157" t="s">
        <v>89</v>
      </c>
      <c r="M22" s="29" t="s">
        <v>249</v>
      </c>
      <c r="N22"/>
    </row>
    <row r="23" spans="1:14" s="29" customFormat="1" x14ac:dyDescent="0.2">
      <c r="A23"/>
      <c r="B23"/>
      <c r="C23"/>
      <c r="D23" s="197"/>
      <c r="G23"/>
      <c r="H23" s="129">
        <v>40526</v>
      </c>
      <c r="I23" s="190" t="s">
        <v>647</v>
      </c>
      <c r="J23" s="132" t="s">
        <v>630</v>
      </c>
      <c r="K23" s="136">
        <v>144.12</v>
      </c>
      <c r="L23" s="157" t="s">
        <v>89</v>
      </c>
      <c r="M23" s="29" t="s">
        <v>249</v>
      </c>
      <c r="N23"/>
    </row>
    <row r="24" spans="1:14" s="29" customFormat="1" x14ac:dyDescent="0.2">
      <c r="A24"/>
      <c r="B24"/>
      <c r="C24"/>
      <c r="D24" s="197"/>
      <c r="G24"/>
      <c r="H24" s="129">
        <v>40526</v>
      </c>
      <c r="I24" s="190" t="s">
        <v>301</v>
      </c>
      <c r="J24" s="132" t="s">
        <v>837</v>
      </c>
      <c r="K24" s="136">
        <v>145.35</v>
      </c>
      <c r="L24" s="157" t="s">
        <v>89</v>
      </c>
      <c r="M24" s="29" t="s">
        <v>249</v>
      </c>
      <c r="N24"/>
    </row>
    <row r="25" spans="1:14" s="29" customFormat="1" x14ac:dyDescent="0.2">
      <c r="A25"/>
      <c r="B25"/>
      <c r="C25"/>
      <c r="D25" s="197"/>
      <c r="G25"/>
      <c r="H25" s="129">
        <v>40526</v>
      </c>
      <c r="I25" s="190" t="s">
        <v>301</v>
      </c>
      <c r="J25" s="132" t="s">
        <v>227</v>
      </c>
      <c r="K25" s="136">
        <v>150.47999999999999</v>
      </c>
      <c r="L25" s="225" t="s">
        <v>89</v>
      </c>
      <c r="M25" s="226" t="s">
        <v>249</v>
      </c>
      <c r="N25" s="240">
        <v>40526</v>
      </c>
    </row>
    <row r="26" spans="1:14" s="29" customFormat="1" x14ac:dyDescent="0.2">
      <c r="A26"/>
      <c r="B26"/>
      <c r="C26"/>
      <c r="D26" s="197"/>
      <c r="G26"/>
      <c r="H26" s="129">
        <v>40527</v>
      </c>
      <c r="I26" s="190" t="s">
        <v>301</v>
      </c>
      <c r="J26" s="132" t="s">
        <v>753</v>
      </c>
      <c r="K26" s="136">
        <v>315.64999999999998</v>
      </c>
      <c r="L26" s="157" t="s">
        <v>89</v>
      </c>
      <c r="M26" s="29" t="s">
        <v>249</v>
      </c>
      <c r="N26"/>
    </row>
    <row r="27" spans="1:14" s="29" customFormat="1" x14ac:dyDescent="0.2">
      <c r="A27"/>
      <c r="B27"/>
      <c r="C27"/>
      <c r="D27" s="197"/>
      <c r="G27"/>
      <c r="H27" s="129">
        <v>40527</v>
      </c>
      <c r="I27" s="190" t="s">
        <v>301</v>
      </c>
      <c r="J27" s="132" t="s">
        <v>424</v>
      </c>
      <c r="K27" s="136">
        <v>427.2</v>
      </c>
      <c r="L27" s="157" t="s">
        <v>89</v>
      </c>
      <c r="M27" s="29" t="s">
        <v>249</v>
      </c>
      <c r="N27"/>
    </row>
    <row r="28" spans="1:14" s="29" customFormat="1" x14ac:dyDescent="0.2">
      <c r="A28"/>
      <c r="B28"/>
      <c r="C28"/>
      <c r="D28" s="197"/>
      <c r="G28"/>
      <c r="H28" s="129">
        <v>40530</v>
      </c>
      <c r="I28" s="190" t="s">
        <v>301</v>
      </c>
      <c r="J28" s="132" t="s">
        <v>424</v>
      </c>
      <c r="K28" s="136">
        <v>178.18</v>
      </c>
      <c r="L28" s="157" t="s">
        <v>89</v>
      </c>
      <c r="M28" s="29" t="s">
        <v>249</v>
      </c>
      <c r="N28"/>
    </row>
    <row r="29" spans="1:14" s="29" customFormat="1" x14ac:dyDescent="0.2">
      <c r="A29"/>
      <c r="B29"/>
      <c r="C29"/>
      <c r="D29" s="197"/>
      <c r="G29"/>
      <c r="H29" s="129">
        <v>40530</v>
      </c>
      <c r="I29" s="190" t="s">
        <v>301</v>
      </c>
      <c r="J29" s="132" t="s">
        <v>9</v>
      </c>
      <c r="K29" s="136">
        <v>831.95</v>
      </c>
      <c r="L29" s="157" t="s">
        <v>89</v>
      </c>
      <c r="M29" s="29" t="s">
        <v>249</v>
      </c>
      <c r="N29"/>
    </row>
    <row r="30" spans="1:14" s="29" customFormat="1" x14ac:dyDescent="0.2">
      <c r="A30"/>
      <c r="B30"/>
      <c r="C30"/>
      <c r="D30" s="197"/>
      <c r="G30"/>
      <c r="H30" s="129">
        <v>40533</v>
      </c>
      <c r="I30" s="190" t="s">
        <v>301</v>
      </c>
      <c r="J30" s="132" t="s">
        <v>739</v>
      </c>
      <c r="K30" s="272">
        <v>18990</v>
      </c>
      <c r="L30" s="157"/>
      <c r="M30" s="29" t="s">
        <v>249</v>
      </c>
      <c r="N30"/>
    </row>
    <row r="31" spans="1:14" s="29" customFormat="1" x14ac:dyDescent="0.2">
      <c r="A31"/>
      <c r="B31"/>
      <c r="C31"/>
      <c r="D31" s="197"/>
      <c r="G31"/>
      <c r="H31" s="129">
        <v>40536</v>
      </c>
      <c r="I31" s="190" t="s">
        <v>301</v>
      </c>
      <c r="J31" s="132" t="s">
        <v>424</v>
      </c>
      <c r="K31" s="136">
        <v>285.52999999999997</v>
      </c>
      <c r="L31" s="157"/>
      <c r="M31" s="29" t="s">
        <v>249</v>
      </c>
      <c r="N31"/>
    </row>
    <row r="32" spans="1:14" s="29" customFormat="1" x14ac:dyDescent="0.2">
      <c r="A32"/>
      <c r="B32"/>
      <c r="C32"/>
      <c r="D32" s="197"/>
      <c r="G32"/>
      <c r="H32" s="129">
        <v>40536</v>
      </c>
      <c r="I32" s="190" t="s">
        <v>301</v>
      </c>
      <c r="J32" s="132" t="s">
        <v>424</v>
      </c>
      <c r="K32" s="136">
        <v>1072.04</v>
      </c>
      <c r="L32" s="157"/>
      <c r="M32" s="29" t="s">
        <v>249</v>
      </c>
      <c r="N32"/>
    </row>
    <row r="33" spans="1:14" s="29" customFormat="1" x14ac:dyDescent="0.2">
      <c r="A33"/>
      <c r="B33"/>
      <c r="C33"/>
      <c r="D33" s="197"/>
      <c r="G33"/>
      <c r="H33" s="129">
        <v>40536</v>
      </c>
      <c r="I33" s="190" t="s">
        <v>301</v>
      </c>
      <c r="J33" s="132" t="s">
        <v>518</v>
      </c>
      <c r="K33" s="136">
        <v>822</v>
      </c>
      <c r="L33" s="157"/>
      <c r="M33" s="29" t="s">
        <v>249</v>
      </c>
      <c r="N33"/>
    </row>
    <row r="34" spans="1:14" s="29" customFormat="1" x14ac:dyDescent="0.2">
      <c r="A34"/>
      <c r="B34"/>
      <c r="C34"/>
      <c r="D34" s="197"/>
      <c r="G34"/>
      <c r="H34" s="129">
        <v>40536</v>
      </c>
      <c r="I34" s="190" t="s">
        <v>719</v>
      </c>
      <c r="J34" s="132" t="s">
        <v>720</v>
      </c>
      <c r="K34" s="136">
        <v>20000</v>
      </c>
      <c r="L34" s="157" t="s">
        <v>89</v>
      </c>
      <c r="M34" s="29" t="s">
        <v>249</v>
      </c>
      <c r="N34"/>
    </row>
    <row r="35" spans="1:14" s="29" customFormat="1" x14ac:dyDescent="0.2">
      <c r="A35"/>
      <c r="B35"/>
      <c r="C35"/>
      <c r="D35" s="197"/>
      <c r="G35"/>
      <c r="H35" s="129">
        <v>40536</v>
      </c>
      <c r="I35" s="190" t="s">
        <v>301</v>
      </c>
      <c r="J35" s="132" t="s">
        <v>753</v>
      </c>
      <c r="K35" s="136">
        <v>200.85</v>
      </c>
      <c r="L35" s="157"/>
      <c r="M35" s="29" t="s">
        <v>249</v>
      </c>
      <c r="N35"/>
    </row>
    <row r="36" spans="1:14" s="29" customFormat="1" x14ac:dyDescent="0.2">
      <c r="A36"/>
      <c r="B36"/>
      <c r="C36"/>
      <c r="D36" s="197"/>
      <c r="G36"/>
      <c r="H36" s="129">
        <v>40540</v>
      </c>
      <c r="I36" s="190" t="s">
        <v>397</v>
      </c>
      <c r="J36" s="132" t="s">
        <v>9</v>
      </c>
      <c r="K36" s="136">
        <v>444.55</v>
      </c>
      <c r="L36" s="157" t="s">
        <v>89</v>
      </c>
      <c r="M36" s="29" t="s">
        <v>249</v>
      </c>
      <c r="N36"/>
    </row>
    <row r="37" spans="1:14" s="29" customFormat="1" x14ac:dyDescent="0.2">
      <c r="A37"/>
      <c r="B37"/>
      <c r="C37"/>
      <c r="D37" s="197"/>
      <c r="G37"/>
      <c r="H37" s="129">
        <v>40543</v>
      </c>
      <c r="I37" s="190" t="s">
        <v>301</v>
      </c>
      <c r="J37" s="132" t="s">
        <v>459</v>
      </c>
      <c r="K37" s="136">
        <v>229.9</v>
      </c>
      <c r="L37" s="157" t="s">
        <v>89</v>
      </c>
      <c r="M37" s="29" t="s">
        <v>249</v>
      </c>
      <c r="N37"/>
    </row>
    <row r="38" spans="1:14" ht="13.5" thickBot="1" x14ac:dyDescent="0.25">
      <c r="H38" s="209">
        <v>40543</v>
      </c>
      <c r="I38" s="187" t="s">
        <v>301</v>
      </c>
      <c r="J38" s="133" t="s">
        <v>753</v>
      </c>
      <c r="K38" s="137">
        <v>299.89999999999998</v>
      </c>
      <c r="M38" s="29" t="s">
        <v>249</v>
      </c>
    </row>
    <row r="39" spans="1:14" ht="13.5" thickBot="1" x14ac:dyDescent="0.25">
      <c r="H39" s="56"/>
      <c r="I39" s="56"/>
      <c r="J39" s="194"/>
      <c r="K39" s="87">
        <f>SUM(K6:K38)</f>
        <v>62511.710000000006</v>
      </c>
    </row>
    <row r="40" spans="1:14" x14ac:dyDescent="0.2">
      <c r="H40" s="56"/>
      <c r="I40" s="56"/>
      <c r="J40" s="194"/>
      <c r="K40" s="208"/>
    </row>
    <row r="41" spans="1:14" x14ac:dyDescent="0.2">
      <c r="I41" s="235"/>
      <c r="J41" s="236"/>
      <c r="K41" s="237"/>
      <c r="L41" s="160"/>
    </row>
    <row r="42" spans="1:14" x14ac:dyDescent="0.2">
      <c r="I42" s="235"/>
      <c r="J42" s="238"/>
      <c r="K42" s="237"/>
      <c r="L42" s="160"/>
    </row>
    <row r="43" spans="1:14" x14ac:dyDescent="0.2">
      <c r="I43" s="235"/>
      <c r="J43" s="236"/>
      <c r="K43" s="237"/>
      <c r="L43" s="160"/>
    </row>
    <row r="44" spans="1:14" x14ac:dyDescent="0.2">
      <c r="I44" s="235"/>
      <c r="J44" s="236"/>
      <c r="K44" s="237"/>
      <c r="L44" s="160"/>
    </row>
    <row r="45" spans="1:14" x14ac:dyDescent="0.2">
      <c r="I45" s="235"/>
      <c r="J45" s="238"/>
      <c r="K45" s="237"/>
      <c r="L45" s="160"/>
    </row>
    <row r="46" spans="1:14" x14ac:dyDescent="0.2">
      <c r="I46" s="235"/>
      <c r="J46" s="236"/>
      <c r="K46" s="237"/>
      <c r="L46" s="160"/>
    </row>
    <row r="47" spans="1:14" x14ac:dyDescent="0.2">
      <c r="I47" s="235"/>
      <c r="J47" s="236"/>
      <c r="K47" s="237"/>
      <c r="L47" s="160"/>
    </row>
    <row r="48" spans="1:14" x14ac:dyDescent="0.2">
      <c r="I48" s="159"/>
      <c r="J48" s="238"/>
      <c r="K48" s="237"/>
      <c r="L48" s="160"/>
    </row>
    <row r="49" spans="9:12" x14ac:dyDescent="0.2">
      <c r="I49" s="159"/>
      <c r="J49" s="238"/>
      <c r="K49" s="237"/>
      <c r="L49" s="160"/>
    </row>
    <row r="50" spans="9:12" x14ac:dyDescent="0.2">
      <c r="I50" s="159"/>
      <c r="J50" s="238"/>
      <c r="K50" s="237"/>
      <c r="L50" s="160"/>
    </row>
  </sheetData>
  <mergeCells count="3">
    <mergeCell ref="A1:L1"/>
    <mergeCell ref="A3:D3"/>
    <mergeCell ref="H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3"/>
  <sheetViews>
    <sheetView workbookViewId="0">
      <selection activeCell="B14" sqref="B14"/>
    </sheetView>
  </sheetViews>
  <sheetFormatPr defaultRowHeight="12.75" x14ac:dyDescent="0.2"/>
  <cols>
    <col min="1" max="1" width="8.85546875" style="31" customWidth="1"/>
    <col min="2" max="2" width="21" customWidth="1"/>
    <col min="3" max="3" width="12.85546875" customWidth="1"/>
    <col min="4" max="4" width="1.28515625" customWidth="1"/>
    <col min="5" max="5" width="3.28515625" style="29" customWidth="1"/>
    <col min="6" max="6" width="1.28515625" style="29" customWidth="1"/>
    <col min="7" max="7" width="10.7109375" style="82" customWidth="1"/>
    <col min="8" max="8" width="18.5703125" style="80" customWidth="1"/>
    <col min="9" max="9" width="12.28515625" style="89" customWidth="1"/>
    <col min="10" max="10" width="12.42578125" customWidth="1"/>
  </cols>
  <sheetData>
    <row r="1" spans="1:9" s="1" customFormat="1" ht="17.45" customHeight="1" x14ac:dyDescent="0.2">
      <c r="A1" s="863" t="s">
        <v>80</v>
      </c>
      <c r="B1" s="863"/>
      <c r="C1" s="863"/>
      <c r="D1" s="863"/>
      <c r="E1" s="863"/>
      <c r="F1" s="863"/>
      <c r="G1" s="863"/>
      <c r="H1" s="863"/>
      <c r="I1" s="863"/>
    </row>
    <row r="2" spans="1:9" s="1" customFormat="1" ht="17.45" customHeight="1" x14ac:dyDescent="0.2">
      <c r="A2" s="32"/>
      <c r="E2" s="28"/>
      <c r="F2" s="28"/>
      <c r="G2" s="81"/>
      <c r="H2" s="79"/>
      <c r="I2" s="85"/>
    </row>
    <row r="3" spans="1:9" s="1" customFormat="1" ht="17.45" customHeight="1" x14ac:dyDescent="0.2">
      <c r="A3" s="863" t="s">
        <v>119</v>
      </c>
      <c r="B3" s="863"/>
      <c r="C3" s="863"/>
      <c r="E3" s="28"/>
      <c r="F3" s="28"/>
      <c r="G3" s="863" t="s">
        <v>121</v>
      </c>
      <c r="H3" s="863"/>
      <c r="I3" s="863"/>
    </row>
    <row r="4" spans="1:9" s="1" customFormat="1" ht="13.5" thickBot="1" x14ac:dyDescent="0.25">
      <c r="A4" s="30"/>
      <c r="E4" s="28"/>
      <c r="F4" s="28"/>
      <c r="G4" s="81"/>
      <c r="H4" s="79"/>
      <c r="I4" s="85"/>
    </row>
    <row r="5" spans="1:9" s="3" customFormat="1" thickBot="1" x14ac:dyDescent="0.25">
      <c r="A5" s="17" t="s">
        <v>1</v>
      </c>
      <c r="B5" s="18" t="s">
        <v>2</v>
      </c>
      <c r="C5" s="19" t="s">
        <v>3</v>
      </c>
      <c r="E5" s="27"/>
      <c r="F5" s="27"/>
      <c r="G5" s="17" t="s">
        <v>1</v>
      </c>
      <c r="H5" s="18" t="s">
        <v>2</v>
      </c>
      <c r="I5" s="47" t="s">
        <v>3</v>
      </c>
    </row>
    <row r="6" spans="1:9" s="56" customFormat="1" thickBot="1" x14ac:dyDescent="0.25">
      <c r="A6" s="57" t="s">
        <v>91</v>
      </c>
      <c r="B6" s="54" t="s">
        <v>92</v>
      </c>
      <c r="C6" s="55">
        <v>1749.69</v>
      </c>
      <c r="E6" s="27" t="s">
        <v>138</v>
      </c>
      <c r="F6" s="27"/>
      <c r="G6" s="83"/>
      <c r="H6" s="84"/>
      <c r="I6" s="86"/>
    </row>
    <row r="7" spans="1:9" s="56" customFormat="1" thickBot="1" x14ac:dyDescent="0.25">
      <c r="A7" s="74" t="s">
        <v>94</v>
      </c>
      <c r="B7" s="61" t="s">
        <v>93</v>
      </c>
      <c r="C7" s="62">
        <v>195</v>
      </c>
      <c r="E7" s="27" t="s">
        <v>138</v>
      </c>
      <c r="F7" s="27"/>
      <c r="G7" s="78"/>
      <c r="H7" s="56" t="s">
        <v>120</v>
      </c>
      <c r="I7" s="87">
        <f>SUM(I6)</f>
        <v>0</v>
      </c>
    </row>
    <row r="8" spans="1:9" s="56" customFormat="1" ht="12" x14ac:dyDescent="0.2">
      <c r="A8" s="74" t="s">
        <v>94</v>
      </c>
      <c r="B8" s="61" t="s">
        <v>95</v>
      </c>
      <c r="C8" s="62">
        <v>815.78</v>
      </c>
      <c r="E8" s="27" t="s">
        <v>138</v>
      </c>
      <c r="F8" s="27"/>
      <c r="G8" s="78"/>
      <c r="I8" s="88"/>
    </row>
    <row r="9" spans="1:9" s="56" customFormat="1" ht="12" x14ac:dyDescent="0.2">
      <c r="A9" s="74" t="s">
        <v>97</v>
      </c>
      <c r="B9" s="61" t="s">
        <v>96</v>
      </c>
      <c r="C9" s="62">
        <v>1255.06</v>
      </c>
      <c r="E9" s="27" t="s">
        <v>138</v>
      </c>
      <c r="F9" s="27"/>
      <c r="G9" s="78"/>
      <c r="I9" s="88"/>
    </row>
    <row r="10" spans="1:9" s="56" customFormat="1" ht="12" x14ac:dyDescent="0.2">
      <c r="A10" s="74" t="s">
        <v>97</v>
      </c>
      <c r="B10" s="61" t="s">
        <v>99</v>
      </c>
      <c r="C10" s="62">
        <v>1250.3499999999999</v>
      </c>
      <c r="E10" s="27" t="s">
        <v>138</v>
      </c>
      <c r="F10" s="27"/>
      <c r="G10" s="78"/>
      <c r="I10" s="88"/>
    </row>
    <row r="11" spans="1:9" s="56" customFormat="1" ht="12" x14ac:dyDescent="0.2">
      <c r="A11" s="74" t="s">
        <v>98</v>
      </c>
      <c r="B11" s="61" t="s">
        <v>22</v>
      </c>
      <c r="C11" s="62">
        <v>636</v>
      </c>
      <c r="E11" s="27" t="s">
        <v>138</v>
      </c>
      <c r="F11" s="27"/>
      <c r="G11" s="78"/>
      <c r="I11" s="88"/>
    </row>
    <row r="12" spans="1:9" s="56" customFormat="1" ht="12" x14ac:dyDescent="0.2">
      <c r="A12" s="74" t="s">
        <v>100</v>
      </c>
      <c r="B12" s="61" t="s">
        <v>5</v>
      </c>
      <c r="C12" s="62">
        <v>1495.9</v>
      </c>
      <c r="E12" s="27" t="s">
        <v>138</v>
      </c>
      <c r="F12" s="27"/>
      <c r="G12" s="78"/>
      <c r="I12" s="88"/>
    </row>
    <row r="13" spans="1:9" s="56" customFormat="1" ht="12" x14ac:dyDescent="0.2">
      <c r="A13" s="74" t="s">
        <v>100</v>
      </c>
      <c r="B13" s="61" t="s">
        <v>22</v>
      </c>
      <c r="C13" s="62">
        <v>1674.8</v>
      </c>
      <c r="E13" s="27" t="s">
        <v>138</v>
      </c>
      <c r="F13" s="27"/>
      <c r="G13" s="78"/>
      <c r="I13" s="88"/>
    </row>
    <row r="14" spans="1:9" s="56" customFormat="1" ht="12" x14ac:dyDescent="0.2">
      <c r="A14" s="74" t="s">
        <v>100</v>
      </c>
      <c r="B14" s="61" t="s">
        <v>111</v>
      </c>
      <c r="C14" s="62">
        <v>1367</v>
      </c>
      <c r="E14" s="27" t="s">
        <v>138</v>
      </c>
      <c r="F14" s="27"/>
      <c r="G14" s="78"/>
      <c r="I14" s="88"/>
    </row>
    <row r="15" spans="1:9" s="56" customFormat="1" ht="12" x14ac:dyDescent="0.2">
      <c r="A15" s="74" t="s">
        <v>101</v>
      </c>
      <c r="B15" s="61" t="s">
        <v>43</v>
      </c>
      <c r="C15" s="62">
        <v>230.74</v>
      </c>
      <c r="E15" s="27" t="s">
        <v>138</v>
      </c>
      <c r="F15" s="27"/>
      <c r="G15" s="78"/>
      <c r="I15" s="88"/>
    </row>
    <row r="16" spans="1:9" s="56" customFormat="1" ht="12" x14ac:dyDescent="0.2">
      <c r="A16" s="74" t="s">
        <v>102</v>
      </c>
      <c r="B16" s="61" t="s">
        <v>13</v>
      </c>
      <c r="C16" s="62">
        <v>293.5</v>
      </c>
      <c r="E16" s="27" t="s">
        <v>138</v>
      </c>
      <c r="F16" s="27"/>
      <c r="G16" s="78"/>
      <c r="I16" s="88"/>
    </row>
    <row r="17" spans="1:9" s="56" customFormat="1" ht="12" x14ac:dyDescent="0.2">
      <c r="A17" s="74" t="s">
        <v>102</v>
      </c>
      <c r="B17" s="61" t="s">
        <v>103</v>
      </c>
      <c r="C17" s="62">
        <v>750</v>
      </c>
      <c r="E17" s="27" t="s">
        <v>138</v>
      </c>
      <c r="F17" s="27"/>
      <c r="G17" s="78"/>
      <c r="I17" s="88"/>
    </row>
    <row r="18" spans="1:9" s="56" customFormat="1" ht="12" x14ac:dyDescent="0.2">
      <c r="A18" s="74" t="s">
        <v>102</v>
      </c>
      <c r="B18" s="61" t="s">
        <v>104</v>
      </c>
      <c r="C18" s="62">
        <v>217.17</v>
      </c>
      <c r="E18" s="27" t="s">
        <v>138</v>
      </c>
      <c r="F18" s="27"/>
      <c r="G18" s="78"/>
      <c r="I18" s="88"/>
    </row>
    <row r="19" spans="1:9" s="56" customFormat="1" ht="12" x14ac:dyDescent="0.2">
      <c r="A19" s="74" t="s">
        <v>102</v>
      </c>
      <c r="B19" s="61" t="s">
        <v>22</v>
      </c>
      <c r="C19" s="62">
        <v>680</v>
      </c>
      <c r="E19" s="27" t="s">
        <v>138</v>
      </c>
      <c r="F19" s="27"/>
      <c r="G19" s="78"/>
      <c r="I19" s="88"/>
    </row>
    <row r="20" spans="1:9" s="56" customFormat="1" ht="12" x14ac:dyDescent="0.2">
      <c r="A20" s="74" t="s">
        <v>97</v>
      </c>
      <c r="B20" s="61" t="s">
        <v>84</v>
      </c>
      <c r="C20" s="62">
        <v>822.64</v>
      </c>
      <c r="E20" s="27" t="s">
        <v>138</v>
      </c>
      <c r="F20" s="27"/>
      <c r="G20" s="78"/>
      <c r="I20" s="88"/>
    </row>
    <row r="21" spans="1:9" s="56" customFormat="1" ht="12" x14ac:dyDescent="0.2">
      <c r="A21" s="74" t="s">
        <v>105</v>
      </c>
      <c r="B21" s="61" t="s">
        <v>43</v>
      </c>
      <c r="C21" s="62">
        <f>281.81+687.61</f>
        <v>969.42000000000007</v>
      </c>
      <c r="E21" s="27" t="s">
        <v>138</v>
      </c>
      <c r="F21" s="27"/>
      <c r="G21" s="78"/>
      <c r="I21" s="88"/>
    </row>
    <row r="22" spans="1:9" s="56" customFormat="1" thickBot="1" x14ac:dyDescent="0.25">
      <c r="A22" s="75" t="s">
        <v>113</v>
      </c>
      <c r="B22" s="76" t="s">
        <v>25</v>
      </c>
      <c r="C22" s="77">
        <v>1375.98</v>
      </c>
      <c r="E22" s="27" t="s">
        <v>138</v>
      </c>
      <c r="F22" s="27"/>
      <c r="G22" s="78"/>
      <c r="I22" s="88"/>
    </row>
    <row r="23" spans="1:9" s="56" customFormat="1" thickBot="1" x14ac:dyDescent="0.25">
      <c r="A23" s="78"/>
      <c r="C23" s="69">
        <f>SUM(C6:C22)</f>
        <v>15779.029999999999</v>
      </c>
      <c r="E23" s="27"/>
      <c r="F23" s="27"/>
      <c r="G23" s="78"/>
      <c r="I23" s="88"/>
    </row>
  </sheetData>
  <mergeCells count="3">
    <mergeCell ref="A3:C3"/>
    <mergeCell ref="G3:I3"/>
    <mergeCell ref="A1:I1"/>
  </mergeCells>
  <phoneticPr fontId="0" type="noConversion"/>
  <printOptions horizontalCentere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N41"/>
  <sheetViews>
    <sheetView workbookViewId="0">
      <selection activeCell="I12" sqref="I12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3" s="1" customFormat="1" ht="17.45" customHeight="1" x14ac:dyDescent="0.2">
      <c r="A1" s="863" t="s">
        <v>838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42"/>
    </row>
    <row r="2" spans="1:13" s="1" customFormat="1" x14ac:dyDescent="0.2">
      <c r="D2" s="144"/>
      <c r="E2" s="242"/>
      <c r="F2" s="242"/>
      <c r="J2" s="193"/>
      <c r="K2" s="144"/>
      <c r="L2" s="242"/>
      <c r="M2" s="242"/>
    </row>
    <row r="3" spans="1:13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3" s="1" customFormat="1" ht="9" customHeight="1" thickBot="1" x14ac:dyDescent="0.25">
      <c r="D4" s="144"/>
      <c r="E4" s="242"/>
      <c r="F4" s="242"/>
      <c r="J4" s="193"/>
      <c r="K4" s="144"/>
      <c r="L4" s="242"/>
      <c r="M4" s="242"/>
    </row>
    <row r="5" spans="1:13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3" s="56" customFormat="1" ht="13.5" thickBot="1" x14ac:dyDescent="0.25">
      <c r="A6" s="161"/>
      <c r="B6" s="187"/>
      <c r="C6" s="67"/>
      <c r="D6" s="93"/>
      <c r="E6" s="29"/>
      <c r="F6" s="71"/>
      <c r="H6" s="129">
        <v>40549</v>
      </c>
      <c r="I6" s="190" t="s">
        <v>301</v>
      </c>
      <c r="J6" s="132" t="s">
        <v>844</v>
      </c>
      <c r="K6" s="272">
        <v>1482.3</v>
      </c>
      <c r="L6" s="241" t="s">
        <v>89</v>
      </c>
      <c r="M6" s="27" t="s">
        <v>249</v>
      </c>
    </row>
    <row r="7" spans="1:13" s="56" customFormat="1" ht="13.5" thickBot="1" x14ac:dyDescent="0.25">
      <c r="D7" s="87">
        <f>SUM(D6:D6)</f>
        <v>0</v>
      </c>
      <c r="E7" s="29"/>
      <c r="F7" s="71"/>
      <c r="H7" s="129">
        <v>40555</v>
      </c>
      <c r="I7" s="190" t="s">
        <v>301</v>
      </c>
      <c r="J7" s="132" t="s">
        <v>5</v>
      </c>
      <c r="K7" s="136">
        <v>3034.68</v>
      </c>
      <c r="L7" s="157" t="s">
        <v>89</v>
      </c>
      <c r="M7" s="157" t="s">
        <v>249</v>
      </c>
    </row>
    <row r="8" spans="1:13" s="56" customFormat="1" x14ac:dyDescent="0.2">
      <c r="A8" s="70"/>
      <c r="B8" s="70"/>
      <c r="C8" s="70"/>
      <c r="D8" s="95"/>
      <c r="E8" s="29"/>
      <c r="F8" s="29"/>
      <c r="H8" s="129">
        <v>40555</v>
      </c>
      <c r="I8" s="190" t="s">
        <v>540</v>
      </c>
      <c r="J8" s="132" t="s">
        <v>575</v>
      </c>
      <c r="K8" s="136">
        <v>500</v>
      </c>
      <c r="L8" s="157" t="s">
        <v>89</v>
      </c>
      <c r="M8" s="157" t="s">
        <v>249</v>
      </c>
    </row>
    <row r="9" spans="1:13" s="56" customFormat="1" x14ac:dyDescent="0.2">
      <c r="A9"/>
      <c r="B9"/>
      <c r="C9"/>
      <c r="D9" s="197"/>
      <c r="E9" s="29"/>
      <c r="F9" s="29"/>
      <c r="H9" s="129">
        <v>40556</v>
      </c>
      <c r="I9" s="190" t="s">
        <v>397</v>
      </c>
      <c r="J9" s="132" t="s">
        <v>839</v>
      </c>
      <c r="K9" s="136">
        <v>2225.86</v>
      </c>
      <c r="L9" s="157" t="s">
        <v>89</v>
      </c>
      <c r="M9" s="29" t="s">
        <v>249</v>
      </c>
    </row>
    <row r="10" spans="1:13" s="56" customFormat="1" x14ac:dyDescent="0.2">
      <c r="A10"/>
      <c r="B10"/>
      <c r="C10"/>
      <c r="D10" s="197"/>
      <c r="E10" s="29"/>
      <c r="F10" s="29"/>
      <c r="H10" s="129">
        <v>40556</v>
      </c>
      <c r="I10" s="190" t="s">
        <v>441</v>
      </c>
      <c r="J10" s="132" t="s">
        <v>452</v>
      </c>
      <c r="K10" s="136">
        <v>3000</v>
      </c>
      <c r="L10" s="157"/>
      <c r="M10" s="29" t="s">
        <v>249</v>
      </c>
    </row>
    <row r="11" spans="1:13" s="56" customFormat="1" x14ac:dyDescent="0.2">
      <c r="A11"/>
      <c r="B11"/>
      <c r="C11"/>
      <c r="D11" s="197"/>
      <c r="E11" s="29"/>
      <c r="F11" s="29"/>
      <c r="H11" s="129">
        <v>40560</v>
      </c>
      <c r="I11" s="190" t="s">
        <v>301</v>
      </c>
      <c r="J11" s="132" t="s">
        <v>274</v>
      </c>
      <c r="K11" s="136">
        <v>1596</v>
      </c>
      <c r="L11" s="157" t="s">
        <v>89</v>
      </c>
      <c r="M11" s="29" t="s">
        <v>249</v>
      </c>
    </row>
    <row r="12" spans="1:13" s="56" customFormat="1" x14ac:dyDescent="0.2">
      <c r="A12"/>
      <c r="B12"/>
      <c r="C12"/>
      <c r="D12" s="197"/>
      <c r="E12" s="29"/>
      <c r="F12" s="29"/>
      <c r="H12" s="129">
        <v>40560</v>
      </c>
      <c r="I12" s="190" t="s">
        <v>674</v>
      </c>
      <c r="J12" s="132" t="s">
        <v>730</v>
      </c>
      <c r="K12" s="136">
        <v>1108.4000000000001</v>
      </c>
      <c r="L12" s="157" t="s">
        <v>89</v>
      </c>
      <c r="M12" s="29" t="s">
        <v>249</v>
      </c>
    </row>
    <row r="13" spans="1:13" s="56" customFormat="1" x14ac:dyDescent="0.2">
      <c r="A13"/>
      <c r="B13"/>
      <c r="C13"/>
      <c r="D13" s="197"/>
      <c r="E13" s="29"/>
      <c r="F13" s="29"/>
      <c r="H13" s="129">
        <v>40560</v>
      </c>
      <c r="I13" s="190" t="s">
        <v>691</v>
      </c>
      <c r="J13" s="132" t="s">
        <v>787</v>
      </c>
      <c r="K13" s="136">
        <v>2770.68</v>
      </c>
      <c r="L13" s="157" t="s">
        <v>89</v>
      </c>
      <c r="M13" s="29" t="s">
        <v>249</v>
      </c>
    </row>
    <row r="14" spans="1:13" s="56" customFormat="1" x14ac:dyDescent="0.2">
      <c r="A14"/>
      <c r="B14"/>
      <c r="C14"/>
      <c r="D14" s="197"/>
      <c r="E14" s="29"/>
      <c r="F14" s="29"/>
      <c r="H14" s="129">
        <v>40560</v>
      </c>
      <c r="I14" s="190" t="s">
        <v>691</v>
      </c>
      <c r="J14" s="132" t="s">
        <v>800</v>
      </c>
      <c r="K14" s="136">
        <v>5000</v>
      </c>
      <c r="L14" s="27" t="s">
        <v>89</v>
      </c>
      <c r="M14" s="29" t="s">
        <v>249</v>
      </c>
    </row>
    <row r="15" spans="1:13" s="56" customFormat="1" x14ac:dyDescent="0.2">
      <c r="A15"/>
      <c r="B15"/>
      <c r="C15"/>
      <c r="D15" s="197"/>
      <c r="E15" s="29"/>
      <c r="F15" s="29"/>
      <c r="H15" s="129">
        <v>40560</v>
      </c>
      <c r="I15" s="190" t="s">
        <v>647</v>
      </c>
      <c r="J15" s="132" t="s">
        <v>217</v>
      </c>
      <c r="K15" s="136">
        <v>685.9</v>
      </c>
      <c r="L15" s="27" t="s">
        <v>89</v>
      </c>
      <c r="M15" s="29" t="s">
        <v>249</v>
      </c>
    </row>
    <row r="16" spans="1:13" s="56" customFormat="1" x14ac:dyDescent="0.2">
      <c r="A16"/>
      <c r="B16"/>
      <c r="C16"/>
      <c r="D16" s="197"/>
      <c r="E16" s="29"/>
      <c r="F16" s="29"/>
      <c r="H16" s="129">
        <v>40560</v>
      </c>
      <c r="I16" s="190" t="s">
        <v>301</v>
      </c>
      <c r="J16" s="132" t="s">
        <v>227</v>
      </c>
      <c r="K16" s="136">
        <v>989.52</v>
      </c>
      <c r="L16" s="157" t="s">
        <v>89</v>
      </c>
      <c r="M16" s="29" t="s">
        <v>249</v>
      </c>
    </row>
    <row r="17" spans="1:14" x14ac:dyDescent="0.2">
      <c r="H17" s="129">
        <v>40561</v>
      </c>
      <c r="I17" s="190" t="s">
        <v>841</v>
      </c>
      <c r="J17" s="132" t="s">
        <v>554</v>
      </c>
      <c r="K17" s="136">
        <v>4245</v>
      </c>
      <c r="L17" s="157" t="s">
        <v>89</v>
      </c>
      <c r="M17" s="29" t="s">
        <v>249</v>
      </c>
    </row>
    <row r="18" spans="1:14" s="29" customFormat="1" x14ac:dyDescent="0.2">
      <c r="A18"/>
      <c r="B18"/>
      <c r="C18"/>
      <c r="D18" s="197"/>
      <c r="G18"/>
      <c r="H18" s="129">
        <v>40561</v>
      </c>
      <c r="I18" s="190" t="s">
        <v>301</v>
      </c>
      <c r="J18" s="132" t="s">
        <v>222</v>
      </c>
      <c r="K18" s="136">
        <v>2742.57</v>
      </c>
      <c r="L18" s="157" t="s">
        <v>89</v>
      </c>
      <c r="M18" s="29" t="s">
        <v>249</v>
      </c>
      <c r="N18"/>
    </row>
    <row r="19" spans="1:14" s="29" customFormat="1" x14ac:dyDescent="0.2">
      <c r="A19"/>
      <c r="B19"/>
      <c r="C19"/>
      <c r="D19" s="197"/>
      <c r="G19"/>
      <c r="H19" s="129">
        <v>40561</v>
      </c>
      <c r="I19" s="190" t="s">
        <v>301</v>
      </c>
      <c r="J19" s="132" t="s">
        <v>776</v>
      </c>
      <c r="K19" s="136">
        <v>1046.52</v>
      </c>
      <c r="L19" s="157" t="s">
        <v>89</v>
      </c>
      <c r="M19" s="29" t="s">
        <v>249</v>
      </c>
      <c r="N19"/>
    </row>
    <row r="20" spans="1:14" s="29" customFormat="1" x14ac:dyDescent="0.2">
      <c r="A20"/>
      <c r="B20"/>
      <c r="C20"/>
      <c r="D20" s="197"/>
      <c r="G20"/>
      <c r="H20" s="129">
        <v>40561</v>
      </c>
      <c r="I20" s="190" t="s">
        <v>521</v>
      </c>
      <c r="J20" s="132" t="s">
        <v>522</v>
      </c>
      <c r="K20" s="136">
        <v>7392.16</v>
      </c>
      <c r="L20" s="157" t="s">
        <v>89</v>
      </c>
      <c r="M20" s="29" t="s">
        <v>249</v>
      </c>
      <c r="N20"/>
    </row>
    <row r="21" spans="1:14" s="29" customFormat="1" x14ac:dyDescent="0.2">
      <c r="A21"/>
      <c r="B21"/>
      <c r="C21"/>
      <c r="D21" s="197"/>
      <c r="G21"/>
      <c r="H21" s="129">
        <v>40562</v>
      </c>
      <c r="I21" s="190" t="s">
        <v>301</v>
      </c>
      <c r="J21" s="132" t="s">
        <v>424</v>
      </c>
      <c r="K21" s="136">
        <v>686.64</v>
      </c>
      <c r="L21" s="157" t="s">
        <v>89</v>
      </c>
      <c r="M21" s="29" t="s">
        <v>249</v>
      </c>
      <c r="N21"/>
    </row>
    <row r="22" spans="1:14" s="29" customFormat="1" x14ac:dyDescent="0.2">
      <c r="A22"/>
      <c r="B22"/>
      <c r="C22"/>
      <c r="D22" s="197"/>
      <c r="G22"/>
      <c r="H22" s="129">
        <v>40562</v>
      </c>
      <c r="I22" s="190" t="s">
        <v>301</v>
      </c>
      <c r="J22" s="132" t="s">
        <v>760</v>
      </c>
      <c r="K22" s="136">
        <v>1560.3</v>
      </c>
      <c r="L22" s="157" t="s">
        <v>89</v>
      </c>
      <c r="M22" s="29" t="s">
        <v>249</v>
      </c>
      <c r="N22"/>
    </row>
    <row r="23" spans="1:14" x14ac:dyDescent="0.2">
      <c r="H23" s="129">
        <v>40567</v>
      </c>
      <c r="I23" s="190" t="s">
        <v>301</v>
      </c>
      <c r="J23" s="132" t="s">
        <v>333</v>
      </c>
      <c r="K23" s="136">
        <v>263.75</v>
      </c>
      <c r="L23" s="157" t="s">
        <v>89</v>
      </c>
      <c r="M23" s="29" t="s">
        <v>249</v>
      </c>
    </row>
    <row r="24" spans="1:14" x14ac:dyDescent="0.2">
      <c r="H24" s="129">
        <v>40568</v>
      </c>
      <c r="I24" s="190" t="s">
        <v>301</v>
      </c>
      <c r="J24" s="132" t="s">
        <v>227</v>
      </c>
      <c r="K24" s="136">
        <v>132.12</v>
      </c>
      <c r="L24" s="157" t="s">
        <v>89</v>
      </c>
      <c r="M24" s="29" t="s">
        <v>249</v>
      </c>
    </row>
    <row r="25" spans="1:14" x14ac:dyDescent="0.2">
      <c r="H25" s="129">
        <v>40571</v>
      </c>
      <c r="I25" s="190" t="s">
        <v>301</v>
      </c>
      <c r="J25" s="132" t="s">
        <v>380</v>
      </c>
      <c r="K25" s="136">
        <v>478.8</v>
      </c>
      <c r="L25" s="157" t="s">
        <v>89</v>
      </c>
      <c r="M25" s="29" t="s">
        <v>249</v>
      </c>
    </row>
    <row r="26" spans="1:14" x14ac:dyDescent="0.2">
      <c r="H26" s="129">
        <v>40571</v>
      </c>
      <c r="I26" s="190" t="s">
        <v>301</v>
      </c>
      <c r="J26" s="132" t="s">
        <v>843</v>
      </c>
      <c r="K26" s="136">
        <v>1055</v>
      </c>
      <c r="L26" s="157" t="s">
        <v>89</v>
      </c>
      <c r="M26" s="29" t="s">
        <v>249</v>
      </c>
    </row>
    <row r="27" spans="1:14" x14ac:dyDescent="0.2">
      <c r="H27" s="129">
        <v>40570</v>
      </c>
      <c r="I27" s="190" t="s">
        <v>301</v>
      </c>
      <c r="J27" s="132" t="s">
        <v>689</v>
      </c>
      <c r="K27" s="136">
        <v>62.1</v>
      </c>
      <c r="L27" s="157" t="s">
        <v>89</v>
      </c>
      <c r="M27" s="29" t="s">
        <v>249</v>
      </c>
    </row>
    <row r="28" spans="1:14" x14ac:dyDescent="0.2">
      <c r="H28" s="129">
        <v>40574</v>
      </c>
      <c r="I28" s="190" t="s">
        <v>301</v>
      </c>
      <c r="J28" s="132" t="s">
        <v>640</v>
      </c>
      <c r="K28" s="136">
        <v>51.3</v>
      </c>
      <c r="L28" s="157" t="s">
        <v>89</v>
      </c>
      <c r="M28" s="29" t="s">
        <v>249</v>
      </c>
    </row>
    <row r="29" spans="1:14" ht="13.5" thickBot="1" x14ac:dyDescent="0.25">
      <c r="H29" s="209"/>
      <c r="I29" s="187"/>
      <c r="J29" s="133"/>
      <c r="K29" s="137"/>
    </row>
    <row r="30" spans="1:14" ht="13.5" thickBot="1" x14ac:dyDescent="0.25">
      <c r="H30" s="56"/>
      <c r="I30" s="56"/>
      <c r="J30" s="194"/>
      <c r="K30" s="87">
        <f>SUM(K6:K29)</f>
        <v>42109.600000000006</v>
      </c>
    </row>
    <row r="31" spans="1:14" x14ac:dyDescent="0.2">
      <c r="H31" s="56"/>
      <c r="I31" s="56"/>
      <c r="J31" s="194"/>
      <c r="K31" s="208"/>
    </row>
    <row r="32" spans="1:14" x14ac:dyDescent="0.2">
      <c r="I32" s="235"/>
      <c r="J32" s="236"/>
      <c r="K32" s="237"/>
      <c r="L32" s="160"/>
    </row>
    <row r="33" spans="1:14" x14ac:dyDescent="0.2">
      <c r="H33" s="179" t="s">
        <v>840</v>
      </c>
      <c r="I33" s="235"/>
      <c r="J33" s="238"/>
      <c r="K33" s="237"/>
      <c r="L33" s="160"/>
    </row>
    <row r="34" spans="1:14" x14ac:dyDescent="0.2">
      <c r="I34" s="235">
        <v>40560</v>
      </c>
      <c r="J34" s="236" t="s">
        <v>346</v>
      </c>
      <c r="K34" s="237">
        <v>8586.7999999999993</v>
      </c>
      <c r="L34" s="243" t="s">
        <v>842</v>
      </c>
      <c r="M34" s="29" t="s">
        <v>249</v>
      </c>
    </row>
    <row r="35" spans="1:14" x14ac:dyDescent="0.2">
      <c r="I35" s="235">
        <v>40561</v>
      </c>
      <c r="J35" s="236" t="s">
        <v>346</v>
      </c>
      <c r="K35" s="237">
        <v>11012.4</v>
      </c>
      <c r="L35" s="243" t="s">
        <v>842</v>
      </c>
      <c r="M35" s="29" t="s">
        <v>249</v>
      </c>
    </row>
    <row r="36" spans="1:14" x14ac:dyDescent="0.2">
      <c r="I36" s="235">
        <v>40560</v>
      </c>
      <c r="J36" s="236" t="s">
        <v>50</v>
      </c>
      <c r="K36" s="237">
        <v>2425.92</v>
      </c>
      <c r="L36" s="243" t="s">
        <v>842</v>
      </c>
      <c r="M36" s="29" t="s">
        <v>249</v>
      </c>
    </row>
    <row r="37" spans="1:14" s="29" customFormat="1" x14ac:dyDescent="0.2">
      <c r="A37"/>
      <c r="B37"/>
      <c r="C37"/>
      <c r="D37" s="197"/>
      <c r="G37"/>
      <c r="H37"/>
      <c r="I37" s="235">
        <v>40568</v>
      </c>
      <c r="J37" s="236" t="s">
        <v>50</v>
      </c>
      <c r="K37" s="237">
        <v>2637.96</v>
      </c>
      <c r="L37" s="243" t="s">
        <v>842</v>
      </c>
      <c r="M37" s="29" t="s">
        <v>249</v>
      </c>
      <c r="N37"/>
    </row>
    <row r="38" spans="1:14" s="29" customFormat="1" x14ac:dyDescent="0.2">
      <c r="A38"/>
      <c r="B38"/>
      <c r="C38"/>
      <c r="D38" s="197"/>
      <c r="G38"/>
      <c r="H38"/>
      <c r="I38" s="235"/>
      <c r="J38" s="236"/>
      <c r="K38" s="237"/>
      <c r="L38" s="160"/>
      <c r="N38"/>
    </row>
    <row r="39" spans="1:14" x14ac:dyDescent="0.2">
      <c r="I39" s="159"/>
      <c r="J39" s="238"/>
      <c r="K39" s="237"/>
      <c r="L39" s="160"/>
    </row>
    <row r="40" spans="1:14" x14ac:dyDescent="0.2">
      <c r="I40" s="159"/>
      <c r="J40" s="238"/>
      <c r="K40" s="237"/>
      <c r="L40" s="160"/>
    </row>
    <row r="41" spans="1:14" x14ac:dyDescent="0.2">
      <c r="I41" s="159"/>
      <c r="J41" s="238"/>
      <c r="K41" s="237"/>
      <c r="L41" s="160"/>
    </row>
  </sheetData>
  <mergeCells count="3">
    <mergeCell ref="A1:L1"/>
    <mergeCell ref="A3:D3"/>
    <mergeCell ref="H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N41"/>
  <sheetViews>
    <sheetView workbookViewId="0">
      <selection activeCell="C6" sqref="C6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845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45"/>
    </row>
    <row r="2" spans="1:14" s="1" customFormat="1" x14ac:dyDescent="0.2">
      <c r="D2" s="144"/>
      <c r="E2" s="245"/>
      <c r="F2" s="245"/>
      <c r="J2" s="193"/>
      <c r="K2" s="144"/>
      <c r="L2" s="245"/>
      <c r="M2" s="245"/>
    </row>
    <row r="3" spans="1:14" s="111" customFormat="1" ht="15.75" x14ac:dyDescent="0.2">
      <c r="A3" s="866" t="s">
        <v>119</v>
      </c>
      <c r="B3" s="866"/>
      <c r="C3" s="866"/>
      <c r="D3" s="866"/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45"/>
      <c r="F4" s="245"/>
      <c r="J4" s="193"/>
      <c r="K4" s="144"/>
      <c r="L4" s="245"/>
      <c r="M4" s="245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40575</v>
      </c>
      <c r="B6" s="190" t="s">
        <v>674</v>
      </c>
      <c r="C6" s="132" t="s">
        <v>846</v>
      </c>
      <c r="D6" s="136">
        <v>645.9</v>
      </c>
      <c r="E6" s="157" t="s">
        <v>89</v>
      </c>
      <c r="F6" s="71" t="s">
        <v>249</v>
      </c>
      <c r="H6" s="129">
        <v>40575</v>
      </c>
      <c r="I6" s="190" t="s">
        <v>719</v>
      </c>
      <c r="J6" s="132" t="s">
        <v>720</v>
      </c>
      <c r="K6" s="136">
        <v>9576.57</v>
      </c>
      <c r="L6" s="244" t="s">
        <v>89</v>
      </c>
      <c r="M6" s="27" t="s">
        <v>249</v>
      </c>
    </row>
    <row r="7" spans="1:14" s="56" customFormat="1" ht="12" x14ac:dyDescent="0.2">
      <c r="A7" s="129">
        <v>40575</v>
      </c>
      <c r="B7" s="190" t="s">
        <v>301</v>
      </c>
      <c r="C7" s="132" t="s">
        <v>222</v>
      </c>
      <c r="D7" s="136">
        <v>1964.98</v>
      </c>
      <c r="E7" s="27" t="s">
        <v>89</v>
      </c>
      <c r="F7" s="71" t="s">
        <v>249</v>
      </c>
      <c r="H7" s="129">
        <v>40575</v>
      </c>
      <c r="I7" s="190" t="s">
        <v>719</v>
      </c>
      <c r="J7" s="132" t="s">
        <v>720</v>
      </c>
      <c r="K7" s="136">
        <v>10000</v>
      </c>
      <c r="L7" s="157" t="s">
        <v>89</v>
      </c>
      <c r="M7" s="157" t="s">
        <v>249</v>
      </c>
    </row>
    <row r="8" spans="1:14" s="56" customFormat="1" x14ac:dyDescent="0.2">
      <c r="A8" s="129">
        <v>40575</v>
      </c>
      <c r="B8" s="190" t="s">
        <v>691</v>
      </c>
      <c r="C8" s="132" t="s">
        <v>800</v>
      </c>
      <c r="D8" s="136">
        <v>5000</v>
      </c>
      <c r="E8" s="27" t="s">
        <v>89</v>
      </c>
      <c r="F8" s="29" t="s">
        <v>249</v>
      </c>
      <c r="H8" s="129">
        <v>40575</v>
      </c>
      <c r="I8" s="190" t="s">
        <v>301</v>
      </c>
      <c r="J8" s="132" t="s">
        <v>768</v>
      </c>
      <c r="K8" s="136">
        <v>758.62</v>
      </c>
      <c r="L8" s="157" t="s">
        <v>89</v>
      </c>
      <c r="M8" s="157" t="s">
        <v>249</v>
      </c>
    </row>
    <row r="9" spans="1:14" s="56" customFormat="1" x14ac:dyDescent="0.2">
      <c r="A9" s="129">
        <v>40575</v>
      </c>
      <c r="B9" s="190" t="s">
        <v>691</v>
      </c>
      <c r="C9" s="132" t="s">
        <v>847</v>
      </c>
      <c r="D9" s="136">
        <v>1752.28</v>
      </c>
      <c r="E9" s="27" t="s">
        <v>89</v>
      </c>
      <c r="F9" s="29" t="s">
        <v>249</v>
      </c>
      <c r="H9" s="129">
        <v>40575</v>
      </c>
      <c r="I9" s="190" t="s">
        <v>301</v>
      </c>
      <c r="J9" s="132" t="s">
        <v>333</v>
      </c>
      <c r="K9" s="136">
        <v>796</v>
      </c>
      <c r="L9" s="27" t="s">
        <v>89</v>
      </c>
      <c r="M9" s="29" t="s">
        <v>249</v>
      </c>
    </row>
    <row r="10" spans="1:14" s="56" customFormat="1" x14ac:dyDescent="0.2">
      <c r="A10" s="129">
        <v>40575</v>
      </c>
      <c r="B10" s="190" t="s">
        <v>647</v>
      </c>
      <c r="C10" s="132" t="s">
        <v>597</v>
      </c>
      <c r="D10" s="136">
        <v>769.55</v>
      </c>
      <c r="E10" s="27" t="s">
        <v>89</v>
      </c>
      <c r="F10" s="29" t="s">
        <v>249</v>
      </c>
      <c r="H10" s="129">
        <v>40578</v>
      </c>
      <c r="I10" s="190" t="s">
        <v>301</v>
      </c>
      <c r="J10" s="132" t="s">
        <v>424</v>
      </c>
      <c r="K10" s="136">
        <v>814.96</v>
      </c>
      <c r="L10" s="157" t="s">
        <v>89</v>
      </c>
      <c r="M10" s="29" t="s">
        <v>249</v>
      </c>
    </row>
    <row r="11" spans="1:14" s="56" customFormat="1" x14ac:dyDescent="0.2">
      <c r="A11" s="129">
        <v>40575</v>
      </c>
      <c r="B11" s="190" t="s">
        <v>848</v>
      </c>
      <c r="C11" s="132" t="s">
        <v>554</v>
      </c>
      <c r="D11" s="136">
        <v>4000</v>
      </c>
      <c r="E11" s="27"/>
      <c r="F11" s="29" t="s">
        <v>249</v>
      </c>
      <c r="H11" s="129">
        <v>40577</v>
      </c>
      <c r="I11" s="190" t="s">
        <v>637</v>
      </c>
      <c r="J11" s="132" t="s">
        <v>850</v>
      </c>
      <c r="K11" s="136">
        <v>500</v>
      </c>
      <c r="L11" s="157" t="s">
        <v>89</v>
      </c>
      <c r="M11" s="29" t="s">
        <v>249</v>
      </c>
      <c r="N11" s="56" t="s">
        <v>859</v>
      </c>
    </row>
    <row r="12" spans="1:14" s="56" customFormat="1" x14ac:dyDescent="0.2">
      <c r="A12" s="129">
        <v>40577</v>
      </c>
      <c r="B12" s="190" t="s">
        <v>397</v>
      </c>
      <c r="C12" s="132" t="s">
        <v>849</v>
      </c>
      <c r="D12" s="136">
        <v>140</v>
      </c>
      <c r="E12" s="27" t="s">
        <v>89</v>
      </c>
      <c r="F12" s="29" t="s">
        <v>249</v>
      </c>
      <c r="H12" s="129">
        <v>40596</v>
      </c>
      <c r="I12" s="190" t="s">
        <v>301</v>
      </c>
      <c r="J12" s="132" t="s">
        <v>689</v>
      </c>
      <c r="K12" s="136">
        <v>68.25</v>
      </c>
      <c r="L12" s="157" t="s">
        <v>89</v>
      </c>
      <c r="M12" s="29" t="s">
        <v>249</v>
      </c>
    </row>
    <row r="13" spans="1:14" s="56" customFormat="1" x14ac:dyDescent="0.2">
      <c r="A13" s="129">
        <v>40577</v>
      </c>
      <c r="B13" s="190" t="s">
        <v>647</v>
      </c>
      <c r="C13" s="132" t="s">
        <v>726</v>
      </c>
      <c r="D13" s="136">
        <v>965</v>
      </c>
      <c r="E13" s="27" t="s">
        <v>89</v>
      </c>
      <c r="F13" s="29" t="s">
        <v>249</v>
      </c>
      <c r="H13" s="129">
        <v>40596</v>
      </c>
      <c r="I13" s="190" t="s">
        <v>301</v>
      </c>
      <c r="J13" s="132" t="s">
        <v>858</v>
      </c>
      <c r="K13" s="272">
        <v>1705.971</v>
      </c>
      <c r="L13" s="157"/>
      <c r="M13" s="29" t="s">
        <v>249</v>
      </c>
    </row>
    <row r="14" spans="1:14" s="56" customFormat="1" x14ac:dyDescent="0.2">
      <c r="A14" s="129">
        <v>40577</v>
      </c>
      <c r="B14" s="190" t="s">
        <v>301</v>
      </c>
      <c r="C14" s="132" t="s">
        <v>227</v>
      </c>
      <c r="D14" s="136">
        <v>1140</v>
      </c>
      <c r="E14" s="27" t="s">
        <v>89</v>
      </c>
      <c r="F14" s="29" t="s">
        <v>249</v>
      </c>
      <c r="H14" s="129">
        <v>40598</v>
      </c>
      <c r="I14" s="190" t="s">
        <v>301</v>
      </c>
      <c r="J14" s="132" t="s">
        <v>689</v>
      </c>
      <c r="K14" s="136">
        <v>93.1</v>
      </c>
      <c r="L14" s="27" t="s">
        <v>89</v>
      </c>
      <c r="M14" s="29" t="s">
        <v>249</v>
      </c>
    </row>
    <row r="15" spans="1:14" s="56" customFormat="1" ht="13.5" thickBot="1" x14ac:dyDescent="0.25">
      <c r="A15" s="129">
        <v>40578</v>
      </c>
      <c r="B15" s="190" t="s">
        <v>301</v>
      </c>
      <c r="C15" s="132" t="s">
        <v>377</v>
      </c>
      <c r="D15" s="136">
        <v>385</v>
      </c>
      <c r="E15" s="27" t="s">
        <v>89</v>
      </c>
      <c r="F15" s="29" t="s">
        <v>249</v>
      </c>
      <c r="H15" s="209"/>
      <c r="I15" s="187"/>
      <c r="J15" s="133"/>
      <c r="K15" s="137"/>
      <c r="L15" s="29"/>
      <c r="M15" s="29"/>
    </row>
    <row r="16" spans="1:14" ht="13.5" thickBot="1" x14ac:dyDescent="0.25">
      <c r="A16" s="129">
        <v>40581</v>
      </c>
      <c r="B16" s="190" t="s">
        <v>301</v>
      </c>
      <c r="C16" s="132" t="s">
        <v>6</v>
      </c>
      <c r="D16" s="136">
        <v>11197.1</v>
      </c>
      <c r="E16" s="27" t="s">
        <v>89</v>
      </c>
      <c r="F16" s="29" t="s">
        <v>249</v>
      </c>
      <c r="H16" s="56"/>
      <c r="I16" s="56"/>
      <c r="J16" s="194"/>
      <c r="K16" s="87">
        <f>SUM(K6:K15)</f>
        <v>24313.470999999998</v>
      </c>
    </row>
    <row r="17" spans="1:12" x14ac:dyDescent="0.2">
      <c r="A17" s="129">
        <v>40581</v>
      </c>
      <c r="B17" s="190" t="s">
        <v>397</v>
      </c>
      <c r="C17" s="132" t="s">
        <v>434</v>
      </c>
      <c r="D17" s="136">
        <v>595</v>
      </c>
      <c r="E17" s="27" t="s">
        <v>89</v>
      </c>
      <c r="F17" s="29" t="s">
        <v>249</v>
      </c>
      <c r="H17" s="56"/>
      <c r="I17" s="56"/>
      <c r="J17" s="194"/>
      <c r="K17" s="208"/>
    </row>
    <row r="18" spans="1:12" x14ac:dyDescent="0.2">
      <c r="A18" s="129">
        <v>40581</v>
      </c>
      <c r="B18" s="190" t="s">
        <v>301</v>
      </c>
      <c r="C18" s="132" t="s">
        <v>459</v>
      </c>
      <c r="D18" s="136">
        <v>113</v>
      </c>
      <c r="E18" s="27" t="s">
        <v>89</v>
      </c>
      <c r="H18" s="56"/>
      <c r="I18" s="56"/>
      <c r="J18" s="194"/>
      <c r="K18" s="208"/>
    </row>
    <row r="19" spans="1:12" x14ac:dyDescent="0.2">
      <c r="A19" s="129">
        <v>40582</v>
      </c>
      <c r="B19" s="190" t="s">
        <v>301</v>
      </c>
      <c r="C19" s="132" t="s">
        <v>6</v>
      </c>
      <c r="D19" s="136">
        <v>8038.82</v>
      </c>
      <c r="E19" s="27" t="s">
        <v>89</v>
      </c>
      <c r="F19" s="29" t="s">
        <v>249</v>
      </c>
      <c r="H19" s="56"/>
      <c r="I19" s="56"/>
      <c r="J19" s="194"/>
      <c r="K19" s="208"/>
    </row>
    <row r="20" spans="1:12" x14ac:dyDescent="0.2">
      <c r="A20" s="129">
        <v>40583</v>
      </c>
      <c r="B20" s="190" t="s">
        <v>301</v>
      </c>
      <c r="C20" s="132" t="s">
        <v>852</v>
      </c>
      <c r="D20" s="136">
        <v>307.10000000000002</v>
      </c>
      <c r="E20" s="157" t="s">
        <v>89</v>
      </c>
      <c r="F20" s="29" t="s">
        <v>249</v>
      </c>
      <c r="H20" s="56"/>
      <c r="I20" s="56"/>
      <c r="J20" s="194"/>
      <c r="K20" s="208"/>
    </row>
    <row r="21" spans="1:12" x14ac:dyDescent="0.2">
      <c r="A21" s="129">
        <v>40583</v>
      </c>
      <c r="B21" s="190" t="s">
        <v>647</v>
      </c>
      <c r="C21" s="132" t="s">
        <v>853</v>
      </c>
      <c r="D21" s="136">
        <v>1580</v>
      </c>
      <c r="E21" s="157" t="s">
        <v>89</v>
      </c>
      <c r="F21" s="29" t="s">
        <v>249</v>
      </c>
      <c r="H21" s="56"/>
      <c r="I21" s="56"/>
      <c r="J21" s="194"/>
      <c r="K21" s="208"/>
    </row>
    <row r="22" spans="1:12" x14ac:dyDescent="0.2">
      <c r="A22" s="129">
        <v>40583</v>
      </c>
      <c r="B22" s="190" t="s">
        <v>647</v>
      </c>
      <c r="C22" s="132" t="s">
        <v>854</v>
      </c>
      <c r="D22" s="136">
        <v>900</v>
      </c>
      <c r="E22" s="157"/>
      <c r="F22" s="29" t="s">
        <v>249</v>
      </c>
      <c r="H22" s="56"/>
      <c r="I22" s="56"/>
      <c r="J22" s="194"/>
      <c r="K22" s="208"/>
    </row>
    <row r="23" spans="1:12" x14ac:dyDescent="0.2">
      <c r="A23" s="129">
        <v>40585</v>
      </c>
      <c r="B23" s="190" t="s">
        <v>301</v>
      </c>
      <c r="C23" s="132" t="s">
        <v>227</v>
      </c>
      <c r="D23" s="136">
        <v>441.06</v>
      </c>
      <c r="E23" s="27" t="s">
        <v>89</v>
      </c>
      <c r="F23" s="29" t="s">
        <v>249</v>
      </c>
      <c r="I23" s="235"/>
      <c r="J23" s="236"/>
      <c r="K23" s="237"/>
      <c r="L23" s="160"/>
    </row>
    <row r="24" spans="1:12" x14ac:dyDescent="0.2">
      <c r="A24" s="129">
        <v>40585</v>
      </c>
      <c r="B24" s="190" t="s">
        <v>301</v>
      </c>
      <c r="C24" s="132" t="s">
        <v>293</v>
      </c>
      <c r="D24" s="136">
        <v>2119.2600000000002</v>
      </c>
      <c r="E24" s="27" t="s">
        <v>89</v>
      </c>
      <c r="F24" s="29" t="s">
        <v>249</v>
      </c>
      <c r="I24" s="235"/>
      <c r="J24" s="236"/>
      <c r="K24" s="237"/>
      <c r="L24" s="160"/>
    </row>
    <row r="25" spans="1:12" x14ac:dyDescent="0.2">
      <c r="A25" s="129">
        <v>40588</v>
      </c>
      <c r="B25" s="190" t="s">
        <v>301</v>
      </c>
      <c r="C25" s="132" t="s">
        <v>373</v>
      </c>
      <c r="D25" s="136">
        <v>390</v>
      </c>
      <c r="E25" s="27" t="s">
        <v>89</v>
      </c>
      <c r="F25" s="29" t="s">
        <v>249</v>
      </c>
      <c r="I25" s="235"/>
      <c r="J25" s="236"/>
      <c r="K25" s="237"/>
      <c r="L25" s="160"/>
    </row>
    <row r="26" spans="1:12" x14ac:dyDescent="0.2">
      <c r="A26" s="129">
        <v>40588</v>
      </c>
      <c r="B26" s="190" t="s">
        <v>301</v>
      </c>
      <c r="C26" s="132" t="s">
        <v>333</v>
      </c>
      <c r="D26" s="136">
        <v>613.75</v>
      </c>
      <c r="E26" s="27" t="s">
        <v>89</v>
      </c>
      <c r="F26" s="29" t="s">
        <v>249</v>
      </c>
      <c r="I26" s="235"/>
      <c r="J26" s="236"/>
      <c r="K26" s="237"/>
      <c r="L26" s="160"/>
    </row>
    <row r="27" spans="1:12" x14ac:dyDescent="0.2">
      <c r="A27" s="109">
        <v>40589</v>
      </c>
      <c r="B27" s="188" t="s">
        <v>301</v>
      </c>
      <c r="C27" s="123" t="s">
        <v>651</v>
      </c>
      <c r="D27" s="124">
        <v>1097.501</v>
      </c>
      <c r="E27" s="157" t="s">
        <v>89</v>
      </c>
      <c r="F27" s="160" t="s">
        <v>249</v>
      </c>
      <c r="I27" s="235"/>
      <c r="J27" s="238"/>
      <c r="K27" s="237"/>
      <c r="L27" s="160"/>
    </row>
    <row r="28" spans="1:12" x14ac:dyDescent="0.2">
      <c r="A28" s="164">
        <v>40589</v>
      </c>
      <c r="B28" s="182" t="s">
        <v>301</v>
      </c>
      <c r="C28" s="131" t="s">
        <v>5</v>
      </c>
      <c r="D28" s="135">
        <v>2580.96</v>
      </c>
      <c r="E28" s="250" t="s">
        <v>89</v>
      </c>
      <c r="F28" s="160" t="s">
        <v>249</v>
      </c>
      <c r="G28" s="159"/>
      <c r="I28" s="235"/>
      <c r="J28" s="236"/>
      <c r="K28" s="237"/>
      <c r="L28" s="160"/>
    </row>
    <row r="29" spans="1:12" x14ac:dyDescent="0.2">
      <c r="A29" s="129">
        <v>40590</v>
      </c>
      <c r="B29" s="190" t="s">
        <v>301</v>
      </c>
      <c r="C29" s="132" t="s">
        <v>333</v>
      </c>
      <c r="D29" s="136">
        <v>131.35</v>
      </c>
      <c r="E29" s="29" t="s">
        <v>89</v>
      </c>
      <c r="F29" s="29" t="s">
        <v>249</v>
      </c>
      <c r="I29" s="235"/>
      <c r="J29" s="236"/>
      <c r="K29" s="237"/>
      <c r="L29" s="160"/>
    </row>
    <row r="30" spans="1:12" x14ac:dyDescent="0.2">
      <c r="A30" s="129">
        <v>40591</v>
      </c>
      <c r="B30" s="190" t="s">
        <v>647</v>
      </c>
      <c r="C30" s="132" t="s">
        <v>855</v>
      </c>
      <c r="D30" s="136">
        <v>10157.700000000001</v>
      </c>
      <c r="E30" s="29" t="s">
        <v>89</v>
      </c>
      <c r="F30" s="249" t="s">
        <v>857</v>
      </c>
      <c r="I30" s="235"/>
      <c r="J30" s="238"/>
      <c r="K30" s="237"/>
      <c r="L30" s="160"/>
    </row>
    <row r="31" spans="1:12" x14ac:dyDescent="0.2">
      <c r="A31" s="129">
        <v>40595</v>
      </c>
      <c r="B31" s="190" t="s">
        <v>301</v>
      </c>
      <c r="C31" s="132" t="s">
        <v>424</v>
      </c>
      <c r="D31" s="136">
        <v>511.15</v>
      </c>
      <c r="E31" s="29" t="s">
        <v>89</v>
      </c>
      <c r="F31" s="29" t="s">
        <v>249</v>
      </c>
      <c r="I31" s="235"/>
      <c r="J31" s="236"/>
      <c r="K31" s="237"/>
      <c r="L31" s="160"/>
    </row>
    <row r="32" spans="1:12" x14ac:dyDescent="0.2">
      <c r="A32" s="129">
        <v>40597</v>
      </c>
      <c r="B32" s="190" t="s">
        <v>397</v>
      </c>
      <c r="C32" s="132" t="s">
        <v>856</v>
      </c>
      <c r="D32" s="136">
        <v>341</v>
      </c>
      <c r="E32" s="29" t="s">
        <v>89</v>
      </c>
      <c r="F32" s="29" t="s">
        <v>249</v>
      </c>
      <c r="I32" s="235"/>
      <c r="J32" s="236"/>
      <c r="K32" s="237"/>
      <c r="L32" s="160"/>
    </row>
    <row r="33" spans="1:14" x14ac:dyDescent="0.2">
      <c r="A33" s="129">
        <v>40599</v>
      </c>
      <c r="B33" s="190" t="s">
        <v>301</v>
      </c>
      <c r="C33" s="132" t="s">
        <v>640</v>
      </c>
      <c r="D33" s="136">
        <v>295</v>
      </c>
      <c r="E33" s="29" t="s">
        <v>89</v>
      </c>
      <c r="F33" s="29" t="s">
        <v>249</v>
      </c>
      <c r="I33" s="235"/>
      <c r="J33" s="236"/>
      <c r="K33" s="237"/>
      <c r="L33" s="160"/>
    </row>
    <row r="34" spans="1:14" x14ac:dyDescent="0.2">
      <c r="A34" s="129">
        <v>40602</v>
      </c>
      <c r="B34" s="190" t="s">
        <v>301</v>
      </c>
      <c r="C34" s="132" t="s">
        <v>24</v>
      </c>
      <c r="D34" s="136">
        <v>723.37</v>
      </c>
      <c r="E34" s="29" t="s">
        <v>89</v>
      </c>
      <c r="F34" s="29" t="s">
        <v>249</v>
      </c>
      <c r="I34" s="235"/>
      <c r="J34" s="236"/>
      <c r="K34" s="237"/>
      <c r="L34" s="160"/>
    </row>
    <row r="35" spans="1:14" x14ac:dyDescent="0.2">
      <c r="A35" s="129">
        <v>40602</v>
      </c>
      <c r="B35" s="190" t="s">
        <v>301</v>
      </c>
      <c r="C35" s="132" t="s">
        <v>333</v>
      </c>
      <c r="D35" s="136">
        <v>955.2</v>
      </c>
      <c r="E35" s="29" t="s">
        <v>89</v>
      </c>
      <c r="F35" s="29" t="s">
        <v>249</v>
      </c>
      <c r="I35" s="235"/>
      <c r="J35" s="236"/>
      <c r="K35" s="237"/>
      <c r="L35" s="160"/>
    </row>
    <row r="36" spans="1:14" x14ac:dyDescent="0.2">
      <c r="A36" s="129">
        <v>40602</v>
      </c>
      <c r="B36" s="190" t="s">
        <v>301</v>
      </c>
      <c r="C36" s="132" t="s">
        <v>424</v>
      </c>
      <c r="D36" s="136">
        <v>136.87</v>
      </c>
      <c r="E36" s="29" t="s">
        <v>89</v>
      </c>
      <c r="F36" s="29" t="s">
        <v>249</v>
      </c>
      <c r="I36" s="235"/>
      <c r="J36" s="236"/>
      <c r="K36" s="237"/>
      <c r="L36" s="160"/>
    </row>
    <row r="37" spans="1:14" ht="13.5" thickBot="1" x14ac:dyDescent="0.25">
      <c r="A37" s="161"/>
      <c r="B37" s="187"/>
      <c r="C37" s="67"/>
      <c r="D37" s="93"/>
      <c r="I37" s="235"/>
      <c r="J37" s="236"/>
      <c r="K37" s="237"/>
      <c r="L37" s="160"/>
    </row>
    <row r="38" spans="1:14" ht="13.5" thickBot="1" x14ac:dyDescent="0.25">
      <c r="A38" s="56"/>
      <c r="B38" s="56"/>
      <c r="C38" s="56"/>
      <c r="D38" s="87">
        <f>SUM(D6:D37)</f>
        <v>59987.900999999991</v>
      </c>
      <c r="I38" s="159"/>
      <c r="J38" s="238"/>
      <c r="K38" s="237"/>
      <c r="L38" s="160"/>
    </row>
    <row r="39" spans="1:14" x14ac:dyDescent="0.2">
      <c r="A39" s="246" t="s">
        <v>851</v>
      </c>
      <c r="B39" s="70"/>
      <c r="C39" s="70"/>
      <c r="D39" s="95"/>
      <c r="I39" s="159"/>
      <c r="J39" s="238"/>
      <c r="K39" s="237"/>
      <c r="L39" s="160"/>
    </row>
    <row r="40" spans="1:14" s="29" customFormat="1" x14ac:dyDescent="0.2">
      <c r="A40"/>
      <c r="B40" s="177">
        <v>40584</v>
      </c>
      <c r="C40" s="247" t="s">
        <v>693</v>
      </c>
      <c r="D40" s="197">
        <v>5000</v>
      </c>
      <c r="G40"/>
      <c r="H40"/>
      <c r="I40" s="159"/>
      <c r="J40" s="238"/>
      <c r="K40" s="237"/>
      <c r="L40" s="160"/>
      <c r="N40"/>
    </row>
    <row r="41" spans="1:14" s="29" customFormat="1" x14ac:dyDescent="0.2">
      <c r="A41"/>
      <c r="B41"/>
      <c r="C41"/>
      <c r="D41" s="197"/>
      <c r="G41"/>
      <c r="H41"/>
      <c r="I41"/>
      <c r="J41" s="195"/>
      <c r="K41" s="197"/>
      <c r="N41"/>
    </row>
  </sheetData>
  <mergeCells count="3">
    <mergeCell ref="A1:L1"/>
    <mergeCell ref="A3:D3"/>
    <mergeCell ref="H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N51"/>
  <sheetViews>
    <sheetView workbookViewId="0">
      <selection activeCell="B16" sqref="B16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860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48"/>
    </row>
    <row r="2" spans="1:14" s="1" customFormat="1" x14ac:dyDescent="0.2">
      <c r="D2" s="144"/>
      <c r="E2" s="248"/>
      <c r="F2" s="248"/>
      <c r="J2" s="193"/>
      <c r="K2" s="144"/>
      <c r="L2" s="248"/>
      <c r="M2" s="248"/>
    </row>
    <row r="3" spans="1:14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H3" s="866" t="s">
        <v>121</v>
      </c>
      <c r="I3" s="866"/>
      <c r="J3" s="866"/>
      <c r="K3" s="866"/>
      <c r="L3" s="116"/>
      <c r="M3" s="116"/>
    </row>
    <row r="4" spans="1:14" s="1" customFormat="1" ht="9" customHeight="1" thickBot="1" x14ac:dyDescent="0.25">
      <c r="D4" s="144"/>
      <c r="E4" s="248"/>
      <c r="F4" s="248"/>
      <c r="J4" s="193"/>
      <c r="K4" s="144"/>
      <c r="L4" s="248"/>
      <c r="M4" s="24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40604</v>
      </c>
      <c r="B6" s="190" t="s">
        <v>397</v>
      </c>
      <c r="C6" s="132" t="s">
        <v>419</v>
      </c>
      <c r="D6" s="136">
        <v>1125.54</v>
      </c>
      <c r="E6" s="157" t="s">
        <v>89</v>
      </c>
      <c r="F6" s="71" t="s">
        <v>249</v>
      </c>
      <c r="H6" s="129">
        <v>40612</v>
      </c>
      <c r="I6" s="190" t="s">
        <v>301</v>
      </c>
      <c r="J6" s="132" t="s">
        <v>873</v>
      </c>
      <c r="K6" s="136">
        <v>1514</v>
      </c>
      <c r="L6" s="157"/>
      <c r="M6" s="27" t="s">
        <v>249</v>
      </c>
    </row>
    <row r="7" spans="1:14" s="56" customFormat="1" ht="12" x14ac:dyDescent="0.2">
      <c r="A7" s="129">
        <v>40606</v>
      </c>
      <c r="B7" s="190" t="s">
        <v>301</v>
      </c>
      <c r="C7" s="132" t="s">
        <v>861</v>
      </c>
      <c r="D7" s="272">
        <v>8571.48</v>
      </c>
      <c r="E7" s="27" t="s">
        <v>89</v>
      </c>
      <c r="F7" s="71" t="s">
        <v>249</v>
      </c>
      <c r="H7" s="129">
        <v>40616</v>
      </c>
      <c r="I7" s="190" t="s">
        <v>301</v>
      </c>
      <c r="J7" s="132" t="s">
        <v>424</v>
      </c>
      <c r="K7" s="136">
        <v>249.41</v>
      </c>
      <c r="L7" s="157"/>
      <c r="M7" s="157" t="s">
        <v>249</v>
      </c>
      <c r="N7" s="56" t="s">
        <v>874</v>
      </c>
    </row>
    <row r="8" spans="1:14" s="56" customFormat="1" x14ac:dyDescent="0.2">
      <c r="A8" s="129">
        <v>40606</v>
      </c>
      <c r="B8" s="190" t="s">
        <v>301</v>
      </c>
      <c r="C8" s="132" t="s">
        <v>604</v>
      </c>
      <c r="D8" s="136">
        <v>785</v>
      </c>
      <c r="E8" s="27" t="s">
        <v>89</v>
      </c>
      <c r="F8" s="29" t="s">
        <v>249</v>
      </c>
      <c r="H8" s="129">
        <v>40628</v>
      </c>
      <c r="I8" s="190" t="s">
        <v>301</v>
      </c>
      <c r="J8" s="132" t="s">
        <v>875</v>
      </c>
      <c r="K8" s="136">
        <v>220.1</v>
      </c>
      <c r="L8" s="157"/>
      <c r="M8" s="157" t="s">
        <v>249</v>
      </c>
    </row>
    <row r="9" spans="1:14" s="56" customFormat="1" x14ac:dyDescent="0.2">
      <c r="A9" s="129">
        <v>40606</v>
      </c>
      <c r="B9" s="190" t="s">
        <v>301</v>
      </c>
      <c r="C9" s="132" t="s">
        <v>604</v>
      </c>
      <c r="D9" s="136">
        <v>785</v>
      </c>
      <c r="E9" s="27" t="s">
        <v>89</v>
      </c>
      <c r="F9" s="29" t="s">
        <v>249</v>
      </c>
      <c r="H9" s="129">
        <v>40631</v>
      </c>
      <c r="I9" s="190" t="s">
        <v>647</v>
      </c>
      <c r="J9" s="132" t="s">
        <v>619</v>
      </c>
      <c r="K9" s="136">
        <v>913.75</v>
      </c>
      <c r="L9" s="27" t="s">
        <v>89</v>
      </c>
      <c r="M9" s="29" t="s">
        <v>249</v>
      </c>
    </row>
    <row r="10" spans="1:14" s="56" customFormat="1" ht="13.5" thickBot="1" x14ac:dyDescent="0.25">
      <c r="A10" s="129">
        <v>40606</v>
      </c>
      <c r="B10" s="190" t="s">
        <v>397</v>
      </c>
      <c r="C10" s="132" t="s">
        <v>418</v>
      </c>
      <c r="D10" s="136">
        <v>2432.4</v>
      </c>
      <c r="E10" s="27" t="s">
        <v>89</v>
      </c>
      <c r="F10" s="29" t="s">
        <v>249</v>
      </c>
      <c r="H10" s="209"/>
      <c r="I10" s="187"/>
      <c r="J10" s="133"/>
      <c r="K10" s="137"/>
      <c r="L10" s="29"/>
      <c r="M10" s="29"/>
    </row>
    <row r="11" spans="1:14" s="56" customFormat="1" ht="13.5" thickBot="1" x14ac:dyDescent="0.25">
      <c r="A11" s="129">
        <v>40606</v>
      </c>
      <c r="B11" s="190" t="s">
        <v>301</v>
      </c>
      <c r="C11" s="132" t="s">
        <v>274</v>
      </c>
      <c r="D11" s="136">
        <v>443.69</v>
      </c>
      <c r="E11" s="27" t="s">
        <v>89</v>
      </c>
      <c r="F11" s="29" t="s">
        <v>249</v>
      </c>
      <c r="J11" s="194"/>
      <c r="K11" s="87">
        <f>SUM(K6:K10)</f>
        <v>2897.26</v>
      </c>
      <c r="L11" s="29"/>
      <c r="M11" s="29"/>
    </row>
    <row r="12" spans="1:14" s="56" customFormat="1" x14ac:dyDescent="0.2">
      <c r="A12" s="129">
        <v>40606</v>
      </c>
      <c r="B12" s="190" t="s">
        <v>521</v>
      </c>
      <c r="C12" s="132" t="s">
        <v>522</v>
      </c>
      <c r="D12" s="136">
        <v>17896.28</v>
      </c>
      <c r="E12" s="27" t="s">
        <v>89</v>
      </c>
      <c r="F12" s="29" t="s">
        <v>249</v>
      </c>
      <c r="J12" s="194"/>
      <c r="K12" s="208"/>
      <c r="L12" s="29"/>
      <c r="M12" s="29"/>
    </row>
    <row r="13" spans="1:14" s="56" customFormat="1" x14ac:dyDescent="0.2">
      <c r="A13" s="129">
        <v>40606</v>
      </c>
      <c r="B13" s="190" t="s">
        <v>691</v>
      </c>
      <c r="C13" s="132" t="s">
        <v>862</v>
      </c>
      <c r="D13" s="136">
        <v>1958.18</v>
      </c>
      <c r="E13" s="27" t="s">
        <v>89</v>
      </c>
      <c r="F13" s="29" t="s">
        <v>249</v>
      </c>
      <c r="J13" s="194"/>
      <c r="K13" s="208"/>
      <c r="L13" s="29"/>
      <c r="M13" s="29"/>
    </row>
    <row r="14" spans="1:14" s="56" customFormat="1" x14ac:dyDescent="0.2">
      <c r="A14" s="129">
        <v>40606</v>
      </c>
      <c r="B14" s="190" t="s">
        <v>691</v>
      </c>
      <c r="C14" s="132" t="s">
        <v>800</v>
      </c>
      <c r="D14" s="136">
        <v>5000</v>
      </c>
      <c r="E14" s="27" t="s">
        <v>89</v>
      </c>
      <c r="F14" s="29" t="s">
        <v>249</v>
      </c>
      <c r="J14" s="194"/>
      <c r="K14" s="208"/>
      <c r="L14" s="29"/>
      <c r="M14" s="29"/>
    </row>
    <row r="15" spans="1:14" s="56" customFormat="1" x14ac:dyDescent="0.2">
      <c r="A15" s="129">
        <v>40606</v>
      </c>
      <c r="B15" s="190" t="s">
        <v>647</v>
      </c>
      <c r="C15" s="132" t="s">
        <v>597</v>
      </c>
      <c r="D15" s="136">
        <v>383.6</v>
      </c>
      <c r="E15" s="27" t="s">
        <v>89</v>
      </c>
      <c r="F15" s="29" t="s">
        <v>249</v>
      </c>
      <c r="J15" s="194"/>
      <c r="K15" s="208"/>
      <c r="L15" s="29"/>
      <c r="M15" s="29"/>
    </row>
    <row r="16" spans="1:14" x14ac:dyDescent="0.2">
      <c r="A16" s="129">
        <v>40606</v>
      </c>
      <c r="B16" s="190" t="s">
        <v>674</v>
      </c>
      <c r="C16" s="132" t="s">
        <v>863</v>
      </c>
      <c r="D16" s="136">
        <v>421.7</v>
      </c>
      <c r="E16" s="27" t="s">
        <v>89</v>
      </c>
      <c r="F16" s="29" t="s">
        <v>249</v>
      </c>
      <c r="H16" s="56"/>
      <c r="I16" s="56"/>
      <c r="J16" s="194"/>
      <c r="K16" s="208"/>
    </row>
    <row r="17" spans="1:12" x14ac:dyDescent="0.2">
      <c r="A17" s="129">
        <v>40609</v>
      </c>
      <c r="B17" s="190" t="s">
        <v>647</v>
      </c>
      <c r="C17" s="132" t="s">
        <v>853</v>
      </c>
      <c r="D17" s="136">
        <v>1580</v>
      </c>
      <c r="E17" s="27" t="s">
        <v>89</v>
      </c>
      <c r="F17" s="29" t="s">
        <v>249</v>
      </c>
      <c r="H17" s="56"/>
      <c r="I17" s="56"/>
      <c r="J17" s="194"/>
      <c r="K17" s="208"/>
    </row>
    <row r="18" spans="1:12" x14ac:dyDescent="0.2">
      <c r="A18" s="129">
        <v>40610</v>
      </c>
      <c r="B18" s="190" t="s">
        <v>301</v>
      </c>
      <c r="C18" s="132" t="s">
        <v>424</v>
      </c>
      <c r="D18" s="136">
        <v>138.6</v>
      </c>
      <c r="E18" s="27" t="s">
        <v>89</v>
      </c>
      <c r="F18" s="29" t="s">
        <v>249</v>
      </c>
      <c r="H18" s="56"/>
      <c r="I18" s="56"/>
      <c r="J18" s="194"/>
      <c r="K18" s="208"/>
    </row>
    <row r="19" spans="1:12" x14ac:dyDescent="0.2">
      <c r="A19" s="129">
        <v>40611</v>
      </c>
      <c r="B19" s="190" t="s">
        <v>301</v>
      </c>
      <c r="C19" s="132" t="s">
        <v>864</v>
      </c>
      <c r="D19" s="136">
        <v>2942.34</v>
      </c>
      <c r="E19" s="27" t="s">
        <v>89</v>
      </c>
      <c r="F19" s="29" t="s">
        <v>249</v>
      </c>
      <c r="H19" s="56"/>
      <c r="I19" s="56"/>
      <c r="J19" s="194"/>
      <c r="K19" s="208"/>
    </row>
    <row r="20" spans="1:12" x14ac:dyDescent="0.2">
      <c r="A20" s="129">
        <v>40611</v>
      </c>
      <c r="B20" s="190" t="s">
        <v>301</v>
      </c>
      <c r="C20" s="132" t="s">
        <v>380</v>
      </c>
      <c r="D20" s="136">
        <v>278.62</v>
      </c>
      <c r="E20" s="27" t="s">
        <v>89</v>
      </c>
      <c r="F20" s="29" t="s">
        <v>249</v>
      </c>
      <c r="H20" s="56"/>
      <c r="I20" s="56"/>
      <c r="J20" s="194"/>
      <c r="K20" s="208"/>
    </row>
    <row r="21" spans="1:12" x14ac:dyDescent="0.2">
      <c r="A21" s="129">
        <v>40611</v>
      </c>
      <c r="B21" s="190" t="s">
        <v>301</v>
      </c>
      <c r="C21" s="132" t="s">
        <v>5</v>
      </c>
      <c r="D21" s="136">
        <v>1325.27</v>
      </c>
      <c r="E21" s="157" t="s">
        <v>89</v>
      </c>
      <c r="F21" s="29" t="s">
        <v>249</v>
      </c>
      <c r="H21" s="56"/>
      <c r="I21" s="56"/>
      <c r="J21" s="194"/>
      <c r="K21" s="208"/>
    </row>
    <row r="22" spans="1:12" x14ac:dyDescent="0.2">
      <c r="A22" s="129">
        <v>40613</v>
      </c>
      <c r="B22" s="190" t="s">
        <v>301</v>
      </c>
      <c r="C22" s="132" t="s">
        <v>274</v>
      </c>
      <c r="D22" s="136">
        <v>3830.4</v>
      </c>
      <c r="E22" s="157" t="s">
        <v>89</v>
      </c>
      <c r="F22" s="29" t="s">
        <v>249</v>
      </c>
      <c r="H22" s="56"/>
      <c r="I22" s="56"/>
      <c r="J22" s="194"/>
      <c r="K22" s="208"/>
    </row>
    <row r="23" spans="1:12" x14ac:dyDescent="0.2">
      <c r="A23" s="129">
        <v>40613</v>
      </c>
      <c r="B23" s="190" t="s">
        <v>301</v>
      </c>
      <c r="C23" s="132" t="s">
        <v>865</v>
      </c>
      <c r="D23" s="136">
        <v>1096.79</v>
      </c>
      <c r="E23" s="157" t="s">
        <v>89</v>
      </c>
      <c r="F23" s="29" t="s">
        <v>249</v>
      </c>
      <c r="H23" s="56" t="s">
        <v>874</v>
      </c>
      <c r="I23" s="56"/>
      <c r="J23" s="194"/>
      <c r="K23" s="208"/>
    </row>
    <row r="24" spans="1:12" x14ac:dyDescent="0.2">
      <c r="A24" s="129">
        <v>40613</v>
      </c>
      <c r="B24" s="190" t="s">
        <v>647</v>
      </c>
      <c r="C24" s="132" t="s">
        <v>866</v>
      </c>
      <c r="D24" s="136">
        <v>341.1</v>
      </c>
      <c r="E24" s="157" t="s">
        <v>89</v>
      </c>
      <c r="F24" s="29" t="s">
        <v>249</v>
      </c>
      <c r="H24" s="56"/>
      <c r="I24" s="56"/>
      <c r="J24" s="194"/>
      <c r="K24" s="208"/>
    </row>
    <row r="25" spans="1:12" x14ac:dyDescent="0.2">
      <c r="A25" s="129">
        <v>40613</v>
      </c>
      <c r="B25" s="190" t="s">
        <v>301</v>
      </c>
      <c r="C25" s="132" t="s">
        <v>861</v>
      </c>
      <c r="D25" s="272">
        <v>3542.4</v>
      </c>
      <c r="E25" s="157" t="s">
        <v>89</v>
      </c>
      <c r="F25" s="29" t="s">
        <v>249</v>
      </c>
      <c r="H25" s="56"/>
      <c r="I25" s="56"/>
      <c r="J25" s="194"/>
      <c r="K25" s="208"/>
    </row>
    <row r="26" spans="1:12" x14ac:dyDescent="0.2">
      <c r="A26" s="129">
        <v>40616</v>
      </c>
      <c r="B26" s="190" t="s">
        <v>540</v>
      </c>
      <c r="C26" s="132" t="s">
        <v>867</v>
      </c>
      <c r="D26" s="136">
        <v>819.42</v>
      </c>
      <c r="E26" s="157" t="s">
        <v>89</v>
      </c>
      <c r="F26" s="29" t="s">
        <v>249</v>
      </c>
      <c r="H26" s="56"/>
      <c r="I26" s="56"/>
      <c r="J26" s="194"/>
      <c r="K26" s="208"/>
    </row>
    <row r="27" spans="1:12" x14ac:dyDescent="0.2">
      <c r="A27" s="129">
        <v>40616</v>
      </c>
      <c r="B27" s="190" t="s">
        <v>301</v>
      </c>
      <c r="C27" s="132" t="s">
        <v>150</v>
      </c>
      <c r="D27" s="136">
        <v>997.5</v>
      </c>
      <c r="E27" s="157" t="s">
        <v>89</v>
      </c>
      <c r="F27" s="29" t="s">
        <v>249</v>
      </c>
      <c r="I27" s="235"/>
      <c r="J27" s="236"/>
      <c r="K27" s="237"/>
      <c r="L27" s="160"/>
    </row>
    <row r="28" spans="1:12" x14ac:dyDescent="0.2">
      <c r="A28" s="129">
        <v>40616</v>
      </c>
      <c r="B28" s="190" t="s">
        <v>301</v>
      </c>
      <c r="C28" s="132" t="s">
        <v>320</v>
      </c>
      <c r="D28" s="136">
        <v>698.07</v>
      </c>
      <c r="E28" s="157" t="s">
        <v>89</v>
      </c>
      <c r="F28" s="29" t="s">
        <v>249</v>
      </c>
      <c r="I28" s="235"/>
      <c r="J28" s="236"/>
      <c r="K28" s="237"/>
      <c r="L28" s="160"/>
    </row>
    <row r="29" spans="1:12" x14ac:dyDescent="0.2">
      <c r="A29" s="129">
        <v>40616</v>
      </c>
      <c r="B29" s="190" t="s">
        <v>301</v>
      </c>
      <c r="C29" s="132" t="s">
        <v>424</v>
      </c>
      <c r="D29" s="136">
        <v>249.41</v>
      </c>
      <c r="E29" s="157" t="s">
        <v>89</v>
      </c>
      <c r="F29" s="29" t="s">
        <v>249</v>
      </c>
      <c r="I29" s="235"/>
      <c r="J29" s="236"/>
      <c r="K29" s="237"/>
      <c r="L29" s="160"/>
    </row>
    <row r="30" spans="1:12" x14ac:dyDescent="0.2">
      <c r="A30" s="129">
        <v>40616</v>
      </c>
      <c r="B30" s="190" t="s">
        <v>301</v>
      </c>
      <c r="C30" s="132" t="s">
        <v>869</v>
      </c>
      <c r="D30" s="136">
        <v>780</v>
      </c>
      <c r="E30" s="157" t="s">
        <v>89</v>
      </c>
      <c r="F30" s="29" t="s">
        <v>249</v>
      </c>
      <c r="I30" s="235"/>
      <c r="J30" s="236"/>
      <c r="K30" s="237"/>
      <c r="L30" s="160"/>
    </row>
    <row r="31" spans="1:12" x14ac:dyDescent="0.2">
      <c r="A31" s="129">
        <v>40617</v>
      </c>
      <c r="B31" s="190" t="s">
        <v>397</v>
      </c>
      <c r="C31" s="132" t="s">
        <v>868</v>
      </c>
      <c r="D31" s="136">
        <v>567.6</v>
      </c>
      <c r="E31" s="157" t="s">
        <v>89</v>
      </c>
      <c r="F31" s="29" t="s">
        <v>249</v>
      </c>
      <c r="I31" s="235"/>
      <c r="J31" s="236"/>
      <c r="K31" s="237"/>
      <c r="L31" s="160"/>
    </row>
    <row r="32" spans="1:12" x14ac:dyDescent="0.2">
      <c r="A32" s="129">
        <v>40618</v>
      </c>
      <c r="B32" s="190" t="s">
        <v>301</v>
      </c>
      <c r="C32" s="132" t="s">
        <v>424</v>
      </c>
      <c r="D32" s="136">
        <v>393.75</v>
      </c>
      <c r="E32" s="157" t="s">
        <v>89</v>
      </c>
      <c r="F32" s="29" t="s">
        <v>249</v>
      </c>
      <c r="I32" s="235"/>
      <c r="J32" s="236"/>
      <c r="K32" s="237"/>
      <c r="L32" s="160"/>
    </row>
    <row r="33" spans="1:12" x14ac:dyDescent="0.2">
      <c r="A33" s="129">
        <v>40618</v>
      </c>
      <c r="B33" s="190" t="s">
        <v>301</v>
      </c>
      <c r="C33" s="132" t="s">
        <v>869</v>
      </c>
      <c r="D33" s="136">
        <v>249.3</v>
      </c>
      <c r="E33" s="27" t="s">
        <v>89</v>
      </c>
      <c r="I33" s="235"/>
      <c r="J33" s="236"/>
      <c r="K33" s="237"/>
      <c r="L33" s="160"/>
    </row>
    <row r="34" spans="1:12" x14ac:dyDescent="0.2">
      <c r="A34" s="129">
        <v>40619</v>
      </c>
      <c r="B34" s="190" t="s">
        <v>674</v>
      </c>
      <c r="C34" s="132" t="s">
        <v>870</v>
      </c>
      <c r="D34" s="136">
        <v>5486.91</v>
      </c>
      <c r="E34" s="27" t="s">
        <v>89</v>
      </c>
      <c r="F34" s="29" t="s">
        <v>249</v>
      </c>
      <c r="I34" s="235"/>
      <c r="J34" s="236"/>
      <c r="K34" s="237"/>
      <c r="L34" s="160"/>
    </row>
    <row r="35" spans="1:12" x14ac:dyDescent="0.2">
      <c r="A35" s="129">
        <v>40619</v>
      </c>
      <c r="B35" s="190" t="s">
        <v>301</v>
      </c>
      <c r="C35" s="132" t="s">
        <v>424</v>
      </c>
      <c r="D35" s="136">
        <v>54.31</v>
      </c>
      <c r="E35" s="27" t="s">
        <v>89</v>
      </c>
      <c r="F35" s="29" t="s">
        <v>249</v>
      </c>
      <c r="I35" s="235"/>
      <c r="J35" s="236"/>
      <c r="K35" s="237"/>
      <c r="L35" s="160"/>
    </row>
    <row r="36" spans="1:12" x14ac:dyDescent="0.2">
      <c r="A36" s="129">
        <v>40620</v>
      </c>
      <c r="B36" s="190" t="s">
        <v>301</v>
      </c>
      <c r="C36" s="132" t="s">
        <v>861</v>
      </c>
      <c r="D36" s="272">
        <v>3763.8</v>
      </c>
      <c r="E36" s="27" t="s">
        <v>89</v>
      </c>
      <c r="F36" s="29" t="s">
        <v>249</v>
      </c>
      <c r="I36" s="235"/>
      <c r="J36" s="236"/>
      <c r="K36" s="237"/>
      <c r="L36" s="160"/>
    </row>
    <row r="37" spans="1:12" x14ac:dyDescent="0.2">
      <c r="A37" s="129">
        <v>40625</v>
      </c>
      <c r="B37" s="190" t="s">
        <v>301</v>
      </c>
      <c r="C37" s="132" t="s">
        <v>424</v>
      </c>
      <c r="D37" s="136">
        <v>191.12</v>
      </c>
      <c r="E37" s="27" t="s">
        <v>89</v>
      </c>
      <c r="F37" s="29" t="s">
        <v>249</v>
      </c>
      <c r="I37" s="235"/>
      <c r="J37" s="236"/>
      <c r="K37" s="237"/>
      <c r="L37" s="160"/>
    </row>
    <row r="38" spans="1:12" x14ac:dyDescent="0.2">
      <c r="A38" s="129">
        <v>40625</v>
      </c>
      <c r="B38" s="190" t="s">
        <v>301</v>
      </c>
      <c r="C38" s="132" t="s">
        <v>373</v>
      </c>
      <c r="D38" s="136">
        <v>398</v>
      </c>
      <c r="E38" s="27" t="s">
        <v>89</v>
      </c>
      <c r="F38" s="29" t="s">
        <v>249</v>
      </c>
      <c r="I38" s="235"/>
      <c r="J38" s="236"/>
      <c r="K38" s="237"/>
      <c r="L38" s="160"/>
    </row>
    <row r="39" spans="1:12" x14ac:dyDescent="0.2">
      <c r="A39" s="129">
        <v>40625</v>
      </c>
      <c r="B39" s="190" t="s">
        <v>301</v>
      </c>
      <c r="C39" s="132" t="s">
        <v>871</v>
      </c>
      <c r="D39" s="136">
        <v>500</v>
      </c>
      <c r="E39" s="27" t="s">
        <v>89</v>
      </c>
      <c r="F39" s="29" t="s">
        <v>249</v>
      </c>
      <c r="I39" s="235"/>
      <c r="J39" s="236"/>
      <c r="K39" s="237"/>
      <c r="L39" s="160"/>
    </row>
    <row r="40" spans="1:12" x14ac:dyDescent="0.2">
      <c r="A40" s="129">
        <v>40625</v>
      </c>
      <c r="B40" s="190" t="s">
        <v>301</v>
      </c>
      <c r="C40" s="132" t="s">
        <v>631</v>
      </c>
      <c r="D40" s="136">
        <v>811.05</v>
      </c>
      <c r="E40" s="27" t="s">
        <v>89</v>
      </c>
      <c r="F40" s="29" t="s">
        <v>249</v>
      </c>
      <c r="I40" s="235"/>
      <c r="J40" s="236"/>
      <c r="K40" s="237"/>
      <c r="L40" s="160"/>
    </row>
    <row r="41" spans="1:12" x14ac:dyDescent="0.2">
      <c r="A41" s="129">
        <v>40627</v>
      </c>
      <c r="B41" s="190" t="s">
        <v>301</v>
      </c>
      <c r="C41" s="132" t="s">
        <v>380</v>
      </c>
      <c r="D41" s="136">
        <v>476.12</v>
      </c>
      <c r="E41" s="27" t="s">
        <v>89</v>
      </c>
      <c r="F41" s="29" t="s">
        <v>249</v>
      </c>
      <c r="I41" s="235"/>
      <c r="J41" s="236"/>
      <c r="K41" s="237"/>
      <c r="L41" s="160"/>
    </row>
    <row r="42" spans="1:12" x14ac:dyDescent="0.2">
      <c r="A42" s="129">
        <v>40626</v>
      </c>
      <c r="B42" s="190" t="s">
        <v>301</v>
      </c>
      <c r="C42" s="132" t="s">
        <v>872</v>
      </c>
      <c r="D42" s="136">
        <v>1285.33</v>
      </c>
      <c r="E42" s="27"/>
      <c r="F42" s="29" t="s">
        <v>249</v>
      </c>
      <c r="I42" s="235"/>
      <c r="J42" s="236"/>
      <c r="K42" s="237"/>
      <c r="L42" s="160"/>
    </row>
    <row r="43" spans="1:12" x14ac:dyDescent="0.2">
      <c r="A43" s="129">
        <v>40627</v>
      </c>
      <c r="B43" s="190" t="s">
        <v>301</v>
      </c>
      <c r="C43" s="132" t="s">
        <v>5</v>
      </c>
      <c r="D43" s="136">
        <v>1128.5999999999999</v>
      </c>
      <c r="E43" s="27" t="s">
        <v>89</v>
      </c>
      <c r="F43" s="874">
        <v>678.3</v>
      </c>
      <c r="G43" s="874"/>
      <c r="I43" s="159"/>
      <c r="J43" s="238"/>
      <c r="K43" s="237"/>
      <c r="L43" s="160"/>
    </row>
    <row r="44" spans="1:12" x14ac:dyDescent="0.2">
      <c r="A44" s="129">
        <v>40627</v>
      </c>
      <c r="B44" s="190" t="s">
        <v>301</v>
      </c>
      <c r="C44" s="132" t="s">
        <v>861</v>
      </c>
      <c r="D44" s="272">
        <v>2878.2</v>
      </c>
      <c r="E44" s="27" t="s">
        <v>89</v>
      </c>
      <c r="F44" s="29" t="s">
        <v>249</v>
      </c>
      <c r="I44" s="159"/>
      <c r="J44" s="238"/>
      <c r="K44" s="237"/>
      <c r="L44" s="160"/>
    </row>
    <row r="45" spans="1:12" x14ac:dyDescent="0.2">
      <c r="A45" s="129">
        <v>40630</v>
      </c>
      <c r="B45" s="190" t="s">
        <v>301</v>
      </c>
      <c r="C45" s="132" t="s">
        <v>424</v>
      </c>
      <c r="D45" s="136">
        <v>475.52</v>
      </c>
      <c r="E45" s="27" t="s">
        <v>89</v>
      </c>
      <c r="F45" s="29" t="s">
        <v>249</v>
      </c>
      <c r="I45" s="159"/>
      <c r="J45" s="238"/>
      <c r="K45" s="237"/>
      <c r="L45" s="160"/>
    </row>
    <row r="46" spans="1:12" x14ac:dyDescent="0.2">
      <c r="A46" s="129">
        <v>40633</v>
      </c>
      <c r="B46" s="190" t="s">
        <v>441</v>
      </c>
      <c r="C46" s="132" t="s">
        <v>452</v>
      </c>
      <c r="D46" s="136">
        <v>3144</v>
      </c>
      <c r="E46" s="27" t="s">
        <v>89</v>
      </c>
      <c r="F46" s="29" t="s">
        <v>249</v>
      </c>
    </row>
    <row r="47" spans="1:12" x14ac:dyDescent="0.2">
      <c r="A47" s="129">
        <v>40633</v>
      </c>
      <c r="B47" s="190" t="s">
        <v>691</v>
      </c>
      <c r="C47" s="132" t="s">
        <v>659</v>
      </c>
      <c r="D47" s="136">
        <f>5000+5143</f>
        <v>10143</v>
      </c>
      <c r="E47" s="27" t="s">
        <v>89</v>
      </c>
      <c r="F47" s="29" t="s">
        <v>249</v>
      </c>
    </row>
    <row r="48" spans="1:12" ht="13.5" thickBot="1" x14ac:dyDescent="0.25">
      <c r="A48" s="161">
        <v>40633</v>
      </c>
      <c r="B48" s="187" t="s">
        <v>301</v>
      </c>
      <c r="C48" s="67" t="s">
        <v>424</v>
      </c>
      <c r="D48" s="93">
        <v>150.6</v>
      </c>
      <c r="E48" s="29" t="s">
        <v>89</v>
      </c>
      <c r="F48" s="29" t="s">
        <v>249</v>
      </c>
    </row>
    <row r="49" spans="1:14" ht="13.5" thickBot="1" x14ac:dyDescent="0.25">
      <c r="A49" s="56"/>
      <c r="B49" s="56"/>
      <c r="C49" s="56"/>
      <c r="D49" s="87">
        <f>SUM(D6:D48)</f>
        <v>90520.000000000015</v>
      </c>
    </row>
    <row r="50" spans="1:14" s="29" customFormat="1" x14ac:dyDescent="0.2">
      <c r="A50" s="246"/>
      <c r="B50" s="70"/>
      <c r="C50" s="70"/>
      <c r="D50" s="95"/>
      <c r="G50"/>
      <c r="H50"/>
      <c r="I50"/>
      <c r="J50" s="195"/>
      <c r="K50" s="197"/>
      <c r="N50"/>
    </row>
    <row r="51" spans="1:14" s="29" customFormat="1" x14ac:dyDescent="0.2">
      <c r="A51"/>
      <c r="B51" s="177"/>
      <c r="C51" s="247"/>
      <c r="D51" s="197"/>
      <c r="G51"/>
      <c r="H51"/>
      <c r="I51"/>
      <c r="J51" s="195"/>
      <c r="K51" s="197"/>
      <c r="N51"/>
    </row>
  </sheetData>
  <mergeCells count="4">
    <mergeCell ref="A1:L1"/>
    <mergeCell ref="H3:K3"/>
    <mergeCell ref="F43:G43"/>
    <mergeCell ref="A3:C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N28"/>
  <sheetViews>
    <sheetView workbookViewId="0">
      <selection activeCell="I11" sqref="I1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876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51"/>
    </row>
    <row r="2" spans="1:14" s="1" customFormat="1" x14ac:dyDescent="0.2">
      <c r="D2" s="144"/>
      <c r="E2" s="251"/>
      <c r="F2" s="251"/>
      <c r="J2" s="193"/>
      <c r="K2" s="144"/>
      <c r="L2" s="251"/>
      <c r="M2" s="251"/>
    </row>
    <row r="3" spans="1:14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H3" s="866" t="s">
        <v>121</v>
      </c>
      <c r="I3" s="866"/>
      <c r="J3" s="866"/>
      <c r="K3" s="252" t="s">
        <v>880</v>
      </c>
      <c r="L3" s="116"/>
      <c r="M3" s="116"/>
    </row>
    <row r="4" spans="1:14" s="1" customFormat="1" ht="9" customHeight="1" thickBot="1" x14ac:dyDescent="0.25">
      <c r="D4" s="144"/>
      <c r="E4" s="251"/>
      <c r="F4" s="251"/>
      <c r="J4" s="193"/>
      <c r="K4" s="144"/>
      <c r="L4" s="251"/>
      <c r="M4" s="251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ht="12" x14ac:dyDescent="0.2">
      <c r="A6" s="129">
        <v>40635</v>
      </c>
      <c r="B6" s="190" t="s">
        <v>301</v>
      </c>
      <c r="C6" s="132" t="s">
        <v>878</v>
      </c>
      <c r="D6" s="136">
        <v>553.1</v>
      </c>
      <c r="E6" s="27" t="s">
        <v>89</v>
      </c>
      <c r="F6" s="71" t="s">
        <v>249</v>
      </c>
      <c r="H6" s="129">
        <v>40634</v>
      </c>
      <c r="I6" s="190" t="s">
        <v>301</v>
      </c>
      <c r="J6" s="132" t="s">
        <v>861</v>
      </c>
      <c r="K6" s="272">
        <v>3874.5</v>
      </c>
      <c r="L6" s="157" t="s">
        <v>89</v>
      </c>
      <c r="M6" s="27" t="s">
        <v>249</v>
      </c>
    </row>
    <row r="7" spans="1:14" s="56" customFormat="1" x14ac:dyDescent="0.2">
      <c r="A7" s="129">
        <v>40638</v>
      </c>
      <c r="B7" s="190" t="s">
        <v>301</v>
      </c>
      <c r="C7" s="132" t="s">
        <v>424</v>
      </c>
      <c r="D7" s="136">
        <v>251.54</v>
      </c>
      <c r="E7" s="27" t="s">
        <v>89</v>
      </c>
      <c r="F7" s="29" t="s">
        <v>249</v>
      </c>
      <c r="H7" s="129">
        <v>40640</v>
      </c>
      <c r="I7" s="190" t="s">
        <v>301</v>
      </c>
      <c r="J7" s="132" t="s">
        <v>869</v>
      </c>
      <c r="K7" s="136">
        <v>895.95</v>
      </c>
      <c r="L7" s="157" t="s">
        <v>89</v>
      </c>
      <c r="M7" s="157" t="s">
        <v>249</v>
      </c>
    </row>
    <row r="8" spans="1:14" s="56" customFormat="1" x14ac:dyDescent="0.2">
      <c r="A8" s="129">
        <v>40639</v>
      </c>
      <c r="B8" s="190" t="s">
        <v>301</v>
      </c>
      <c r="C8" s="132" t="s">
        <v>424</v>
      </c>
      <c r="D8" s="136">
        <v>176.19</v>
      </c>
      <c r="E8" s="27" t="s">
        <v>89</v>
      </c>
      <c r="F8" s="29" t="s">
        <v>249</v>
      </c>
      <c r="H8" s="129">
        <v>40645</v>
      </c>
      <c r="I8" s="190" t="s">
        <v>301</v>
      </c>
      <c r="J8" s="132" t="s">
        <v>869</v>
      </c>
      <c r="K8" s="136">
        <v>395</v>
      </c>
      <c r="L8" s="157" t="s">
        <v>89</v>
      </c>
      <c r="M8" s="157" t="s">
        <v>249</v>
      </c>
    </row>
    <row r="9" spans="1:14" s="56" customFormat="1" x14ac:dyDescent="0.2">
      <c r="A9" s="129">
        <v>40640</v>
      </c>
      <c r="B9" s="190" t="s">
        <v>301</v>
      </c>
      <c r="C9" s="132" t="s">
        <v>879</v>
      </c>
      <c r="D9" s="136">
        <v>2664.75</v>
      </c>
      <c r="E9" s="27" t="s">
        <v>89</v>
      </c>
      <c r="F9" s="29" t="s">
        <v>249</v>
      </c>
      <c r="H9" s="129">
        <v>40645</v>
      </c>
      <c r="I9" s="190" t="s">
        <v>301</v>
      </c>
      <c r="J9" s="132" t="s">
        <v>424</v>
      </c>
      <c r="K9" s="136">
        <v>51.73</v>
      </c>
      <c r="L9" s="157" t="s">
        <v>89</v>
      </c>
      <c r="M9" s="29" t="s">
        <v>249</v>
      </c>
    </row>
    <row r="10" spans="1:14" s="56" customFormat="1" x14ac:dyDescent="0.2">
      <c r="A10" s="129">
        <v>40641</v>
      </c>
      <c r="B10" s="190" t="s">
        <v>301</v>
      </c>
      <c r="C10" s="132" t="s">
        <v>861</v>
      </c>
      <c r="D10" s="272">
        <v>1664.6</v>
      </c>
      <c r="E10" s="27" t="s">
        <v>89</v>
      </c>
      <c r="F10" s="29" t="s">
        <v>249</v>
      </c>
      <c r="H10" s="129">
        <v>40646</v>
      </c>
      <c r="I10" s="190" t="s">
        <v>301</v>
      </c>
      <c r="J10" s="132" t="s">
        <v>225</v>
      </c>
      <c r="K10" s="136">
        <v>819.77</v>
      </c>
      <c r="L10" s="27" t="s">
        <v>89</v>
      </c>
      <c r="M10" s="29" t="s">
        <v>249</v>
      </c>
    </row>
    <row r="11" spans="1:14" s="56" customFormat="1" x14ac:dyDescent="0.2">
      <c r="A11" s="129">
        <v>40641</v>
      </c>
      <c r="B11" s="190" t="s">
        <v>301</v>
      </c>
      <c r="C11" s="132" t="s">
        <v>24</v>
      </c>
      <c r="D11" s="136">
        <v>242.87</v>
      </c>
      <c r="E11" s="27" t="s">
        <v>89</v>
      </c>
      <c r="F11" s="29" t="s">
        <v>249</v>
      </c>
      <c r="H11" s="129">
        <v>40648</v>
      </c>
      <c r="I11" s="190" t="s">
        <v>674</v>
      </c>
      <c r="J11" s="132" t="s">
        <v>730</v>
      </c>
      <c r="K11" s="136">
        <v>1412.69</v>
      </c>
      <c r="L11" s="157" t="s">
        <v>89</v>
      </c>
      <c r="M11" s="29" t="s">
        <v>249</v>
      </c>
    </row>
    <row r="12" spans="1:14" s="56" customFormat="1" x14ac:dyDescent="0.2">
      <c r="A12" s="129">
        <v>40641</v>
      </c>
      <c r="B12" s="190" t="s">
        <v>301</v>
      </c>
      <c r="C12" s="132" t="s">
        <v>821</v>
      </c>
      <c r="D12" s="136">
        <v>120.82</v>
      </c>
      <c r="E12" s="27" t="s">
        <v>89</v>
      </c>
      <c r="F12" s="29" t="s">
        <v>249</v>
      </c>
      <c r="H12" s="129">
        <v>40648</v>
      </c>
      <c r="I12" s="190" t="s">
        <v>301</v>
      </c>
      <c r="J12" s="132" t="s">
        <v>424</v>
      </c>
      <c r="K12" s="136">
        <v>732.97</v>
      </c>
      <c r="L12" s="157"/>
      <c r="M12" s="29" t="s">
        <v>249</v>
      </c>
    </row>
    <row r="13" spans="1:14" s="56" customFormat="1" x14ac:dyDescent="0.2">
      <c r="A13" s="129">
        <v>40646</v>
      </c>
      <c r="B13" s="190" t="s">
        <v>637</v>
      </c>
      <c r="C13" s="132" t="s">
        <v>881</v>
      </c>
      <c r="D13" s="136">
        <v>16.899999999999999</v>
      </c>
      <c r="E13" s="27" t="s">
        <v>89</v>
      </c>
      <c r="F13" s="29" t="s">
        <v>249</v>
      </c>
      <c r="H13" s="129">
        <v>40651</v>
      </c>
      <c r="I13" s="230" t="s">
        <v>301</v>
      </c>
      <c r="J13" s="132" t="s">
        <v>424</v>
      </c>
      <c r="K13" s="136">
        <v>343.75</v>
      </c>
      <c r="L13" s="157" t="s">
        <v>89</v>
      </c>
      <c r="M13" s="29" t="s">
        <v>384</v>
      </c>
    </row>
    <row r="14" spans="1:14" s="56" customFormat="1" ht="13.5" thickBot="1" x14ac:dyDescent="0.25">
      <c r="A14" s="129">
        <v>40646</v>
      </c>
      <c r="B14" s="190" t="s">
        <v>301</v>
      </c>
      <c r="C14" s="132" t="s">
        <v>380</v>
      </c>
      <c r="D14" s="136">
        <v>601.91999999999996</v>
      </c>
      <c r="E14" s="27" t="s">
        <v>89</v>
      </c>
      <c r="F14" s="29" t="s">
        <v>249</v>
      </c>
      <c r="H14" s="209"/>
      <c r="I14" s="187"/>
      <c r="J14" s="133"/>
      <c r="K14" s="137"/>
      <c r="L14" s="29"/>
      <c r="M14" s="29"/>
    </row>
    <row r="15" spans="1:14" s="29" customFormat="1" ht="13.5" thickBot="1" x14ac:dyDescent="0.25">
      <c r="A15" s="129">
        <v>40646</v>
      </c>
      <c r="B15" s="190" t="s">
        <v>301</v>
      </c>
      <c r="C15" s="132" t="s">
        <v>5</v>
      </c>
      <c r="D15" s="136">
        <v>2325.6</v>
      </c>
      <c r="E15" s="27" t="s">
        <v>89</v>
      </c>
      <c r="F15" s="29" t="s">
        <v>249</v>
      </c>
      <c r="G15"/>
      <c r="H15" s="56"/>
      <c r="I15" s="56"/>
      <c r="J15" s="194"/>
      <c r="K15" s="87">
        <f>SUM(K6:K14)</f>
        <v>8526.36</v>
      </c>
      <c r="N15"/>
    </row>
    <row r="16" spans="1:14" s="29" customFormat="1" x14ac:dyDescent="0.2">
      <c r="A16" s="129">
        <v>40646</v>
      </c>
      <c r="B16" s="190" t="s">
        <v>301</v>
      </c>
      <c r="C16" s="132" t="s">
        <v>821</v>
      </c>
      <c r="D16" s="136">
        <v>210</v>
      </c>
      <c r="E16" s="27" t="s">
        <v>89</v>
      </c>
      <c r="F16" s="29" t="s">
        <v>249</v>
      </c>
      <c r="G16"/>
      <c r="H16" s="56"/>
      <c r="I16" s="56"/>
      <c r="J16" s="194"/>
      <c r="K16" s="208"/>
      <c r="N16"/>
    </row>
    <row r="17" spans="1:14" s="29" customFormat="1" x14ac:dyDescent="0.2">
      <c r="A17" s="129">
        <v>40658</v>
      </c>
      <c r="B17" s="190" t="s">
        <v>301</v>
      </c>
      <c r="C17" s="132" t="s">
        <v>689</v>
      </c>
      <c r="D17" s="136">
        <v>146.75</v>
      </c>
      <c r="E17" s="27" t="s">
        <v>89</v>
      </c>
      <c r="F17" s="29" t="s">
        <v>249</v>
      </c>
      <c r="G17"/>
      <c r="H17" s="56"/>
      <c r="I17" s="56"/>
      <c r="J17" s="194"/>
      <c r="K17" s="208"/>
      <c r="N17"/>
    </row>
    <row r="18" spans="1:14" s="29" customFormat="1" x14ac:dyDescent="0.2">
      <c r="A18" s="129">
        <v>40659</v>
      </c>
      <c r="B18" s="190" t="s">
        <v>301</v>
      </c>
      <c r="C18" s="132" t="s">
        <v>335</v>
      </c>
      <c r="D18" s="136">
        <v>944.95</v>
      </c>
      <c r="E18" s="27" t="s">
        <v>89</v>
      </c>
      <c r="F18" s="29" t="s">
        <v>249</v>
      </c>
      <c r="G18"/>
      <c r="H18" s="56"/>
      <c r="I18" s="56"/>
      <c r="J18" s="194"/>
      <c r="K18" s="208"/>
      <c r="N18"/>
    </row>
    <row r="19" spans="1:14" s="29" customFormat="1" x14ac:dyDescent="0.2">
      <c r="A19" s="129">
        <v>40659</v>
      </c>
      <c r="B19" s="190" t="s">
        <v>301</v>
      </c>
      <c r="C19" s="132" t="s">
        <v>689</v>
      </c>
      <c r="D19" s="136">
        <v>215.95</v>
      </c>
      <c r="E19" s="27" t="s">
        <v>89</v>
      </c>
      <c r="F19" s="29" t="s">
        <v>249</v>
      </c>
      <c r="G19"/>
      <c r="H19"/>
      <c r="I19"/>
      <c r="J19" s="195"/>
      <c r="K19" s="197"/>
      <c r="N19"/>
    </row>
    <row r="20" spans="1:14" s="29" customFormat="1" ht="13.5" thickBot="1" x14ac:dyDescent="0.25">
      <c r="A20" s="161"/>
      <c r="B20" s="187"/>
      <c r="C20" s="67"/>
      <c r="D20" s="93"/>
      <c r="G20"/>
      <c r="H20"/>
      <c r="I20"/>
      <c r="J20" s="195"/>
      <c r="K20" s="197"/>
      <c r="N20"/>
    </row>
    <row r="21" spans="1:14" s="29" customFormat="1" ht="13.5" thickBot="1" x14ac:dyDescent="0.25">
      <c r="A21" s="56"/>
      <c r="B21" s="56"/>
      <c r="C21" s="56"/>
      <c r="D21" s="87">
        <f>SUM(D6:D20)</f>
        <v>10135.94</v>
      </c>
      <c r="G21"/>
      <c r="H21"/>
      <c r="I21"/>
      <c r="J21" s="195"/>
      <c r="K21" s="197"/>
      <c r="N21"/>
    </row>
    <row r="22" spans="1:14" s="29" customFormat="1" x14ac:dyDescent="0.2">
      <c r="A22" s="246"/>
      <c r="B22" s="70"/>
      <c r="C22" s="70"/>
      <c r="D22" s="95"/>
      <c r="G22"/>
      <c r="H22"/>
      <c r="I22"/>
      <c r="J22" s="195"/>
      <c r="K22" s="197"/>
      <c r="N22"/>
    </row>
    <row r="23" spans="1:14" s="29" customFormat="1" x14ac:dyDescent="0.2">
      <c r="A23"/>
      <c r="B23" s="177"/>
      <c r="C23" s="247"/>
      <c r="D23" s="197"/>
      <c r="G23"/>
      <c r="H23"/>
      <c r="I23"/>
      <c r="J23" s="195"/>
      <c r="K23" s="197"/>
      <c r="N23"/>
    </row>
    <row r="24" spans="1:14" s="29" customFormat="1" x14ac:dyDescent="0.2">
      <c r="A24"/>
      <c r="B24"/>
      <c r="C24"/>
      <c r="D24" s="197"/>
      <c r="G24"/>
      <c r="H24"/>
      <c r="I24"/>
      <c r="J24" s="195"/>
      <c r="K24" s="197"/>
      <c r="N24"/>
    </row>
    <row r="25" spans="1:14" s="29" customFormat="1" x14ac:dyDescent="0.2">
      <c r="A25"/>
      <c r="B25"/>
      <c r="C25"/>
      <c r="D25" s="197"/>
      <c r="G25"/>
      <c r="H25"/>
      <c r="I25"/>
      <c r="J25" s="195"/>
      <c r="K25" s="197"/>
      <c r="N25"/>
    </row>
    <row r="27" spans="1:14" s="29" customFormat="1" x14ac:dyDescent="0.2">
      <c r="A27"/>
      <c r="B27"/>
      <c r="C27"/>
      <c r="D27" s="197"/>
      <c r="G27"/>
      <c r="H27"/>
      <c r="I27"/>
      <c r="J27" s="195"/>
      <c r="K27" s="197"/>
      <c r="N27"/>
    </row>
    <row r="28" spans="1:14" s="29" customFormat="1" x14ac:dyDescent="0.2">
      <c r="A28"/>
      <c r="B28"/>
      <c r="C28"/>
      <c r="D28" s="197"/>
      <c r="G28"/>
      <c r="H28"/>
      <c r="I28"/>
      <c r="J28" s="195"/>
      <c r="K28" s="197"/>
      <c r="N28"/>
    </row>
  </sheetData>
  <mergeCells count="3">
    <mergeCell ref="A1:L1"/>
    <mergeCell ref="A3:C3"/>
    <mergeCell ref="H3:J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N36"/>
  <sheetViews>
    <sheetView workbookViewId="0">
      <selection activeCell="B7" sqref="B7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2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882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53"/>
    </row>
    <row r="2" spans="1:14" s="1" customFormat="1" x14ac:dyDescent="0.2">
      <c r="D2" s="144"/>
      <c r="E2" s="253"/>
      <c r="F2" s="253"/>
      <c r="J2" s="193"/>
      <c r="K2" s="144"/>
      <c r="L2" s="253"/>
      <c r="M2" s="253"/>
    </row>
    <row r="3" spans="1:14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H3" s="866" t="s">
        <v>121</v>
      </c>
      <c r="I3" s="866"/>
      <c r="J3" s="866"/>
      <c r="K3" s="252" t="s">
        <v>880</v>
      </c>
      <c r="L3" s="116"/>
      <c r="M3" s="116"/>
    </row>
    <row r="4" spans="1:14" s="1" customFormat="1" ht="9" customHeight="1" thickBot="1" x14ac:dyDescent="0.25">
      <c r="D4" s="144"/>
      <c r="E4" s="253"/>
      <c r="F4" s="253"/>
      <c r="J4" s="193"/>
      <c r="K4" s="144"/>
      <c r="L4" s="253"/>
      <c r="M4" s="253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x14ac:dyDescent="0.2">
      <c r="A6" s="129">
        <v>40666</v>
      </c>
      <c r="B6" s="190" t="s">
        <v>301</v>
      </c>
      <c r="C6" s="132" t="s">
        <v>424</v>
      </c>
      <c r="D6" s="136">
        <v>156.72999999999999</v>
      </c>
      <c r="E6" s="27" t="s">
        <v>89</v>
      </c>
      <c r="F6" s="71" t="s">
        <v>249</v>
      </c>
      <c r="H6" s="129">
        <v>40683</v>
      </c>
      <c r="I6" s="190" t="s">
        <v>301</v>
      </c>
      <c r="J6" s="132" t="s">
        <v>861</v>
      </c>
      <c r="K6" s="272">
        <v>4649.3999999999996</v>
      </c>
      <c r="L6" s="157" t="s">
        <v>89</v>
      </c>
      <c r="M6" s="29" t="s">
        <v>249</v>
      </c>
    </row>
    <row r="7" spans="1:14" s="56" customFormat="1" x14ac:dyDescent="0.2">
      <c r="A7" s="129">
        <v>40666</v>
      </c>
      <c r="B7" s="190" t="s">
        <v>674</v>
      </c>
      <c r="C7" s="132" t="s">
        <v>730</v>
      </c>
      <c r="D7" s="136">
        <v>495.69</v>
      </c>
      <c r="E7" s="27" t="s">
        <v>89</v>
      </c>
      <c r="F7" s="29" t="s">
        <v>249</v>
      </c>
      <c r="H7" s="129">
        <v>40690</v>
      </c>
      <c r="I7" s="190" t="s">
        <v>301</v>
      </c>
      <c r="J7" s="132" t="s">
        <v>333</v>
      </c>
      <c r="K7" s="136">
        <v>162.1</v>
      </c>
      <c r="L7" s="27" t="s">
        <v>89</v>
      </c>
      <c r="M7" s="29" t="s">
        <v>249</v>
      </c>
    </row>
    <row r="8" spans="1:14" s="56" customFormat="1" x14ac:dyDescent="0.2">
      <c r="A8" s="129">
        <v>40666</v>
      </c>
      <c r="B8" s="190" t="s">
        <v>647</v>
      </c>
      <c r="C8" s="132" t="s">
        <v>726</v>
      </c>
      <c r="D8" s="136">
        <v>781.8</v>
      </c>
      <c r="E8" s="27" t="s">
        <v>89</v>
      </c>
      <c r="F8" s="29" t="s">
        <v>249</v>
      </c>
      <c r="H8" s="129">
        <v>40693</v>
      </c>
      <c r="I8" s="190" t="s">
        <v>301</v>
      </c>
      <c r="J8" s="132" t="s">
        <v>895</v>
      </c>
      <c r="K8" s="136">
        <v>335.62</v>
      </c>
      <c r="L8" s="157" t="s">
        <v>89</v>
      </c>
      <c r="M8" s="29" t="s">
        <v>249</v>
      </c>
    </row>
    <row r="9" spans="1:14" s="56" customFormat="1" ht="13.5" thickBot="1" x14ac:dyDescent="0.25">
      <c r="A9" s="129">
        <v>40666</v>
      </c>
      <c r="B9" s="190" t="s">
        <v>647</v>
      </c>
      <c r="C9" s="132" t="s">
        <v>597</v>
      </c>
      <c r="D9" s="136">
        <v>667.25</v>
      </c>
      <c r="E9" s="27" t="s">
        <v>89</v>
      </c>
      <c r="F9" s="29" t="s">
        <v>249</v>
      </c>
      <c r="H9" s="209"/>
      <c r="I9" s="187"/>
      <c r="J9" s="133"/>
      <c r="K9" s="137"/>
      <c r="L9" s="29"/>
      <c r="M9" s="29"/>
    </row>
    <row r="10" spans="1:14" s="56" customFormat="1" ht="13.5" thickBot="1" x14ac:dyDescent="0.25">
      <c r="A10" s="129">
        <v>40666</v>
      </c>
      <c r="B10" s="190" t="s">
        <v>301</v>
      </c>
      <c r="C10" s="132" t="s">
        <v>883</v>
      </c>
      <c r="D10" s="272">
        <v>625.17999999999995</v>
      </c>
      <c r="E10" s="27" t="s">
        <v>89</v>
      </c>
      <c r="F10" s="29" t="s">
        <v>249</v>
      </c>
      <c r="J10" s="194"/>
      <c r="K10" s="87">
        <f>SUM(K6:K9)</f>
        <v>5147.12</v>
      </c>
      <c r="L10" s="29"/>
      <c r="M10" s="29"/>
    </row>
    <row r="11" spans="1:14" s="56" customFormat="1" x14ac:dyDescent="0.2">
      <c r="A11" s="129">
        <v>40666</v>
      </c>
      <c r="B11" s="190" t="s">
        <v>301</v>
      </c>
      <c r="C11" s="132" t="s">
        <v>293</v>
      </c>
      <c r="D11" s="136">
        <v>1744.2</v>
      </c>
      <c r="E11" s="27" t="s">
        <v>89</v>
      </c>
      <c r="F11" s="29" t="s">
        <v>249</v>
      </c>
      <c r="J11" s="194"/>
      <c r="K11" s="208"/>
      <c r="L11" s="29"/>
      <c r="M11" s="29"/>
    </row>
    <row r="12" spans="1:14" s="56" customFormat="1" x14ac:dyDescent="0.2">
      <c r="A12" s="129">
        <v>40666</v>
      </c>
      <c r="B12" s="190" t="s">
        <v>301</v>
      </c>
      <c r="C12" s="132" t="s">
        <v>227</v>
      </c>
      <c r="D12" s="136">
        <v>513</v>
      </c>
      <c r="E12" s="27" t="s">
        <v>89</v>
      </c>
      <c r="F12" s="29" t="s">
        <v>249</v>
      </c>
      <c r="J12" s="194"/>
      <c r="K12" s="208"/>
      <c r="L12" s="29"/>
      <c r="M12" s="29"/>
    </row>
    <row r="13" spans="1:14" s="56" customFormat="1" x14ac:dyDescent="0.2">
      <c r="A13" s="129">
        <v>40666</v>
      </c>
      <c r="B13" s="190" t="s">
        <v>301</v>
      </c>
      <c r="C13" s="132" t="s">
        <v>884</v>
      </c>
      <c r="D13" s="136">
        <v>1710</v>
      </c>
      <c r="E13" s="27" t="s">
        <v>89</v>
      </c>
      <c r="F13" s="29" t="s">
        <v>249</v>
      </c>
      <c r="J13" s="194"/>
      <c r="K13" s="208"/>
      <c r="L13" s="29"/>
      <c r="M13" s="29"/>
    </row>
    <row r="14" spans="1:14" s="29" customFormat="1" x14ac:dyDescent="0.2">
      <c r="A14" s="129">
        <v>40666</v>
      </c>
      <c r="B14" s="190" t="s">
        <v>894</v>
      </c>
      <c r="C14" s="132" t="s">
        <v>659</v>
      </c>
      <c r="D14" s="136">
        <v>5000</v>
      </c>
      <c r="E14" s="27" t="s">
        <v>89</v>
      </c>
      <c r="F14" s="29" t="s">
        <v>249</v>
      </c>
      <c r="G14"/>
      <c r="H14"/>
      <c r="I14"/>
      <c r="J14" s="195"/>
      <c r="K14" s="197"/>
      <c r="N14"/>
    </row>
    <row r="15" spans="1:14" s="29" customFormat="1" x14ac:dyDescent="0.2">
      <c r="A15" s="129">
        <v>40669</v>
      </c>
      <c r="B15" s="190" t="s">
        <v>301</v>
      </c>
      <c r="C15" s="132" t="s">
        <v>869</v>
      </c>
      <c r="D15" s="136">
        <v>1905.55</v>
      </c>
      <c r="E15" s="27" t="s">
        <v>89</v>
      </c>
      <c r="F15" s="29" t="s">
        <v>249</v>
      </c>
      <c r="G15"/>
      <c r="H15"/>
      <c r="I15"/>
      <c r="J15" s="195"/>
      <c r="K15" s="197"/>
      <c r="N15"/>
    </row>
    <row r="16" spans="1:14" s="29" customFormat="1" x14ac:dyDescent="0.2">
      <c r="A16" s="129">
        <v>40672</v>
      </c>
      <c r="B16" s="190" t="s">
        <v>301</v>
      </c>
      <c r="C16" s="132" t="s">
        <v>689</v>
      </c>
      <c r="D16" s="136">
        <v>269.8</v>
      </c>
      <c r="E16" s="27" t="s">
        <v>89</v>
      </c>
      <c r="F16" s="29" t="s">
        <v>249</v>
      </c>
      <c r="G16"/>
      <c r="H16"/>
      <c r="I16"/>
      <c r="J16" s="195"/>
      <c r="K16" s="197"/>
      <c r="N16"/>
    </row>
    <row r="17" spans="1:14" s="29" customFormat="1" x14ac:dyDescent="0.2">
      <c r="A17" s="129">
        <v>40673</v>
      </c>
      <c r="B17" s="190" t="s">
        <v>301</v>
      </c>
      <c r="C17" s="132" t="s">
        <v>222</v>
      </c>
      <c r="D17" s="136">
        <v>1212.17</v>
      </c>
      <c r="E17" s="27" t="s">
        <v>89</v>
      </c>
      <c r="F17" s="29" t="s">
        <v>249</v>
      </c>
      <c r="G17"/>
      <c r="H17"/>
      <c r="I17"/>
      <c r="J17" s="195"/>
      <c r="K17" s="197"/>
      <c r="N17"/>
    </row>
    <row r="18" spans="1:14" s="29" customFormat="1" x14ac:dyDescent="0.2">
      <c r="A18" s="129">
        <v>40673</v>
      </c>
      <c r="B18" s="190" t="s">
        <v>885</v>
      </c>
      <c r="C18" s="132" t="s">
        <v>659</v>
      </c>
      <c r="D18" s="136">
        <v>5107.87</v>
      </c>
      <c r="E18" s="27" t="s">
        <v>89</v>
      </c>
      <c r="F18" s="29" t="s">
        <v>249</v>
      </c>
      <c r="G18"/>
      <c r="H18"/>
      <c r="I18"/>
      <c r="J18" s="195"/>
      <c r="K18" s="197"/>
      <c r="N18"/>
    </row>
    <row r="19" spans="1:14" s="29" customFormat="1" x14ac:dyDescent="0.2">
      <c r="A19" s="129">
        <v>40673</v>
      </c>
      <c r="B19" s="190" t="s">
        <v>885</v>
      </c>
      <c r="C19" s="132" t="s">
        <v>659</v>
      </c>
      <c r="D19" s="136">
        <v>3302.42</v>
      </c>
      <c r="E19" s="27" t="s">
        <v>89</v>
      </c>
      <c r="F19" s="29" t="s">
        <v>249</v>
      </c>
      <c r="G19"/>
      <c r="H19"/>
      <c r="I19"/>
      <c r="J19" s="195"/>
      <c r="K19" s="197"/>
      <c r="N19"/>
    </row>
    <row r="20" spans="1:14" s="29" customFormat="1" x14ac:dyDescent="0.2">
      <c r="A20" s="129">
        <v>40673</v>
      </c>
      <c r="B20" s="190" t="s">
        <v>301</v>
      </c>
      <c r="C20" s="132" t="s">
        <v>274</v>
      </c>
      <c r="D20" s="136">
        <v>1975.85</v>
      </c>
      <c r="E20" s="27" t="s">
        <v>89</v>
      </c>
      <c r="F20" s="29" t="s">
        <v>249</v>
      </c>
      <c r="G20"/>
      <c r="H20"/>
      <c r="I20"/>
      <c r="J20" s="195"/>
      <c r="K20" s="197"/>
      <c r="N20"/>
    </row>
    <row r="21" spans="1:14" s="29" customFormat="1" x14ac:dyDescent="0.2">
      <c r="A21" s="129">
        <v>40679</v>
      </c>
      <c r="B21" s="190" t="s">
        <v>637</v>
      </c>
      <c r="C21" s="132" t="s">
        <v>886</v>
      </c>
      <c r="D21" s="136">
        <v>1656.1</v>
      </c>
      <c r="E21" s="27" t="s">
        <v>89</v>
      </c>
      <c r="F21" s="29" t="s">
        <v>249</v>
      </c>
      <c r="G21"/>
      <c r="H21"/>
      <c r="I21"/>
      <c r="J21" s="195"/>
      <c r="K21" s="197"/>
      <c r="N21"/>
    </row>
    <row r="22" spans="1:14" s="29" customFormat="1" x14ac:dyDescent="0.2">
      <c r="A22" s="129">
        <v>40679</v>
      </c>
      <c r="B22" s="190" t="s">
        <v>887</v>
      </c>
      <c r="C22" s="132" t="s">
        <v>890</v>
      </c>
      <c r="D22" s="136">
        <v>397.99</v>
      </c>
      <c r="E22" s="27" t="s">
        <v>89</v>
      </c>
      <c r="F22" s="29" t="s">
        <v>249</v>
      </c>
      <c r="G22"/>
      <c r="H22"/>
      <c r="I22"/>
      <c r="J22" s="195"/>
      <c r="K22" s="197"/>
      <c r="N22"/>
    </row>
    <row r="23" spans="1:14" s="29" customFormat="1" x14ac:dyDescent="0.2">
      <c r="A23" s="129">
        <v>40679</v>
      </c>
      <c r="B23" s="190" t="s">
        <v>888</v>
      </c>
      <c r="C23" s="132" t="s">
        <v>889</v>
      </c>
      <c r="D23" s="136">
        <v>1060.8</v>
      </c>
      <c r="E23" s="27" t="s">
        <v>89</v>
      </c>
      <c r="F23" s="29" t="s">
        <v>249</v>
      </c>
      <c r="G23"/>
      <c r="H23"/>
      <c r="I23"/>
      <c r="J23" s="195"/>
      <c r="K23" s="197"/>
      <c r="N23"/>
    </row>
    <row r="24" spans="1:14" s="29" customFormat="1" x14ac:dyDescent="0.2">
      <c r="A24" s="129">
        <v>40680</v>
      </c>
      <c r="B24" s="190" t="s">
        <v>301</v>
      </c>
      <c r="C24" s="132" t="s">
        <v>380</v>
      </c>
      <c r="D24" s="136">
        <v>262.2</v>
      </c>
      <c r="E24" s="27" t="s">
        <v>89</v>
      </c>
      <c r="F24" s="29" t="s">
        <v>249</v>
      </c>
      <c r="G24"/>
      <c r="H24"/>
      <c r="I24"/>
      <c r="J24" s="195"/>
      <c r="K24" s="197"/>
      <c r="N24"/>
    </row>
    <row r="25" spans="1:14" s="29" customFormat="1" x14ac:dyDescent="0.2">
      <c r="A25" s="129">
        <v>40680</v>
      </c>
      <c r="B25" s="190" t="s">
        <v>301</v>
      </c>
      <c r="C25" s="132" t="s">
        <v>424</v>
      </c>
      <c r="D25" s="136">
        <v>827.36</v>
      </c>
      <c r="E25" s="27" t="s">
        <v>89</v>
      </c>
      <c r="F25" s="29" t="s">
        <v>249</v>
      </c>
      <c r="G25"/>
      <c r="H25"/>
      <c r="I25"/>
      <c r="J25" s="195"/>
      <c r="K25" s="197"/>
      <c r="N25"/>
    </row>
    <row r="26" spans="1:14" s="29" customFormat="1" x14ac:dyDescent="0.2">
      <c r="A26" s="129">
        <v>40683</v>
      </c>
      <c r="B26" s="190" t="s">
        <v>525</v>
      </c>
      <c r="C26" s="132" t="s">
        <v>891</v>
      </c>
      <c r="D26" s="136">
        <v>912</v>
      </c>
      <c r="E26" s="27" t="s">
        <v>89</v>
      </c>
      <c r="F26" s="29" t="s">
        <v>249</v>
      </c>
      <c r="G26"/>
      <c r="H26"/>
      <c r="I26"/>
      <c r="J26" s="195"/>
      <c r="K26" s="197"/>
      <c r="N26"/>
    </row>
    <row r="27" spans="1:14" s="29" customFormat="1" x14ac:dyDescent="0.2">
      <c r="A27" s="129">
        <v>40683</v>
      </c>
      <c r="B27" s="190" t="s">
        <v>301</v>
      </c>
      <c r="C27" s="132" t="s">
        <v>861</v>
      </c>
      <c r="D27" s="272">
        <v>4538.7</v>
      </c>
      <c r="E27" s="27" t="s">
        <v>89</v>
      </c>
      <c r="F27" s="29" t="s">
        <v>249</v>
      </c>
      <c r="G27"/>
      <c r="H27"/>
      <c r="I27"/>
      <c r="J27" s="195"/>
      <c r="K27" s="197"/>
      <c r="N27"/>
    </row>
    <row r="28" spans="1:14" s="29" customFormat="1" x14ac:dyDescent="0.2">
      <c r="A28" s="129">
        <v>40684</v>
      </c>
      <c r="B28" s="190" t="s">
        <v>301</v>
      </c>
      <c r="C28" s="132" t="s">
        <v>893</v>
      </c>
      <c r="D28" s="136">
        <v>300</v>
      </c>
      <c r="E28" s="27" t="s">
        <v>89</v>
      </c>
      <c r="F28" s="29" t="s">
        <v>249</v>
      </c>
      <c r="G28"/>
      <c r="H28"/>
      <c r="I28"/>
      <c r="J28" s="195"/>
      <c r="K28" s="197"/>
      <c r="N28"/>
    </row>
    <row r="29" spans="1:14" s="29" customFormat="1" x14ac:dyDescent="0.2">
      <c r="A29" s="129">
        <v>40689</v>
      </c>
      <c r="B29" s="190" t="s">
        <v>301</v>
      </c>
      <c r="C29" s="132" t="s">
        <v>892</v>
      </c>
      <c r="D29" s="136">
        <v>150.91999999999999</v>
      </c>
      <c r="E29" s="27" t="s">
        <v>89</v>
      </c>
      <c r="F29" s="29" t="s">
        <v>249</v>
      </c>
      <c r="G29"/>
      <c r="H29"/>
      <c r="I29"/>
      <c r="J29" s="195"/>
      <c r="K29" s="197"/>
      <c r="N29"/>
    </row>
    <row r="30" spans="1:14" s="29" customFormat="1" x14ac:dyDescent="0.2">
      <c r="A30" s="129">
        <v>40689</v>
      </c>
      <c r="B30" s="190" t="s">
        <v>301</v>
      </c>
      <c r="C30" s="132" t="s">
        <v>380</v>
      </c>
      <c r="D30" s="136">
        <v>262.2</v>
      </c>
      <c r="E30" s="225" t="s">
        <v>89</v>
      </c>
      <c r="F30" s="226" t="s">
        <v>249</v>
      </c>
      <c r="G30" s="255"/>
      <c r="H30"/>
      <c r="I30"/>
      <c r="J30" s="195"/>
      <c r="K30" s="197"/>
      <c r="N30"/>
    </row>
    <row r="31" spans="1:14" s="29" customFormat="1" ht="13.5" thickBot="1" x14ac:dyDescent="0.25">
      <c r="A31" s="161"/>
      <c r="B31" s="187"/>
      <c r="C31" s="67"/>
      <c r="D31" s="93"/>
      <c r="G31"/>
      <c r="H31"/>
      <c r="I31"/>
      <c r="J31" s="195"/>
      <c r="K31" s="197"/>
      <c r="N31"/>
    </row>
    <row r="32" spans="1:14" s="29" customFormat="1" ht="13.5" thickBot="1" x14ac:dyDescent="0.25">
      <c r="A32" s="56"/>
      <c r="B32" s="56"/>
      <c r="C32" s="56"/>
      <c r="D32" s="87">
        <f>SUM(D6:D31)</f>
        <v>35835.779999999992</v>
      </c>
      <c r="G32"/>
      <c r="H32"/>
      <c r="I32"/>
      <c r="J32" s="195"/>
      <c r="K32" s="197"/>
      <c r="N32"/>
    </row>
    <row r="33" spans="1:14" s="29" customFormat="1" x14ac:dyDescent="0.2">
      <c r="A33" s="246"/>
      <c r="B33" s="70"/>
      <c r="C33" s="70"/>
      <c r="D33" s="95"/>
      <c r="G33"/>
      <c r="H33"/>
      <c r="I33"/>
      <c r="J33" s="195"/>
      <c r="K33" s="197"/>
      <c r="N33"/>
    </row>
    <row r="34" spans="1:14" x14ac:dyDescent="0.2">
      <c r="B34" s="177"/>
      <c r="C34" s="247"/>
    </row>
    <row r="35" spans="1:14" s="29" customFormat="1" x14ac:dyDescent="0.2">
      <c r="A35"/>
      <c r="B35"/>
      <c r="C35"/>
      <c r="D35" s="197"/>
      <c r="G35"/>
      <c r="H35"/>
      <c r="I35"/>
      <c r="J35" s="195"/>
      <c r="K35" s="197"/>
      <c r="N35"/>
    </row>
    <row r="36" spans="1:14" s="29" customFormat="1" x14ac:dyDescent="0.2">
      <c r="A36"/>
      <c r="B36"/>
      <c r="C36"/>
      <c r="D36" s="197"/>
      <c r="G36"/>
      <c r="H36"/>
      <c r="I36"/>
      <c r="J36" s="195"/>
      <c r="K36" s="197"/>
      <c r="N36"/>
    </row>
  </sheetData>
  <mergeCells count="3">
    <mergeCell ref="A1:L1"/>
    <mergeCell ref="A3:C3"/>
    <mergeCell ref="H3:J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N35"/>
  <sheetViews>
    <sheetView workbookViewId="0">
      <selection activeCell="B15" sqref="B15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3.42578125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896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54"/>
    </row>
    <row r="2" spans="1:14" s="1" customFormat="1" x14ac:dyDescent="0.2">
      <c r="D2" s="144"/>
      <c r="E2" s="254"/>
      <c r="F2" s="254"/>
      <c r="J2" s="193"/>
      <c r="K2" s="144"/>
      <c r="L2" s="254"/>
      <c r="M2" s="254"/>
    </row>
    <row r="3" spans="1:14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H3" s="866" t="s">
        <v>121</v>
      </c>
      <c r="I3" s="866"/>
      <c r="J3" s="866"/>
      <c r="K3" s="252" t="s">
        <v>880</v>
      </c>
      <c r="L3" s="116"/>
      <c r="M3" s="116"/>
    </row>
    <row r="4" spans="1:14" s="1" customFormat="1" ht="9" customHeight="1" thickBot="1" x14ac:dyDescent="0.25">
      <c r="D4" s="144"/>
      <c r="E4" s="254"/>
      <c r="F4" s="254"/>
      <c r="J4" s="193"/>
      <c r="K4" s="144"/>
      <c r="L4" s="254"/>
      <c r="M4" s="254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x14ac:dyDescent="0.2">
      <c r="A6" s="129">
        <v>40695</v>
      </c>
      <c r="B6" s="190" t="s">
        <v>301</v>
      </c>
      <c r="C6" s="132" t="s">
        <v>869</v>
      </c>
      <c r="D6" s="136">
        <v>356.3</v>
      </c>
      <c r="E6" s="27" t="s">
        <v>89</v>
      </c>
      <c r="F6" s="71" t="s">
        <v>249</v>
      </c>
      <c r="H6" s="129">
        <v>40700</v>
      </c>
      <c r="I6" s="190" t="s">
        <v>897</v>
      </c>
      <c r="J6" s="132" t="s">
        <v>659</v>
      </c>
      <c r="K6" s="136">
        <v>5000</v>
      </c>
      <c r="L6" s="27" t="s">
        <v>89</v>
      </c>
      <c r="M6" s="29" t="s">
        <v>249</v>
      </c>
    </row>
    <row r="7" spans="1:14" s="56" customFormat="1" x14ac:dyDescent="0.2">
      <c r="A7" s="129">
        <v>40695</v>
      </c>
      <c r="B7" s="190" t="s">
        <v>301</v>
      </c>
      <c r="C7" s="132" t="s">
        <v>424</v>
      </c>
      <c r="D7" s="136">
        <v>440.37</v>
      </c>
      <c r="E7" s="27" t="s">
        <v>89</v>
      </c>
      <c r="F7" s="29" t="s">
        <v>249</v>
      </c>
      <c r="H7" s="129">
        <v>40701</v>
      </c>
      <c r="I7" s="190" t="s">
        <v>719</v>
      </c>
      <c r="J7" s="132" t="s">
        <v>720</v>
      </c>
      <c r="K7" s="136">
        <v>15000</v>
      </c>
      <c r="L7" s="27" t="s">
        <v>89</v>
      </c>
      <c r="M7" s="29" t="s">
        <v>249</v>
      </c>
    </row>
    <row r="8" spans="1:14" s="56" customFormat="1" x14ac:dyDescent="0.2">
      <c r="A8" s="129">
        <v>40700</v>
      </c>
      <c r="B8" s="190" t="s">
        <v>301</v>
      </c>
      <c r="C8" s="132" t="s">
        <v>424</v>
      </c>
      <c r="D8" s="136">
        <v>133.59</v>
      </c>
      <c r="E8" s="27" t="s">
        <v>89</v>
      </c>
      <c r="F8" s="29" t="s">
        <v>249</v>
      </c>
      <c r="H8" s="129">
        <v>40702</v>
      </c>
      <c r="I8" s="190" t="s">
        <v>301</v>
      </c>
      <c r="J8" s="132" t="s">
        <v>900</v>
      </c>
      <c r="K8" s="136">
        <v>170.78</v>
      </c>
      <c r="L8" s="157" t="s">
        <v>89</v>
      </c>
      <c r="M8" s="29" t="s">
        <v>249</v>
      </c>
    </row>
    <row r="9" spans="1:14" s="56" customFormat="1" x14ac:dyDescent="0.2">
      <c r="A9" s="129">
        <v>44353</v>
      </c>
      <c r="B9" s="190" t="s">
        <v>598</v>
      </c>
      <c r="C9" s="132" t="s">
        <v>575</v>
      </c>
      <c r="D9" s="136">
        <v>500</v>
      </c>
      <c r="E9" s="27" t="s">
        <v>89</v>
      </c>
      <c r="F9" s="29" t="s">
        <v>249</v>
      </c>
      <c r="H9" s="129">
        <v>40703</v>
      </c>
      <c r="I9" s="190" t="s">
        <v>301</v>
      </c>
      <c r="J9" s="132" t="s">
        <v>901</v>
      </c>
      <c r="K9" s="136">
        <v>71.2</v>
      </c>
      <c r="L9" s="157" t="s">
        <v>89</v>
      </c>
      <c r="M9" s="29" t="s">
        <v>249</v>
      </c>
    </row>
    <row r="10" spans="1:14" s="56" customFormat="1" x14ac:dyDescent="0.2">
      <c r="A10" s="129">
        <v>40702</v>
      </c>
      <c r="B10" s="190" t="s">
        <v>301</v>
      </c>
      <c r="C10" s="132" t="s">
        <v>869</v>
      </c>
      <c r="D10" s="136">
        <v>110.65</v>
      </c>
      <c r="E10" s="27" t="s">
        <v>89</v>
      </c>
      <c r="F10" s="29" t="s">
        <v>249</v>
      </c>
      <c r="H10" s="129">
        <v>40704</v>
      </c>
      <c r="I10" s="190" t="s">
        <v>897</v>
      </c>
      <c r="J10" s="132" t="s">
        <v>659</v>
      </c>
      <c r="K10" s="136">
        <v>5025.7700000000004</v>
      </c>
      <c r="L10" s="27" t="s">
        <v>89</v>
      </c>
      <c r="M10" s="29" t="s">
        <v>249</v>
      </c>
    </row>
    <row r="11" spans="1:14" s="56" customFormat="1" x14ac:dyDescent="0.2">
      <c r="A11" s="129">
        <v>40703</v>
      </c>
      <c r="B11" s="190" t="s">
        <v>301</v>
      </c>
      <c r="C11" s="132" t="s">
        <v>898</v>
      </c>
      <c r="D11" s="136">
        <v>235.99</v>
      </c>
      <c r="E11" s="27" t="s">
        <v>89</v>
      </c>
      <c r="F11" s="29" t="s">
        <v>249</v>
      </c>
      <c r="H11" s="129">
        <v>40704</v>
      </c>
      <c r="I11" s="190" t="s">
        <v>897</v>
      </c>
      <c r="J11" s="132" t="s">
        <v>659</v>
      </c>
      <c r="K11" s="136">
        <v>3918.46</v>
      </c>
      <c r="L11" s="27" t="s">
        <v>89</v>
      </c>
      <c r="M11" s="29" t="s">
        <v>249</v>
      </c>
    </row>
    <row r="12" spans="1:14" s="56" customFormat="1" x14ac:dyDescent="0.2">
      <c r="A12" s="129">
        <v>40703</v>
      </c>
      <c r="B12" s="190" t="s">
        <v>301</v>
      </c>
      <c r="C12" s="132" t="s">
        <v>689</v>
      </c>
      <c r="D12" s="136">
        <v>591.25</v>
      </c>
      <c r="E12" s="27"/>
      <c r="F12" s="29" t="s">
        <v>249</v>
      </c>
      <c r="H12" s="129">
        <v>40704</v>
      </c>
      <c r="I12" s="190" t="s">
        <v>301</v>
      </c>
      <c r="J12" s="132" t="s">
        <v>861</v>
      </c>
      <c r="K12" s="272">
        <v>5351.85</v>
      </c>
      <c r="L12" s="27" t="s">
        <v>89</v>
      </c>
      <c r="M12" s="29" t="s">
        <v>249</v>
      </c>
    </row>
    <row r="13" spans="1:14" s="56" customFormat="1" x14ac:dyDescent="0.2">
      <c r="A13" s="129">
        <v>40704</v>
      </c>
      <c r="B13" s="190" t="s">
        <v>598</v>
      </c>
      <c r="C13" s="132" t="s">
        <v>890</v>
      </c>
      <c r="D13" s="136">
        <v>460.2</v>
      </c>
      <c r="E13" s="27" t="s">
        <v>89</v>
      </c>
      <c r="F13" s="29" t="s">
        <v>249</v>
      </c>
      <c r="H13" s="129">
        <v>40704</v>
      </c>
      <c r="I13" s="190" t="s">
        <v>301</v>
      </c>
      <c r="J13" s="132" t="s">
        <v>810</v>
      </c>
      <c r="K13" s="136">
        <v>2379.23</v>
      </c>
      <c r="L13" s="27" t="s">
        <v>89</v>
      </c>
      <c r="M13" s="29" t="s">
        <v>249</v>
      </c>
    </row>
    <row r="14" spans="1:14" s="29" customFormat="1" x14ac:dyDescent="0.2">
      <c r="A14" s="129">
        <v>40707</v>
      </c>
      <c r="B14" s="190" t="s">
        <v>301</v>
      </c>
      <c r="C14" s="132" t="s">
        <v>869</v>
      </c>
      <c r="D14" s="136">
        <v>155.94999999999999</v>
      </c>
      <c r="E14" s="27" t="s">
        <v>89</v>
      </c>
      <c r="F14" s="29" t="s">
        <v>249</v>
      </c>
      <c r="G14"/>
      <c r="H14" s="129">
        <v>40707</v>
      </c>
      <c r="I14" s="190" t="s">
        <v>301</v>
      </c>
      <c r="J14" s="132" t="s">
        <v>150</v>
      </c>
      <c r="K14" s="136">
        <v>7306.44</v>
      </c>
      <c r="L14" s="27" t="s">
        <v>89</v>
      </c>
      <c r="M14" s="29" t="s">
        <v>249</v>
      </c>
      <c r="N14"/>
    </row>
    <row r="15" spans="1:14" s="29" customFormat="1" x14ac:dyDescent="0.2">
      <c r="A15" s="129">
        <v>40709</v>
      </c>
      <c r="B15" s="190" t="s">
        <v>674</v>
      </c>
      <c r="C15" s="132" t="s">
        <v>730</v>
      </c>
      <c r="D15" s="136">
        <v>195.4</v>
      </c>
      <c r="E15" s="27" t="s">
        <v>89</v>
      </c>
      <c r="F15" s="29" t="s">
        <v>249</v>
      </c>
      <c r="G15"/>
      <c r="H15" s="129">
        <v>40707</v>
      </c>
      <c r="I15" s="190" t="s">
        <v>301</v>
      </c>
      <c r="J15" s="132" t="s">
        <v>679</v>
      </c>
      <c r="K15" s="136">
        <v>40000</v>
      </c>
      <c r="L15" s="27" t="s">
        <v>89</v>
      </c>
      <c r="M15" s="29" t="s">
        <v>249</v>
      </c>
      <c r="N15"/>
    </row>
    <row r="16" spans="1:14" s="29" customFormat="1" x14ac:dyDescent="0.2">
      <c r="A16" s="129">
        <v>40709</v>
      </c>
      <c r="B16" s="190" t="s">
        <v>301</v>
      </c>
      <c r="C16" s="132" t="s">
        <v>380</v>
      </c>
      <c r="D16" s="136">
        <v>262.2</v>
      </c>
      <c r="E16" s="27" t="s">
        <v>89</v>
      </c>
      <c r="F16" s="29" t="s">
        <v>249</v>
      </c>
      <c r="G16"/>
      <c r="H16" s="129">
        <v>40708</v>
      </c>
      <c r="I16" s="190" t="s">
        <v>301</v>
      </c>
      <c r="J16" s="132" t="s">
        <v>679</v>
      </c>
      <c r="K16" s="136">
        <v>40000</v>
      </c>
      <c r="L16" s="27" t="s">
        <v>89</v>
      </c>
      <c r="M16" s="29" t="s">
        <v>249</v>
      </c>
      <c r="N16"/>
    </row>
    <row r="17" spans="1:14" s="29" customFormat="1" x14ac:dyDescent="0.2">
      <c r="A17" s="129">
        <v>40709</v>
      </c>
      <c r="B17" s="190" t="s">
        <v>301</v>
      </c>
      <c r="C17" s="132" t="s">
        <v>424</v>
      </c>
      <c r="D17" s="136">
        <v>266.55</v>
      </c>
      <c r="E17" s="27" t="s">
        <v>89</v>
      </c>
      <c r="F17" s="29" t="s">
        <v>249</v>
      </c>
      <c r="G17"/>
      <c r="H17" s="129">
        <v>40715</v>
      </c>
      <c r="I17" s="190" t="s">
        <v>301</v>
      </c>
      <c r="J17" s="132" t="s">
        <v>424</v>
      </c>
      <c r="K17" s="136">
        <v>170.94</v>
      </c>
      <c r="L17" s="27" t="s">
        <v>89</v>
      </c>
      <c r="M17" s="29" t="s">
        <v>249</v>
      </c>
      <c r="N17"/>
    </row>
    <row r="18" spans="1:14" s="29" customFormat="1" x14ac:dyDescent="0.2">
      <c r="A18" s="129">
        <v>40714</v>
      </c>
      <c r="B18" s="190" t="s">
        <v>301</v>
      </c>
      <c r="C18" s="132" t="s">
        <v>899</v>
      </c>
      <c r="D18" s="136">
        <v>1153.9000000000001</v>
      </c>
      <c r="E18" s="27" t="s">
        <v>89</v>
      </c>
      <c r="F18" s="29" t="s">
        <v>249</v>
      </c>
      <c r="G18"/>
      <c r="H18" s="129">
        <v>40715</v>
      </c>
      <c r="I18" s="190" t="s">
        <v>301</v>
      </c>
      <c r="J18" s="132" t="s">
        <v>535</v>
      </c>
      <c r="K18" s="136">
        <v>1150</v>
      </c>
      <c r="L18" s="259" t="s">
        <v>89</v>
      </c>
      <c r="M18" s="160" t="s">
        <v>249</v>
      </c>
      <c r="N18"/>
    </row>
    <row r="19" spans="1:14" s="29" customFormat="1" x14ac:dyDescent="0.2">
      <c r="A19" s="129">
        <v>40715</v>
      </c>
      <c r="B19" s="190" t="s">
        <v>301</v>
      </c>
      <c r="C19" s="132" t="s">
        <v>900</v>
      </c>
      <c r="D19" s="136">
        <v>341.57</v>
      </c>
      <c r="E19" s="256" t="s">
        <v>89</v>
      </c>
      <c r="F19" s="160" t="s">
        <v>249</v>
      </c>
      <c r="G19"/>
      <c r="H19" s="129">
        <v>40717</v>
      </c>
      <c r="I19" s="190" t="s">
        <v>301</v>
      </c>
      <c r="J19" s="132" t="s">
        <v>869</v>
      </c>
      <c r="K19" s="136">
        <v>167.95</v>
      </c>
      <c r="L19" s="27" t="s">
        <v>89</v>
      </c>
      <c r="M19" s="29" t="s">
        <v>249</v>
      </c>
      <c r="N19"/>
    </row>
    <row r="20" spans="1:14" s="29" customFormat="1" x14ac:dyDescent="0.2">
      <c r="A20" s="129">
        <v>40716</v>
      </c>
      <c r="B20" s="190" t="s">
        <v>301</v>
      </c>
      <c r="C20" s="132" t="s">
        <v>6</v>
      </c>
      <c r="D20" s="136">
        <v>8213.7000000000007</v>
      </c>
      <c r="E20" s="259" t="s">
        <v>89</v>
      </c>
      <c r="F20" s="160" t="s">
        <v>249</v>
      </c>
      <c r="G20"/>
      <c r="H20" s="129">
        <v>40718</v>
      </c>
      <c r="I20" s="190" t="s">
        <v>301</v>
      </c>
      <c r="J20" s="132" t="s">
        <v>679</v>
      </c>
      <c r="K20" s="136">
        <v>10000</v>
      </c>
      <c r="L20" s="27" t="s">
        <v>89</v>
      </c>
      <c r="M20" s="29" t="s">
        <v>249</v>
      </c>
      <c r="N20"/>
    </row>
    <row r="21" spans="1:14" s="29" customFormat="1" x14ac:dyDescent="0.2">
      <c r="A21" s="129">
        <v>40718</v>
      </c>
      <c r="B21" s="190" t="s">
        <v>301</v>
      </c>
      <c r="C21" s="132" t="s">
        <v>227</v>
      </c>
      <c r="D21" s="136">
        <v>1199.8499999999999</v>
      </c>
      <c r="E21" s="27" t="s">
        <v>89</v>
      </c>
      <c r="F21" s="29" t="s">
        <v>249</v>
      </c>
      <c r="G21"/>
      <c r="H21" s="129">
        <v>40721</v>
      </c>
      <c r="I21" s="190" t="s">
        <v>647</v>
      </c>
      <c r="J21" s="132" t="s">
        <v>902</v>
      </c>
      <c r="K21" s="136">
        <v>1158</v>
      </c>
      <c r="L21" s="27" t="s">
        <v>89</v>
      </c>
      <c r="M21" s="29" t="s">
        <v>249</v>
      </c>
      <c r="N21"/>
    </row>
    <row r="22" spans="1:14" s="29" customFormat="1" ht="13.5" thickBot="1" x14ac:dyDescent="0.25">
      <c r="A22" s="161"/>
      <c r="B22" s="187"/>
      <c r="C22" s="67"/>
      <c r="D22" s="93"/>
      <c r="E22" s="27"/>
      <c r="G22"/>
      <c r="H22" s="129" t="s">
        <v>903</v>
      </c>
      <c r="I22" s="190" t="s">
        <v>301</v>
      </c>
      <c r="J22" s="132" t="s">
        <v>709</v>
      </c>
      <c r="K22" s="136">
        <v>1187.1600000000001</v>
      </c>
      <c r="L22" s="27" t="s">
        <v>89</v>
      </c>
      <c r="M22" s="29" t="s">
        <v>249</v>
      </c>
      <c r="N22"/>
    </row>
    <row r="23" spans="1:14" s="29" customFormat="1" ht="13.5" thickBot="1" x14ac:dyDescent="0.25">
      <c r="A23" s="56"/>
      <c r="B23" s="56"/>
      <c r="C23" s="56"/>
      <c r="D23" s="87">
        <f>SUM(D6:D22)</f>
        <v>14617.470000000001</v>
      </c>
      <c r="E23" s="27"/>
      <c r="G23"/>
      <c r="H23" s="209"/>
      <c r="I23" s="187"/>
      <c r="J23" s="133"/>
      <c r="K23" s="137"/>
      <c r="N23"/>
    </row>
    <row r="24" spans="1:14" s="29" customFormat="1" ht="13.5" thickBot="1" x14ac:dyDescent="0.25">
      <c r="A24" s="246"/>
      <c r="B24" s="70"/>
      <c r="C24" s="70"/>
      <c r="D24" s="95"/>
      <c r="E24" s="27"/>
      <c r="F24" s="160"/>
      <c r="G24"/>
      <c r="H24" s="56"/>
      <c r="I24" s="56"/>
      <c r="J24" s="194"/>
      <c r="K24" s="87">
        <f>SUM(K6:K23)</f>
        <v>138057.78</v>
      </c>
      <c r="N24"/>
    </row>
    <row r="25" spans="1:14" s="29" customFormat="1" x14ac:dyDescent="0.2">
      <c r="A25"/>
      <c r="B25" s="177"/>
      <c r="C25" s="247"/>
      <c r="D25" s="197"/>
      <c r="E25" s="27"/>
      <c r="G25"/>
      <c r="H25" s="56"/>
      <c r="I25" s="56"/>
      <c r="J25" s="194"/>
      <c r="K25" s="208"/>
      <c r="N25"/>
    </row>
    <row r="26" spans="1:14" s="29" customFormat="1" x14ac:dyDescent="0.2">
      <c r="A26"/>
      <c r="B26"/>
      <c r="C26"/>
      <c r="D26" s="197"/>
      <c r="E26" s="27"/>
      <c r="G26"/>
      <c r="H26" s="56"/>
      <c r="I26" s="56"/>
      <c r="J26" s="194"/>
      <c r="K26" s="208"/>
      <c r="N26"/>
    </row>
    <row r="27" spans="1:14" s="29" customFormat="1" x14ac:dyDescent="0.2">
      <c r="A27"/>
      <c r="B27"/>
      <c r="C27"/>
      <c r="D27" s="197"/>
      <c r="E27" s="157"/>
      <c r="G27"/>
      <c r="H27" s="56"/>
      <c r="I27" s="56"/>
      <c r="J27" s="194"/>
      <c r="K27" s="208"/>
      <c r="N27"/>
    </row>
    <row r="28" spans="1:14" s="29" customFormat="1" x14ac:dyDescent="0.2">
      <c r="A28"/>
      <c r="B28"/>
      <c r="C28"/>
      <c r="D28" s="197"/>
      <c r="G28"/>
      <c r="H28"/>
      <c r="I28"/>
      <c r="J28" s="195"/>
      <c r="K28" s="197"/>
      <c r="N28"/>
    </row>
    <row r="29" spans="1:14" s="29" customFormat="1" x14ac:dyDescent="0.2">
      <c r="A29"/>
      <c r="B29"/>
      <c r="C29"/>
      <c r="D29" s="197"/>
      <c r="G29" s="159"/>
      <c r="H29"/>
      <c r="I29"/>
      <c r="J29" s="195"/>
      <c r="K29" s="197"/>
      <c r="N29"/>
    </row>
    <row r="30" spans="1:14" s="29" customFormat="1" x14ac:dyDescent="0.2">
      <c r="A30"/>
      <c r="B30"/>
      <c r="C30"/>
      <c r="D30" s="197"/>
      <c r="G30"/>
      <c r="H30"/>
      <c r="I30"/>
      <c r="J30" s="195"/>
      <c r="K30" s="197"/>
      <c r="N30"/>
    </row>
    <row r="31" spans="1:14" s="29" customFormat="1" x14ac:dyDescent="0.2">
      <c r="A31"/>
      <c r="B31"/>
      <c r="C31"/>
      <c r="D31" s="197"/>
      <c r="G31"/>
      <c r="H31"/>
      <c r="I31"/>
      <c r="J31" s="195"/>
      <c r="K31" s="197"/>
      <c r="N31"/>
    </row>
    <row r="32" spans="1:14" s="29" customFormat="1" x14ac:dyDescent="0.2">
      <c r="A32"/>
      <c r="B32"/>
      <c r="C32"/>
      <c r="D32" s="197"/>
      <c r="G32"/>
      <c r="H32"/>
      <c r="I32"/>
      <c r="J32" s="195"/>
      <c r="K32" s="197"/>
      <c r="N32"/>
    </row>
    <row r="34" spans="1:14" s="29" customFormat="1" x14ac:dyDescent="0.2">
      <c r="A34"/>
      <c r="B34"/>
      <c r="C34"/>
      <c r="D34" s="197"/>
      <c r="G34"/>
      <c r="H34"/>
      <c r="I34"/>
      <c r="J34" s="195"/>
      <c r="K34" s="197"/>
      <c r="N34"/>
    </row>
    <row r="35" spans="1:14" s="29" customFormat="1" x14ac:dyDescent="0.2">
      <c r="A35"/>
      <c r="B35"/>
      <c r="C35"/>
      <c r="D35" s="197"/>
      <c r="G35"/>
      <c r="H35"/>
      <c r="I35"/>
      <c r="J35" s="195"/>
      <c r="K35" s="197"/>
      <c r="N35"/>
    </row>
  </sheetData>
  <mergeCells count="3">
    <mergeCell ref="A1:L1"/>
    <mergeCell ref="A3:C3"/>
    <mergeCell ref="H3:J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N43"/>
  <sheetViews>
    <sheetView workbookViewId="0">
      <selection activeCell="C13" sqref="C13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3.42578125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904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58"/>
    </row>
    <row r="2" spans="1:14" s="1" customFormat="1" x14ac:dyDescent="0.2">
      <c r="D2" s="144"/>
      <c r="E2" s="258"/>
      <c r="F2" s="258"/>
      <c r="J2" s="193"/>
      <c r="K2" s="144"/>
      <c r="L2" s="258"/>
      <c r="M2" s="258"/>
    </row>
    <row r="3" spans="1:14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H3" s="866" t="s">
        <v>121</v>
      </c>
      <c r="I3" s="866"/>
      <c r="J3" s="866"/>
      <c r="K3" s="252" t="s">
        <v>880</v>
      </c>
      <c r="L3" s="116"/>
      <c r="M3" s="116"/>
    </row>
    <row r="4" spans="1:14" s="1" customFormat="1" ht="9" customHeight="1" thickBot="1" x14ac:dyDescent="0.25">
      <c r="D4" s="144"/>
      <c r="E4" s="258"/>
      <c r="F4" s="258"/>
      <c r="J4" s="193"/>
      <c r="K4" s="144"/>
      <c r="L4" s="258"/>
      <c r="M4" s="258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x14ac:dyDescent="0.2">
      <c r="A6" s="129">
        <v>40725</v>
      </c>
      <c r="B6" s="190" t="s">
        <v>691</v>
      </c>
      <c r="C6" s="132" t="s">
        <v>659</v>
      </c>
      <c r="D6" s="136">
        <v>5000</v>
      </c>
      <c r="E6" s="27" t="s">
        <v>220</v>
      </c>
      <c r="F6" s="71" t="s">
        <v>249</v>
      </c>
      <c r="H6" s="129">
        <v>40728</v>
      </c>
      <c r="I6" s="190" t="s">
        <v>301</v>
      </c>
      <c r="J6" s="132" t="s">
        <v>679</v>
      </c>
      <c r="K6" s="136">
        <v>10000</v>
      </c>
      <c r="L6" s="27" t="s">
        <v>89</v>
      </c>
      <c r="M6" s="29" t="s">
        <v>249</v>
      </c>
    </row>
    <row r="7" spans="1:14" s="56" customFormat="1" x14ac:dyDescent="0.2">
      <c r="A7" s="129">
        <v>40725</v>
      </c>
      <c r="B7" s="190" t="s">
        <v>691</v>
      </c>
      <c r="C7" s="132" t="s">
        <v>659</v>
      </c>
      <c r="D7" s="136">
        <v>2822.22</v>
      </c>
      <c r="E7" s="27" t="s">
        <v>89</v>
      </c>
      <c r="F7" s="29" t="s">
        <v>249</v>
      </c>
      <c r="H7" s="129">
        <v>40732</v>
      </c>
      <c r="I7" s="190" t="s">
        <v>301</v>
      </c>
      <c r="J7" s="132" t="s">
        <v>907</v>
      </c>
      <c r="K7" s="272">
        <v>4961.74</v>
      </c>
      <c r="L7" s="157" t="s">
        <v>89</v>
      </c>
      <c r="M7" s="29" t="s">
        <v>249</v>
      </c>
    </row>
    <row r="8" spans="1:14" s="56" customFormat="1" x14ac:dyDescent="0.2">
      <c r="A8" s="129">
        <v>40725</v>
      </c>
      <c r="B8" s="190" t="s">
        <v>647</v>
      </c>
      <c r="C8" s="132" t="s">
        <v>905</v>
      </c>
      <c r="D8" s="136">
        <v>999.4</v>
      </c>
      <c r="E8" s="27" t="s">
        <v>89</v>
      </c>
      <c r="F8" s="29" t="s">
        <v>249</v>
      </c>
      <c r="H8" s="129">
        <v>40738</v>
      </c>
      <c r="I8" s="190" t="s">
        <v>301</v>
      </c>
      <c r="J8" s="132" t="s">
        <v>310</v>
      </c>
      <c r="K8" s="136">
        <v>139.5</v>
      </c>
      <c r="L8" s="157" t="s">
        <v>89</v>
      </c>
      <c r="M8" s="29" t="s">
        <v>249</v>
      </c>
    </row>
    <row r="9" spans="1:14" s="56" customFormat="1" x14ac:dyDescent="0.2">
      <c r="A9" s="129">
        <v>40725</v>
      </c>
      <c r="B9" s="190" t="s">
        <v>301</v>
      </c>
      <c r="C9" s="132" t="s">
        <v>50</v>
      </c>
      <c r="D9" s="136">
        <v>1012.32</v>
      </c>
      <c r="E9" s="27" t="s">
        <v>89</v>
      </c>
      <c r="F9" s="29" t="s">
        <v>249</v>
      </c>
      <c r="H9" s="129">
        <v>40739</v>
      </c>
      <c r="I9" s="190" t="s">
        <v>301</v>
      </c>
      <c r="J9" s="132" t="s">
        <v>293</v>
      </c>
      <c r="K9" s="136">
        <v>4377.6000000000004</v>
      </c>
      <c r="L9" s="27" t="s">
        <v>89</v>
      </c>
      <c r="M9" s="29" t="s">
        <v>249</v>
      </c>
    </row>
    <row r="10" spans="1:14" s="56" customFormat="1" x14ac:dyDescent="0.2">
      <c r="A10" s="129">
        <v>40725</v>
      </c>
      <c r="B10" s="190" t="s">
        <v>301</v>
      </c>
      <c r="C10" s="132" t="s">
        <v>274</v>
      </c>
      <c r="D10" s="136">
        <v>1596</v>
      </c>
      <c r="E10" s="27" t="s">
        <v>89</v>
      </c>
      <c r="F10" s="29" t="s">
        <v>249</v>
      </c>
      <c r="H10" s="129">
        <v>40739</v>
      </c>
      <c r="I10" s="190" t="s">
        <v>301</v>
      </c>
      <c r="J10" s="132" t="s">
        <v>227</v>
      </c>
      <c r="K10" s="136">
        <v>877.8</v>
      </c>
      <c r="L10" s="27" t="s">
        <v>89</v>
      </c>
      <c r="M10" s="29" t="s">
        <v>249</v>
      </c>
    </row>
    <row r="11" spans="1:14" s="56" customFormat="1" x14ac:dyDescent="0.2">
      <c r="A11" s="129">
        <v>40728</v>
      </c>
      <c r="B11" s="190" t="s">
        <v>691</v>
      </c>
      <c r="C11" s="132" t="s">
        <v>659</v>
      </c>
      <c r="D11" s="136">
        <v>5089.24</v>
      </c>
      <c r="E11" s="27" t="s">
        <v>89</v>
      </c>
      <c r="F11" s="29" t="s">
        <v>249</v>
      </c>
      <c r="H11" s="129">
        <v>40739</v>
      </c>
      <c r="I11" s="190" t="s">
        <v>888</v>
      </c>
      <c r="J11" s="132" t="s">
        <v>910</v>
      </c>
      <c r="K11" s="136">
        <v>624</v>
      </c>
      <c r="L11" s="27"/>
      <c r="M11" s="29" t="s">
        <v>249</v>
      </c>
    </row>
    <row r="12" spans="1:14" s="56" customFormat="1" x14ac:dyDescent="0.2">
      <c r="A12" s="129">
        <v>40728</v>
      </c>
      <c r="B12" s="190" t="s">
        <v>441</v>
      </c>
      <c r="C12" s="132" t="s">
        <v>328</v>
      </c>
      <c r="D12" s="136">
        <v>3000</v>
      </c>
      <c r="E12" s="27"/>
      <c r="F12" s="29" t="s">
        <v>249</v>
      </c>
      <c r="H12" s="129">
        <v>40746</v>
      </c>
      <c r="I12" s="190" t="s">
        <v>637</v>
      </c>
      <c r="J12" s="132" t="s">
        <v>912</v>
      </c>
      <c r="K12" s="136">
        <v>500</v>
      </c>
      <c r="L12" s="27"/>
      <c r="M12" s="29" t="s">
        <v>249</v>
      </c>
    </row>
    <row r="13" spans="1:14" s="56" customFormat="1" x14ac:dyDescent="0.2">
      <c r="A13" s="129">
        <v>40728</v>
      </c>
      <c r="B13" s="190" t="s">
        <v>848</v>
      </c>
      <c r="C13" s="132" t="s">
        <v>906</v>
      </c>
      <c r="D13" s="136">
        <v>3000</v>
      </c>
      <c r="E13" s="27" t="s">
        <v>89</v>
      </c>
      <c r="F13" s="29" t="s">
        <v>249</v>
      </c>
      <c r="H13" s="129">
        <v>40753</v>
      </c>
      <c r="I13" s="190" t="s">
        <v>301</v>
      </c>
      <c r="J13" s="132" t="s">
        <v>901</v>
      </c>
      <c r="K13" s="136">
        <v>39.549999999999997</v>
      </c>
      <c r="L13" s="27" t="s">
        <v>89</v>
      </c>
      <c r="M13" s="29" t="s">
        <v>249</v>
      </c>
    </row>
    <row r="14" spans="1:14" s="29" customFormat="1" ht="13.5" thickBot="1" x14ac:dyDescent="0.25">
      <c r="A14" s="129">
        <v>40731</v>
      </c>
      <c r="B14" s="190" t="s">
        <v>301</v>
      </c>
      <c r="C14" s="132" t="s">
        <v>631</v>
      </c>
      <c r="D14" s="136">
        <v>763.59</v>
      </c>
      <c r="E14" s="27" t="s">
        <v>89</v>
      </c>
      <c r="F14" s="29" t="s">
        <v>249</v>
      </c>
      <c r="G14"/>
      <c r="H14" s="209"/>
      <c r="I14" s="187"/>
      <c r="J14" s="133"/>
      <c r="K14" s="137"/>
      <c r="N14"/>
    </row>
    <row r="15" spans="1:14" s="29" customFormat="1" ht="13.5" thickBot="1" x14ac:dyDescent="0.25">
      <c r="A15" s="129">
        <v>40731</v>
      </c>
      <c r="B15" s="190" t="s">
        <v>441</v>
      </c>
      <c r="C15" s="132" t="s">
        <v>760</v>
      </c>
      <c r="D15" s="136">
        <v>2558.1999999999998</v>
      </c>
      <c r="E15" s="27" t="s">
        <v>89</v>
      </c>
      <c r="F15" s="29" t="s">
        <v>249</v>
      </c>
      <c r="G15"/>
      <c r="H15" s="56"/>
      <c r="I15" s="56"/>
      <c r="J15" s="194"/>
      <c r="K15" s="87">
        <f>SUM(K6:K14)</f>
        <v>21520.19</v>
      </c>
      <c r="N15"/>
    </row>
    <row r="16" spans="1:14" s="29" customFormat="1" x14ac:dyDescent="0.2">
      <c r="A16" s="129">
        <v>40731</v>
      </c>
      <c r="B16" s="190" t="s">
        <v>301</v>
      </c>
      <c r="C16" s="132" t="s">
        <v>907</v>
      </c>
      <c r="D16" s="136">
        <v>13680</v>
      </c>
      <c r="E16" s="27" t="s">
        <v>89</v>
      </c>
      <c r="F16" s="29" t="s">
        <v>249</v>
      </c>
      <c r="G16"/>
      <c r="H16" s="56"/>
      <c r="I16" s="56"/>
      <c r="J16" s="194"/>
      <c r="K16" s="208"/>
      <c r="N16"/>
    </row>
    <row r="17" spans="1:14" s="29" customFormat="1" x14ac:dyDescent="0.2">
      <c r="A17" s="129">
        <v>40735</v>
      </c>
      <c r="B17" s="190" t="s">
        <v>301</v>
      </c>
      <c r="C17" s="132" t="s">
        <v>150</v>
      </c>
      <c r="D17" s="136">
        <v>1710</v>
      </c>
      <c r="E17" s="27" t="s">
        <v>89</v>
      </c>
      <c r="F17" s="29" t="s">
        <v>249</v>
      </c>
      <c r="G17"/>
      <c r="H17" s="56"/>
      <c r="I17" s="56"/>
      <c r="J17" s="194"/>
      <c r="K17" s="208"/>
      <c r="N17"/>
    </row>
    <row r="18" spans="1:14" s="29" customFormat="1" x14ac:dyDescent="0.2">
      <c r="A18" s="129">
        <v>40738</v>
      </c>
      <c r="B18" s="190" t="s">
        <v>301</v>
      </c>
      <c r="C18" s="132" t="s">
        <v>5</v>
      </c>
      <c r="D18" s="136">
        <v>1249.51</v>
      </c>
      <c r="E18" s="27" t="s">
        <v>89</v>
      </c>
      <c r="F18" s="29" t="s">
        <v>249</v>
      </c>
      <c r="G18"/>
      <c r="H18" s="56"/>
      <c r="I18" s="56"/>
      <c r="J18" s="194"/>
      <c r="K18" s="208"/>
      <c r="N18"/>
    </row>
    <row r="19" spans="1:14" s="29" customFormat="1" x14ac:dyDescent="0.2">
      <c r="A19" s="129">
        <v>40738</v>
      </c>
      <c r="B19" s="190" t="s">
        <v>301</v>
      </c>
      <c r="C19" s="132" t="s">
        <v>459</v>
      </c>
      <c r="D19" s="136">
        <v>288.45</v>
      </c>
      <c r="E19" s="27" t="s">
        <v>89</v>
      </c>
      <c r="F19" s="29" t="s">
        <v>249</v>
      </c>
      <c r="G19"/>
      <c r="H19"/>
      <c r="I19"/>
      <c r="J19" s="195"/>
      <c r="K19" s="197"/>
      <c r="N19"/>
    </row>
    <row r="20" spans="1:14" s="29" customFormat="1" x14ac:dyDescent="0.2">
      <c r="A20" s="129">
        <v>40739</v>
      </c>
      <c r="B20" s="190" t="s">
        <v>301</v>
      </c>
      <c r="C20" s="132" t="s">
        <v>50</v>
      </c>
      <c r="D20" s="136">
        <v>250.8</v>
      </c>
      <c r="E20" s="27" t="s">
        <v>89</v>
      </c>
      <c r="F20" s="29" t="s">
        <v>249</v>
      </c>
      <c r="G20"/>
      <c r="H20"/>
      <c r="I20"/>
      <c r="J20" s="195"/>
      <c r="K20" s="197"/>
      <c r="N20"/>
    </row>
    <row r="21" spans="1:14" s="29" customFormat="1" x14ac:dyDescent="0.2">
      <c r="A21" s="129">
        <v>40739</v>
      </c>
      <c r="B21" s="190" t="s">
        <v>301</v>
      </c>
      <c r="C21" s="132" t="s">
        <v>640</v>
      </c>
      <c r="D21" s="136">
        <v>1374</v>
      </c>
      <c r="E21" s="257" t="s">
        <v>89</v>
      </c>
      <c r="F21" s="160" t="s">
        <v>249</v>
      </c>
      <c r="G21"/>
      <c r="H21"/>
      <c r="I21"/>
      <c r="J21" s="195"/>
      <c r="K21" s="197"/>
      <c r="N21"/>
    </row>
    <row r="22" spans="1:14" s="29" customFormat="1" x14ac:dyDescent="0.2">
      <c r="A22" s="129">
        <v>40743</v>
      </c>
      <c r="B22" s="190" t="s">
        <v>301</v>
      </c>
      <c r="C22" s="132" t="s">
        <v>424</v>
      </c>
      <c r="D22" s="136">
        <v>516.58000000000004</v>
      </c>
      <c r="E22" s="260" t="s">
        <v>89</v>
      </c>
      <c r="F22" s="160" t="s">
        <v>249</v>
      </c>
      <c r="G22"/>
      <c r="H22"/>
      <c r="I22"/>
      <c r="J22" s="195"/>
      <c r="K22" s="197"/>
      <c r="N22"/>
    </row>
    <row r="23" spans="1:14" s="29" customFormat="1" x14ac:dyDescent="0.2">
      <c r="A23" s="129">
        <v>40744</v>
      </c>
      <c r="B23" s="190" t="s">
        <v>598</v>
      </c>
      <c r="C23" s="132" t="s">
        <v>908</v>
      </c>
      <c r="D23" s="136">
        <v>619.82000000000005</v>
      </c>
      <c r="E23" s="259" t="s">
        <v>89</v>
      </c>
      <c r="F23" s="160" t="s">
        <v>249</v>
      </c>
      <c r="G23"/>
      <c r="H23"/>
      <c r="I23"/>
      <c r="J23" s="195"/>
      <c r="K23" s="197"/>
      <c r="N23"/>
    </row>
    <row r="24" spans="1:14" s="29" customFormat="1" x14ac:dyDescent="0.2">
      <c r="A24" s="129">
        <v>40744</v>
      </c>
      <c r="B24" s="190" t="s">
        <v>888</v>
      </c>
      <c r="C24" s="132" t="s">
        <v>909</v>
      </c>
      <c r="D24" s="136">
        <v>624</v>
      </c>
      <c r="E24" s="27"/>
      <c r="F24" s="29" t="s">
        <v>249</v>
      </c>
      <c r="G24"/>
      <c r="H24"/>
      <c r="I24"/>
      <c r="J24" s="195"/>
      <c r="K24" s="197"/>
      <c r="N24"/>
    </row>
    <row r="25" spans="1:14" s="29" customFormat="1" x14ac:dyDescent="0.2">
      <c r="A25" s="129">
        <v>40744</v>
      </c>
      <c r="B25" s="190" t="s">
        <v>647</v>
      </c>
      <c r="C25" s="132" t="s">
        <v>911</v>
      </c>
      <c r="D25" s="136">
        <v>238.84</v>
      </c>
      <c r="E25" s="27" t="s">
        <v>89</v>
      </c>
      <c r="F25" s="29" t="s">
        <v>249</v>
      </c>
      <c r="G25"/>
      <c r="H25"/>
      <c r="I25"/>
      <c r="J25" s="195"/>
      <c r="K25" s="197"/>
      <c r="N25"/>
    </row>
    <row r="26" spans="1:14" s="29" customFormat="1" x14ac:dyDescent="0.2">
      <c r="A26" s="129">
        <v>40744</v>
      </c>
      <c r="B26" s="190" t="s">
        <v>301</v>
      </c>
      <c r="C26" s="132" t="s">
        <v>294</v>
      </c>
      <c r="D26" s="136">
        <v>677.73</v>
      </c>
      <c r="E26" s="27" t="s">
        <v>89</v>
      </c>
      <c r="F26" s="29" t="s">
        <v>249</v>
      </c>
      <c r="G26"/>
      <c r="H26"/>
      <c r="I26"/>
      <c r="J26" s="195"/>
      <c r="K26" s="197"/>
      <c r="N26"/>
    </row>
    <row r="27" spans="1:14" s="29" customFormat="1" x14ac:dyDescent="0.2">
      <c r="A27" s="129">
        <v>40744</v>
      </c>
      <c r="B27" s="190" t="s">
        <v>301</v>
      </c>
      <c r="C27" s="132" t="s">
        <v>5</v>
      </c>
      <c r="D27" s="136">
        <v>250.8</v>
      </c>
      <c r="E27" s="27" t="s">
        <v>89</v>
      </c>
      <c r="F27" s="29" t="s">
        <v>249</v>
      </c>
      <c r="G27"/>
      <c r="H27"/>
      <c r="I27"/>
      <c r="J27" s="195"/>
      <c r="K27" s="197"/>
      <c r="N27"/>
    </row>
    <row r="28" spans="1:14" s="29" customFormat="1" x14ac:dyDescent="0.2">
      <c r="A28" s="129">
        <v>40749</v>
      </c>
      <c r="B28" s="190" t="s">
        <v>301</v>
      </c>
      <c r="C28" s="132" t="s">
        <v>424</v>
      </c>
      <c r="D28" s="136">
        <v>98.58</v>
      </c>
      <c r="E28" s="27" t="s">
        <v>89</v>
      </c>
      <c r="F28" s="29" t="s">
        <v>249</v>
      </c>
      <c r="G28"/>
      <c r="H28"/>
      <c r="I28"/>
      <c r="J28" s="195"/>
      <c r="K28" s="197"/>
      <c r="N28"/>
    </row>
    <row r="29" spans="1:14" s="29" customFormat="1" x14ac:dyDescent="0.2">
      <c r="A29" s="129">
        <v>40749</v>
      </c>
      <c r="B29" s="190" t="s">
        <v>301</v>
      </c>
      <c r="C29" s="132" t="s">
        <v>869</v>
      </c>
      <c r="D29" s="136">
        <v>71.8</v>
      </c>
      <c r="E29" s="27" t="s">
        <v>89</v>
      </c>
      <c r="F29" s="29" t="s">
        <v>249</v>
      </c>
      <c r="G29"/>
      <c r="H29"/>
      <c r="I29"/>
      <c r="J29" s="195"/>
      <c r="K29" s="197"/>
      <c r="N29"/>
    </row>
    <row r="30" spans="1:14" s="29" customFormat="1" x14ac:dyDescent="0.2">
      <c r="A30" s="129">
        <v>40750</v>
      </c>
      <c r="B30" s="190" t="s">
        <v>301</v>
      </c>
      <c r="C30" s="132" t="s">
        <v>434</v>
      </c>
      <c r="D30" s="136">
        <v>60.05</v>
      </c>
      <c r="E30" s="27" t="s">
        <v>89</v>
      </c>
      <c r="F30" s="29" t="s">
        <v>249</v>
      </c>
      <c r="G30"/>
      <c r="H30"/>
      <c r="I30"/>
      <c r="J30" s="195"/>
      <c r="K30" s="197"/>
      <c r="N30"/>
    </row>
    <row r="31" spans="1:14" s="29" customFormat="1" x14ac:dyDescent="0.2">
      <c r="A31" s="129">
        <v>40750</v>
      </c>
      <c r="B31" s="190" t="s">
        <v>301</v>
      </c>
      <c r="C31" s="132" t="s">
        <v>424</v>
      </c>
      <c r="D31" s="136">
        <v>204.15</v>
      </c>
      <c r="E31" s="27" t="s">
        <v>89</v>
      </c>
      <c r="F31" s="29" t="s">
        <v>249</v>
      </c>
      <c r="G31"/>
      <c r="H31"/>
      <c r="I31"/>
      <c r="J31" s="195"/>
      <c r="K31" s="197"/>
      <c r="N31"/>
    </row>
    <row r="32" spans="1:14" s="29" customFormat="1" ht="13.5" thickBot="1" x14ac:dyDescent="0.25">
      <c r="A32" s="161"/>
      <c r="B32" s="187"/>
      <c r="C32" s="67"/>
      <c r="D32" s="93"/>
      <c r="E32" s="27"/>
      <c r="G32"/>
      <c r="H32"/>
      <c r="I32"/>
      <c r="J32" s="195"/>
      <c r="K32" s="197"/>
      <c r="N32"/>
    </row>
    <row r="33" spans="1:14" s="29" customFormat="1" ht="13.5" thickBot="1" x14ac:dyDescent="0.25">
      <c r="A33" s="56"/>
      <c r="B33" s="56"/>
      <c r="C33" s="56"/>
      <c r="D33" s="87">
        <f>SUM(D6:D32)</f>
        <v>47756.080000000016</v>
      </c>
      <c r="E33" s="27"/>
      <c r="G33"/>
      <c r="H33"/>
      <c r="I33"/>
      <c r="J33" s="195"/>
      <c r="K33" s="197"/>
      <c r="N33"/>
    </row>
    <row r="34" spans="1:14" s="29" customFormat="1" x14ac:dyDescent="0.2">
      <c r="A34" s="246"/>
      <c r="B34" s="70"/>
      <c r="C34" s="70"/>
      <c r="D34" s="95"/>
      <c r="E34" s="27"/>
      <c r="F34" s="160"/>
      <c r="G34"/>
      <c r="H34"/>
      <c r="I34"/>
      <c r="J34" s="195"/>
      <c r="K34" s="197"/>
      <c r="N34"/>
    </row>
    <row r="35" spans="1:14" s="29" customFormat="1" x14ac:dyDescent="0.2">
      <c r="A35"/>
      <c r="B35" s="177"/>
      <c r="C35" s="247"/>
      <c r="D35" s="197"/>
      <c r="E35" s="27"/>
      <c r="G35"/>
      <c r="H35"/>
      <c r="I35"/>
      <c r="J35" s="195"/>
      <c r="K35" s="197"/>
      <c r="N35"/>
    </row>
    <row r="36" spans="1:14" s="29" customFormat="1" x14ac:dyDescent="0.2">
      <c r="A36"/>
      <c r="B36"/>
      <c r="C36"/>
      <c r="D36" s="197"/>
      <c r="E36" s="27"/>
      <c r="G36"/>
      <c r="H36"/>
      <c r="I36"/>
      <c r="J36" s="195"/>
      <c r="K36" s="197"/>
      <c r="N36"/>
    </row>
    <row r="37" spans="1:14" s="29" customFormat="1" x14ac:dyDescent="0.2">
      <c r="A37"/>
      <c r="B37"/>
      <c r="C37"/>
      <c r="D37" s="197"/>
      <c r="E37" s="157"/>
      <c r="G37" s="159"/>
      <c r="H37"/>
      <c r="I37"/>
      <c r="J37" s="195"/>
      <c r="K37" s="197"/>
      <c r="N37"/>
    </row>
    <row r="38" spans="1:14" s="29" customFormat="1" x14ac:dyDescent="0.2">
      <c r="A38"/>
      <c r="B38"/>
      <c r="C38"/>
      <c r="D38" s="197"/>
      <c r="G38"/>
      <c r="H38"/>
      <c r="I38"/>
      <c r="J38" s="195"/>
      <c r="K38" s="197"/>
      <c r="N38"/>
    </row>
    <row r="39" spans="1:14" s="29" customFormat="1" x14ac:dyDescent="0.2">
      <c r="A39"/>
      <c r="B39"/>
      <c r="C39"/>
      <c r="D39" s="197"/>
      <c r="G39"/>
      <c r="H39"/>
      <c r="I39"/>
      <c r="J39" s="195"/>
      <c r="K39" s="197"/>
      <c r="N39"/>
    </row>
    <row r="40" spans="1:14" s="29" customFormat="1" x14ac:dyDescent="0.2">
      <c r="A40"/>
      <c r="B40"/>
      <c r="C40"/>
      <c r="D40" s="197"/>
      <c r="G40"/>
      <c r="H40"/>
      <c r="I40"/>
      <c r="J40" s="195"/>
      <c r="K40" s="197"/>
      <c r="N40"/>
    </row>
    <row r="42" spans="1:14" s="29" customFormat="1" x14ac:dyDescent="0.2">
      <c r="A42"/>
      <c r="B42"/>
      <c r="C42"/>
      <c r="D42" s="197"/>
      <c r="G42"/>
      <c r="H42"/>
      <c r="I42"/>
      <c r="J42" s="195"/>
      <c r="K42" s="197"/>
      <c r="N42"/>
    </row>
    <row r="43" spans="1:14" s="29" customFormat="1" x14ac:dyDescent="0.2">
      <c r="A43"/>
      <c r="B43"/>
      <c r="C43"/>
      <c r="D43" s="197"/>
      <c r="G43"/>
      <c r="H43"/>
      <c r="I43"/>
      <c r="J43" s="195"/>
      <c r="K43" s="197"/>
      <c r="N43"/>
    </row>
  </sheetData>
  <mergeCells count="3">
    <mergeCell ref="A1:L1"/>
    <mergeCell ref="A3:C3"/>
    <mergeCell ref="H3:J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N41"/>
  <sheetViews>
    <sheetView workbookViewId="0">
      <selection activeCell="C7" sqref="C7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6" width="2.7109375" style="29" customWidth="1"/>
    <col min="7" max="7" width="2.28515625" customWidth="1"/>
    <col min="8" max="8" width="10.140625" bestFit="1" customWidth="1"/>
    <col min="9" max="9" width="18.140625" customWidth="1"/>
    <col min="10" max="10" width="24.42578125" style="195" customWidth="1"/>
    <col min="11" max="11" width="13.42578125" style="197" customWidth="1"/>
    <col min="12" max="12" width="2.7109375" style="29" customWidth="1"/>
    <col min="13" max="13" width="2.5703125" style="29" customWidth="1"/>
    <col min="14" max="14" width="10.140625" bestFit="1" customWidth="1"/>
  </cols>
  <sheetData>
    <row r="1" spans="1:14" s="1" customFormat="1" ht="17.45" customHeight="1" x14ac:dyDescent="0.2">
      <c r="A1" s="863" t="s">
        <v>913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262"/>
    </row>
    <row r="2" spans="1:14" s="1" customFormat="1" x14ac:dyDescent="0.2">
      <c r="D2" s="144"/>
      <c r="E2" s="262"/>
      <c r="F2" s="262"/>
      <c r="J2" s="193"/>
      <c r="K2" s="144"/>
      <c r="L2" s="262"/>
      <c r="M2" s="262"/>
    </row>
    <row r="3" spans="1:14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H3" s="866" t="s">
        <v>121</v>
      </c>
      <c r="I3" s="866"/>
      <c r="J3" s="866"/>
      <c r="K3" s="252" t="s">
        <v>880</v>
      </c>
      <c r="L3" s="116"/>
      <c r="M3" s="116"/>
    </row>
    <row r="4" spans="1:14" s="1" customFormat="1" ht="9" customHeight="1" thickBot="1" x14ac:dyDescent="0.25">
      <c r="D4" s="144"/>
      <c r="E4" s="262"/>
      <c r="F4" s="262"/>
      <c r="J4" s="193"/>
      <c r="K4" s="144"/>
      <c r="L4" s="262"/>
      <c r="M4" s="262"/>
    </row>
    <row r="5" spans="1:14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H5" s="10" t="s">
        <v>297</v>
      </c>
      <c r="I5" s="181" t="s">
        <v>296</v>
      </c>
      <c r="J5" s="11" t="s">
        <v>298</v>
      </c>
      <c r="K5" s="176" t="s">
        <v>299</v>
      </c>
      <c r="L5" s="27"/>
      <c r="M5" s="27"/>
    </row>
    <row r="6" spans="1:14" s="56" customFormat="1" x14ac:dyDescent="0.2">
      <c r="A6" s="129">
        <v>40760</v>
      </c>
      <c r="B6" s="190" t="s">
        <v>394</v>
      </c>
      <c r="C6" s="132" t="s">
        <v>434</v>
      </c>
      <c r="D6" s="136">
        <v>335</v>
      </c>
      <c r="E6" s="27" t="s">
        <v>89</v>
      </c>
      <c r="F6" s="29" t="s">
        <v>249</v>
      </c>
      <c r="H6" s="129">
        <v>40757</v>
      </c>
      <c r="I6" s="190" t="s">
        <v>301</v>
      </c>
      <c r="J6" s="132" t="s">
        <v>869</v>
      </c>
      <c r="K6" s="136">
        <v>259.45</v>
      </c>
      <c r="L6" s="157" t="s">
        <v>89</v>
      </c>
      <c r="M6" s="29" t="s">
        <v>249</v>
      </c>
    </row>
    <row r="7" spans="1:14" s="56" customFormat="1" x14ac:dyDescent="0.2">
      <c r="A7" s="129">
        <v>40760</v>
      </c>
      <c r="B7" s="190" t="s">
        <v>301</v>
      </c>
      <c r="C7" s="132" t="s">
        <v>506</v>
      </c>
      <c r="D7" s="136">
        <v>6687.12</v>
      </c>
      <c r="E7" s="27" t="s">
        <v>89</v>
      </c>
      <c r="F7" s="29" t="s">
        <v>249</v>
      </c>
      <c r="H7" s="129">
        <v>40758</v>
      </c>
      <c r="I7" s="190" t="s">
        <v>301</v>
      </c>
      <c r="J7" s="132" t="s">
        <v>869</v>
      </c>
      <c r="K7" s="136">
        <v>659.7</v>
      </c>
      <c r="L7" s="157" t="s">
        <v>89</v>
      </c>
      <c r="M7" s="29" t="s">
        <v>249</v>
      </c>
    </row>
    <row r="8" spans="1:14" s="56" customFormat="1" x14ac:dyDescent="0.2">
      <c r="A8" s="129">
        <v>40767</v>
      </c>
      <c r="B8" s="190" t="s">
        <v>719</v>
      </c>
      <c r="C8" s="132" t="s">
        <v>916</v>
      </c>
      <c r="D8" s="136">
        <v>619.12</v>
      </c>
      <c r="E8" s="27" t="s">
        <v>89</v>
      </c>
      <c r="F8" s="29" t="s">
        <v>249</v>
      </c>
      <c r="H8" s="129">
        <v>40760</v>
      </c>
      <c r="I8" s="190" t="s">
        <v>301</v>
      </c>
      <c r="J8" s="132" t="s">
        <v>222</v>
      </c>
      <c r="K8" s="136">
        <v>1550.86</v>
      </c>
      <c r="L8" s="27" t="s">
        <v>89</v>
      </c>
      <c r="M8" s="29" t="s">
        <v>249</v>
      </c>
    </row>
    <row r="9" spans="1:14" s="56" customFormat="1" x14ac:dyDescent="0.2">
      <c r="A9" s="129">
        <v>40772</v>
      </c>
      <c r="B9" s="190" t="s">
        <v>301</v>
      </c>
      <c r="C9" s="132" t="s">
        <v>918</v>
      </c>
      <c r="D9" s="136">
        <v>1500</v>
      </c>
      <c r="E9" s="27" t="s">
        <v>89</v>
      </c>
      <c r="F9" s="29" t="s">
        <v>249</v>
      </c>
      <c r="H9" s="129">
        <v>40760</v>
      </c>
      <c r="I9" s="190" t="s">
        <v>301</v>
      </c>
      <c r="J9" s="132" t="s">
        <v>217</v>
      </c>
      <c r="K9" s="136">
        <v>764.95</v>
      </c>
      <c r="L9" s="27" t="s">
        <v>89</v>
      </c>
      <c r="M9" s="29" t="s">
        <v>249</v>
      </c>
    </row>
    <row r="10" spans="1:14" s="56" customFormat="1" x14ac:dyDescent="0.2">
      <c r="A10" s="129">
        <v>40773</v>
      </c>
      <c r="B10" s="190" t="s">
        <v>301</v>
      </c>
      <c r="C10" s="132" t="s">
        <v>178</v>
      </c>
      <c r="D10" s="136">
        <v>1958.52</v>
      </c>
      <c r="E10" s="27" t="s">
        <v>89</v>
      </c>
      <c r="F10" s="29" t="s">
        <v>249</v>
      </c>
      <c r="H10" s="129">
        <v>40760</v>
      </c>
      <c r="I10" s="190" t="s">
        <v>301</v>
      </c>
      <c r="J10" s="132" t="s">
        <v>861</v>
      </c>
      <c r="K10" s="272">
        <v>13199.16</v>
      </c>
      <c r="L10" s="27" t="s">
        <v>89</v>
      </c>
      <c r="M10" s="29" t="s">
        <v>249</v>
      </c>
    </row>
    <row r="11" spans="1:14" s="56" customFormat="1" x14ac:dyDescent="0.2">
      <c r="A11" s="129">
        <v>40777</v>
      </c>
      <c r="B11" s="190" t="s">
        <v>301</v>
      </c>
      <c r="C11" s="132" t="s">
        <v>307</v>
      </c>
      <c r="D11" s="136">
        <v>1956.24</v>
      </c>
      <c r="E11" s="27" t="s">
        <v>89</v>
      </c>
      <c r="F11" s="29" t="s">
        <v>249</v>
      </c>
      <c r="H11" s="129">
        <v>40760</v>
      </c>
      <c r="I11" s="190" t="s">
        <v>647</v>
      </c>
      <c r="J11" s="132" t="s">
        <v>914</v>
      </c>
      <c r="K11" s="136">
        <v>470.68</v>
      </c>
      <c r="L11" s="27" t="s">
        <v>89</v>
      </c>
      <c r="M11" s="29" t="s">
        <v>249</v>
      </c>
    </row>
    <row r="12" spans="1:14" s="56" customFormat="1" x14ac:dyDescent="0.2">
      <c r="A12" s="129">
        <v>40779</v>
      </c>
      <c r="B12" s="190" t="s">
        <v>301</v>
      </c>
      <c r="C12" s="132" t="s">
        <v>227</v>
      </c>
      <c r="D12" s="136">
        <v>1850.22</v>
      </c>
      <c r="E12" s="27" t="s">
        <v>89</v>
      </c>
      <c r="F12" s="29" t="s">
        <v>249</v>
      </c>
      <c r="H12" s="129">
        <v>40760</v>
      </c>
      <c r="I12" s="190" t="s">
        <v>647</v>
      </c>
      <c r="J12" s="132" t="s">
        <v>914</v>
      </c>
      <c r="K12" s="136">
        <v>908.7</v>
      </c>
      <c r="L12" s="27" t="s">
        <v>89</v>
      </c>
      <c r="M12" s="29" t="s">
        <v>249</v>
      </c>
    </row>
    <row r="13" spans="1:14" s="56" customFormat="1" x14ac:dyDescent="0.2">
      <c r="A13" s="129">
        <v>40780</v>
      </c>
      <c r="B13" s="190" t="s">
        <v>301</v>
      </c>
      <c r="C13" s="132" t="s">
        <v>178</v>
      </c>
      <c r="D13" s="136">
        <v>353.4</v>
      </c>
      <c r="E13" s="225" t="s">
        <v>89</v>
      </c>
      <c r="F13" s="226" t="s">
        <v>249</v>
      </c>
      <c r="H13" s="129">
        <v>40760</v>
      </c>
      <c r="I13" s="190" t="s">
        <v>647</v>
      </c>
      <c r="J13" s="132" t="s">
        <v>726</v>
      </c>
      <c r="K13" s="136">
        <v>675.5</v>
      </c>
      <c r="L13" s="27" t="s">
        <v>89</v>
      </c>
      <c r="M13" s="29" t="s">
        <v>249</v>
      </c>
    </row>
    <row r="14" spans="1:14" s="29" customFormat="1" x14ac:dyDescent="0.2">
      <c r="A14" s="129"/>
      <c r="B14" s="190"/>
      <c r="C14" s="132"/>
      <c r="D14" s="136"/>
      <c r="E14" s="27"/>
      <c r="G14"/>
      <c r="H14" s="129">
        <v>40760</v>
      </c>
      <c r="I14" s="190" t="s">
        <v>647</v>
      </c>
      <c r="J14" s="132" t="s">
        <v>915</v>
      </c>
      <c r="K14" s="136">
        <v>1738.3</v>
      </c>
      <c r="L14" s="27" t="s">
        <v>89</v>
      </c>
      <c r="M14" s="29" t="s">
        <v>249</v>
      </c>
      <c r="N14"/>
    </row>
    <row r="15" spans="1:14" s="29" customFormat="1" ht="13.5" thickBot="1" x14ac:dyDescent="0.25">
      <c r="A15" s="161"/>
      <c r="B15" s="187"/>
      <c r="C15" s="67"/>
      <c r="D15" s="93"/>
      <c r="E15" s="27"/>
      <c r="G15"/>
      <c r="H15" s="129">
        <v>40760</v>
      </c>
      <c r="I15" s="190" t="s">
        <v>301</v>
      </c>
      <c r="J15" s="132" t="s">
        <v>640</v>
      </c>
      <c r="K15" s="136">
        <v>310</v>
      </c>
      <c r="L15" s="27" t="s">
        <v>89</v>
      </c>
      <c r="M15" s="29" t="s">
        <v>249</v>
      </c>
      <c r="N15"/>
    </row>
    <row r="16" spans="1:14" s="29" customFormat="1" ht="13.5" thickBot="1" x14ac:dyDescent="0.25">
      <c r="A16" s="56"/>
      <c r="B16" s="56"/>
      <c r="C16" s="56"/>
      <c r="D16" s="87">
        <f>SUM(D6:D15)</f>
        <v>15259.619999999999</v>
      </c>
      <c r="E16" s="27"/>
      <c r="G16"/>
      <c r="H16" s="129">
        <v>40760</v>
      </c>
      <c r="I16" s="190" t="s">
        <v>691</v>
      </c>
      <c r="J16" s="132" t="s">
        <v>659</v>
      </c>
      <c r="K16" s="136">
        <v>5000</v>
      </c>
      <c r="L16" s="27" t="s">
        <v>89</v>
      </c>
      <c r="M16" s="29" t="s">
        <v>249</v>
      </c>
      <c r="N16"/>
    </row>
    <row r="17" spans="1:14" s="29" customFormat="1" x14ac:dyDescent="0.2">
      <c r="A17" s="246"/>
      <c r="B17" s="70"/>
      <c r="C17" s="70"/>
      <c r="D17" s="95"/>
      <c r="E17" s="27"/>
      <c r="F17" s="160"/>
      <c r="G17"/>
      <c r="H17" s="129">
        <v>40764</v>
      </c>
      <c r="I17" s="190" t="s">
        <v>301</v>
      </c>
      <c r="J17" s="132" t="s">
        <v>917</v>
      </c>
      <c r="K17" s="136">
        <v>71</v>
      </c>
      <c r="L17" s="27" t="s">
        <v>89</v>
      </c>
      <c r="M17" s="29" t="s">
        <v>249</v>
      </c>
      <c r="N17"/>
    </row>
    <row r="18" spans="1:14" s="29" customFormat="1" x14ac:dyDescent="0.2">
      <c r="A18"/>
      <c r="B18" s="177"/>
      <c r="C18" s="247"/>
      <c r="D18" s="197"/>
      <c r="E18" s="27"/>
      <c r="G18"/>
      <c r="H18" s="129">
        <v>40767</v>
      </c>
      <c r="I18" s="190" t="s">
        <v>301</v>
      </c>
      <c r="J18" s="132" t="s">
        <v>679</v>
      </c>
      <c r="K18" s="136">
        <v>10000</v>
      </c>
      <c r="L18" s="27" t="s">
        <v>89</v>
      </c>
      <c r="M18" s="29" t="s">
        <v>249</v>
      </c>
      <c r="N18"/>
    </row>
    <row r="19" spans="1:14" s="29" customFormat="1" x14ac:dyDescent="0.2">
      <c r="A19"/>
      <c r="B19"/>
      <c r="C19"/>
      <c r="D19" s="197"/>
      <c r="E19" s="27"/>
      <c r="G19"/>
      <c r="H19" s="129">
        <v>40767</v>
      </c>
      <c r="I19" s="190" t="s">
        <v>647</v>
      </c>
      <c r="J19" s="132" t="s">
        <v>638</v>
      </c>
      <c r="K19" s="136">
        <v>500</v>
      </c>
      <c r="L19" s="27"/>
      <c r="M19" s="160" t="s">
        <v>249</v>
      </c>
      <c r="N19"/>
    </row>
    <row r="20" spans="1:14" s="29" customFormat="1" x14ac:dyDescent="0.2">
      <c r="A20"/>
      <c r="B20"/>
      <c r="C20"/>
      <c r="D20" s="197"/>
      <c r="E20" s="157"/>
      <c r="G20"/>
      <c r="H20" s="129">
        <v>40767</v>
      </c>
      <c r="I20" s="190" t="s">
        <v>301</v>
      </c>
      <c r="J20" s="132" t="s">
        <v>869</v>
      </c>
      <c r="K20" s="136">
        <v>433.8</v>
      </c>
      <c r="L20" s="27" t="s">
        <v>89</v>
      </c>
      <c r="M20" s="29" t="s">
        <v>249</v>
      </c>
      <c r="N20"/>
    </row>
    <row r="21" spans="1:14" s="29" customFormat="1" x14ac:dyDescent="0.2">
      <c r="A21"/>
      <c r="B21"/>
      <c r="C21"/>
      <c r="D21" s="197"/>
      <c r="G21"/>
      <c r="H21" s="129">
        <v>40770</v>
      </c>
      <c r="I21" s="190" t="s">
        <v>301</v>
      </c>
      <c r="J21" s="132" t="s">
        <v>917</v>
      </c>
      <c r="K21" s="136">
        <v>150</v>
      </c>
      <c r="L21" s="261" t="s">
        <v>89</v>
      </c>
      <c r="M21" s="29" t="s">
        <v>249</v>
      </c>
      <c r="N21"/>
    </row>
    <row r="22" spans="1:14" s="29" customFormat="1" x14ac:dyDescent="0.2">
      <c r="A22"/>
      <c r="B22"/>
      <c r="C22"/>
      <c r="D22" s="197"/>
      <c r="G22"/>
      <c r="H22" s="129">
        <v>40772</v>
      </c>
      <c r="I22" s="190" t="s">
        <v>301</v>
      </c>
      <c r="J22" s="132" t="s">
        <v>424</v>
      </c>
      <c r="K22" s="136">
        <v>455.9</v>
      </c>
      <c r="L22" s="157" t="s">
        <v>89</v>
      </c>
      <c r="M22" s="29" t="s">
        <v>249</v>
      </c>
      <c r="N22"/>
    </row>
    <row r="23" spans="1:14" s="29" customFormat="1" x14ac:dyDescent="0.2">
      <c r="A23"/>
      <c r="B23"/>
      <c r="C23"/>
      <c r="D23" s="197"/>
      <c r="G23"/>
      <c r="H23" s="129">
        <v>40772</v>
      </c>
      <c r="I23" s="190" t="s">
        <v>301</v>
      </c>
      <c r="J23" s="132" t="s">
        <v>869</v>
      </c>
      <c r="K23" s="136">
        <v>74.900000000000006</v>
      </c>
      <c r="L23" s="157" t="s">
        <v>89</v>
      </c>
      <c r="M23" s="29" t="s">
        <v>249</v>
      </c>
      <c r="N23"/>
    </row>
    <row r="24" spans="1:14" s="29" customFormat="1" x14ac:dyDescent="0.2">
      <c r="A24"/>
      <c r="B24"/>
      <c r="C24"/>
      <c r="D24" s="197"/>
      <c r="G24"/>
      <c r="H24" s="129">
        <v>40775</v>
      </c>
      <c r="I24" s="190" t="s">
        <v>301</v>
      </c>
      <c r="J24" s="132" t="s">
        <v>917</v>
      </c>
      <c r="K24" s="136">
        <v>100.7</v>
      </c>
      <c r="L24" s="27" t="s">
        <v>89</v>
      </c>
      <c r="M24" s="29" t="s">
        <v>249</v>
      </c>
      <c r="N24"/>
    </row>
    <row r="25" spans="1:14" s="29" customFormat="1" x14ac:dyDescent="0.2">
      <c r="A25"/>
      <c r="B25"/>
      <c r="C25"/>
      <c r="D25" s="197"/>
      <c r="G25"/>
      <c r="H25" s="129">
        <v>40782</v>
      </c>
      <c r="I25" s="190" t="s">
        <v>301</v>
      </c>
      <c r="J25" s="132" t="s">
        <v>917</v>
      </c>
      <c r="K25" s="136">
        <v>162.4</v>
      </c>
      <c r="L25" s="27" t="s">
        <v>89</v>
      </c>
      <c r="M25" s="29" t="s">
        <v>249</v>
      </c>
      <c r="N25"/>
    </row>
    <row r="26" spans="1:14" s="29" customFormat="1" x14ac:dyDescent="0.2">
      <c r="A26"/>
      <c r="B26"/>
      <c r="C26"/>
      <c r="D26" s="197"/>
      <c r="G26"/>
      <c r="H26" s="129">
        <v>40784</v>
      </c>
      <c r="I26" s="190" t="s">
        <v>655</v>
      </c>
      <c r="J26" s="132" t="s">
        <v>419</v>
      </c>
      <c r="K26" s="136">
        <v>2172.6999999999998</v>
      </c>
      <c r="L26" s="225" t="s">
        <v>89</v>
      </c>
      <c r="M26" s="226" t="s">
        <v>249</v>
      </c>
      <c r="N26"/>
    </row>
    <row r="27" spans="1:14" s="29" customFormat="1" x14ac:dyDescent="0.2">
      <c r="A27"/>
      <c r="B27"/>
      <c r="C27"/>
      <c r="D27" s="197"/>
      <c r="G27"/>
      <c r="H27" s="129"/>
      <c r="I27" s="190"/>
      <c r="J27" s="132"/>
      <c r="K27" s="136"/>
      <c r="L27" s="157"/>
      <c r="N27"/>
    </row>
    <row r="28" spans="1:14" s="29" customFormat="1" ht="13.5" thickBot="1" x14ac:dyDescent="0.25">
      <c r="A28"/>
      <c r="B28"/>
      <c r="C28"/>
      <c r="D28" s="197"/>
      <c r="G28"/>
      <c r="H28" s="209"/>
      <c r="I28" s="187"/>
      <c r="J28" s="133"/>
      <c r="K28" s="137"/>
      <c r="N28"/>
    </row>
    <row r="29" spans="1:14" s="29" customFormat="1" ht="13.5" thickBot="1" x14ac:dyDescent="0.25">
      <c r="A29"/>
      <c r="B29"/>
      <c r="C29"/>
      <c r="D29" s="197"/>
      <c r="G29"/>
      <c r="H29" s="56"/>
      <c r="I29" s="56"/>
      <c r="J29" s="194"/>
      <c r="K29" s="87">
        <f>SUM(K6:K28)</f>
        <v>39658.700000000004</v>
      </c>
      <c r="N29"/>
    </row>
    <row r="30" spans="1:14" s="29" customFormat="1" x14ac:dyDescent="0.2">
      <c r="A30"/>
      <c r="B30"/>
      <c r="C30"/>
      <c r="D30" s="197"/>
      <c r="G30"/>
      <c r="H30" s="56"/>
      <c r="I30" s="56"/>
      <c r="J30" s="194"/>
      <c r="K30" s="208"/>
      <c r="N30"/>
    </row>
    <row r="31" spans="1:14" s="29" customFormat="1" x14ac:dyDescent="0.2">
      <c r="A31"/>
      <c r="B31"/>
      <c r="C31"/>
      <c r="D31" s="197"/>
      <c r="G31"/>
      <c r="H31" s="56"/>
      <c r="I31" s="56"/>
      <c r="J31" s="194"/>
      <c r="K31" s="208"/>
      <c r="N31"/>
    </row>
    <row r="32" spans="1:14" s="29" customFormat="1" x14ac:dyDescent="0.2">
      <c r="A32"/>
      <c r="B32"/>
      <c r="C32"/>
      <c r="D32" s="197"/>
      <c r="G32"/>
      <c r="H32" s="56"/>
      <c r="I32" s="56"/>
      <c r="J32" s="194"/>
      <c r="K32" s="208"/>
      <c r="N32"/>
    </row>
    <row r="33" spans="1:14" s="29" customFormat="1" x14ac:dyDescent="0.2">
      <c r="A33"/>
      <c r="B33"/>
      <c r="C33"/>
      <c r="D33" s="197"/>
      <c r="G33"/>
      <c r="H33"/>
      <c r="I33"/>
      <c r="J33" s="195"/>
      <c r="K33" s="197"/>
      <c r="N33"/>
    </row>
    <row r="34" spans="1:14" s="29" customFormat="1" x14ac:dyDescent="0.2">
      <c r="A34"/>
      <c r="B34"/>
      <c r="C34"/>
      <c r="D34" s="197"/>
      <c r="G34"/>
      <c r="H34"/>
      <c r="I34"/>
      <c r="J34" s="195"/>
      <c r="K34" s="197"/>
      <c r="N34"/>
    </row>
    <row r="35" spans="1:14" s="29" customFormat="1" x14ac:dyDescent="0.2">
      <c r="A35"/>
      <c r="B35"/>
      <c r="C35"/>
      <c r="D35" s="197"/>
      <c r="G35" s="159"/>
      <c r="H35"/>
      <c r="I35"/>
      <c r="J35" s="195"/>
      <c r="K35" s="197"/>
      <c r="N35"/>
    </row>
    <row r="36" spans="1:14" s="29" customFormat="1" x14ac:dyDescent="0.2">
      <c r="A36"/>
      <c r="B36"/>
      <c r="C36"/>
      <c r="D36" s="197"/>
      <c r="G36"/>
      <c r="H36"/>
      <c r="I36"/>
      <c r="J36" s="195"/>
      <c r="K36" s="197"/>
      <c r="N36"/>
    </row>
    <row r="37" spans="1:14" s="29" customFormat="1" x14ac:dyDescent="0.2">
      <c r="A37"/>
      <c r="B37"/>
      <c r="C37"/>
      <c r="D37" s="197"/>
      <c r="G37"/>
      <c r="H37"/>
      <c r="I37"/>
      <c r="J37" s="195"/>
      <c r="K37" s="197"/>
      <c r="N37"/>
    </row>
    <row r="38" spans="1:14" s="29" customFormat="1" x14ac:dyDescent="0.2">
      <c r="A38"/>
      <c r="B38"/>
      <c r="C38"/>
      <c r="D38" s="197"/>
      <c r="G38"/>
      <c r="H38"/>
      <c r="I38"/>
      <c r="J38" s="195"/>
      <c r="K38" s="197"/>
      <c r="N38"/>
    </row>
    <row r="40" spans="1:14" s="29" customFormat="1" x14ac:dyDescent="0.2">
      <c r="A40"/>
      <c r="B40"/>
      <c r="C40"/>
      <c r="D40" s="197"/>
      <c r="G40"/>
      <c r="H40"/>
      <c r="I40"/>
      <c r="J40" s="195"/>
      <c r="K40" s="197"/>
      <c r="N40"/>
    </row>
    <row r="41" spans="1:14" s="29" customFormat="1" x14ac:dyDescent="0.2">
      <c r="A41"/>
      <c r="B41"/>
      <c r="C41"/>
      <c r="D41" s="197"/>
      <c r="G41"/>
      <c r="H41"/>
      <c r="I41"/>
      <c r="J41" s="195"/>
      <c r="K41" s="197"/>
      <c r="N41"/>
    </row>
  </sheetData>
  <mergeCells count="3">
    <mergeCell ref="A1:L1"/>
    <mergeCell ref="A3:C3"/>
    <mergeCell ref="H3:J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P74"/>
  <sheetViews>
    <sheetView workbookViewId="0">
      <selection activeCell="J11" sqref="J1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8.140625" customWidth="1"/>
    <col min="11" max="11" width="24.425781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6" s="1" customFormat="1" ht="17.45" customHeight="1" x14ac:dyDescent="0.2">
      <c r="A1" s="863" t="s">
        <v>919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63"/>
    </row>
    <row r="2" spans="1:16" s="1" customFormat="1" x14ac:dyDescent="0.2">
      <c r="D2" s="144"/>
      <c r="E2" s="263"/>
      <c r="F2" s="265"/>
      <c r="G2" s="263"/>
      <c r="K2" s="193"/>
      <c r="L2" s="144"/>
      <c r="M2" s="263"/>
      <c r="N2" s="263"/>
    </row>
    <row r="3" spans="1:16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G3" s="116"/>
      <c r="I3" s="866" t="s">
        <v>121</v>
      </c>
      <c r="J3" s="866"/>
      <c r="K3" s="866"/>
      <c r="L3" s="252" t="s">
        <v>880</v>
      </c>
      <c r="M3" s="116"/>
      <c r="N3" s="116"/>
    </row>
    <row r="4" spans="1:16" s="1" customFormat="1" ht="9" customHeight="1" thickBot="1" x14ac:dyDescent="0.25">
      <c r="D4" s="144"/>
      <c r="E4" s="263"/>
      <c r="F4" s="265"/>
      <c r="G4" s="263"/>
      <c r="K4" s="193"/>
      <c r="L4" s="144"/>
      <c r="M4" s="263"/>
      <c r="N4" s="263"/>
    </row>
    <row r="5" spans="1:16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G5" s="27"/>
      <c r="I5" s="10" t="s">
        <v>297</v>
      </c>
      <c r="J5" s="181" t="s">
        <v>296</v>
      </c>
      <c r="K5" s="11" t="s">
        <v>298</v>
      </c>
      <c r="L5" s="176" t="s">
        <v>299</v>
      </c>
      <c r="M5" s="27"/>
      <c r="N5" s="27"/>
    </row>
    <row r="6" spans="1:16" s="56" customFormat="1" x14ac:dyDescent="0.2">
      <c r="A6" s="129">
        <v>40789</v>
      </c>
      <c r="B6" s="190" t="s">
        <v>301</v>
      </c>
      <c r="C6" s="132" t="s">
        <v>689</v>
      </c>
      <c r="D6" s="136">
        <v>195.7</v>
      </c>
      <c r="E6" s="27" t="s">
        <v>89</v>
      </c>
      <c r="F6" s="27" t="s">
        <v>249</v>
      </c>
      <c r="G6" s="29"/>
      <c r="I6" s="129">
        <v>40793</v>
      </c>
      <c r="J6" s="190" t="s">
        <v>920</v>
      </c>
      <c r="K6" s="132" t="s">
        <v>800</v>
      </c>
      <c r="L6" s="136">
        <v>5000</v>
      </c>
      <c r="M6" s="27" t="s">
        <v>89</v>
      </c>
      <c r="N6" s="29" t="s">
        <v>249</v>
      </c>
    </row>
    <row r="7" spans="1:16" s="56" customFormat="1" x14ac:dyDescent="0.2">
      <c r="A7" s="129">
        <v>40793</v>
      </c>
      <c r="B7" s="190" t="s">
        <v>301</v>
      </c>
      <c r="C7" s="132" t="s">
        <v>424</v>
      </c>
      <c r="D7" s="136">
        <v>727.48</v>
      </c>
      <c r="E7" s="27" t="s">
        <v>89</v>
      </c>
      <c r="F7" s="27" t="s">
        <v>249</v>
      </c>
      <c r="G7" s="29"/>
      <c r="I7" s="129">
        <v>40793</v>
      </c>
      <c r="J7" s="190" t="s">
        <v>920</v>
      </c>
      <c r="K7" s="132" t="s">
        <v>787</v>
      </c>
      <c r="L7" s="136">
        <v>3000</v>
      </c>
      <c r="M7" s="27" t="s">
        <v>89</v>
      </c>
      <c r="N7" s="29" t="s">
        <v>249</v>
      </c>
    </row>
    <row r="8" spans="1:16" s="56" customFormat="1" x14ac:dyDescent="0.2">
      <c r="A8" s="129">
        <v>40793</v>
      </c>
      <c r="B8" s="190" t="s">
        <v>301</v>
      </c>
      <c r="C8" s="132" t="s">
        <v>929</v>
      </c>
      <c r="D8" s="136">
        <v>93.92</v>
      </c>
      <c r="E8" s="27" t="s">
        <v>89</v>
      </c>
      <c r="F8" s="27" t="s">
        <v>249</v>
      </c>
      <c r="G8" s="29"/>
      <c r="I8" s="129">
        <v>40793</v>
      </c>
      <c r="J8" s="190" t="s">
        <v>920</v>
      </c>
      <c r="K8" s="132" t="s">
        <v>921</v>
      </c>
      <c r="L8" s="136">
        <v>2000</v>
      </c>
      <c r="M8" s="27"/>
      <c r="N8" s="29" t="s">
        <v>249</v>
      </c>
    </row>
    <row r="9" spans="1:16" s="56" customFormat="1" x14ac:dyDescent="0.2">
      <c r="A9" s="129">
        <v>40793</v>
      </c>
      <c r="B9" s="190" t="s">
        <v>301</v>
      </c>
      <c r="C9" s="132" t="s">
        <v>557</v>
      </c>
      <c r="D9" s="136">
        <v>392</v>
      </c>
      <c r="E9" s="27" t="s">
        <v>89</v>
      </c>
      <c r="F9" s="27" t="s">
        <v>249</v>
      </c>
      <c r="G9" s="29"/>
      <c r="I9" s="129">
        <v>40793</v>
      </c>
      <c r="J9" s="190" t="s">
        <v>922</v>
      </c>
      <c r="K9" s="132" t="s">
        <v>597</v>
      </c>
      <c r="L9" s="136">
        <v>1818.19</v>
      </c>
      <c r="M9" s="27" t="s">
        <v>89</v>
      </c>
      <c r="N9" s="29" t="s">
        <v>249</v>
      </c>
    </row>
    <row r="10" spans="1:16" s="56" customFormat="1" x14ac:dyDescent="0.2">
      <c r="A10" s="129">
        <v>40793</v>
      </c>
      <c r="B10" s="190" t="s">
        <v>301</v>
      </c>
      <c r="C10" s="132" t="s">
        <v>869</v>
      </c>
      <c r="D10" s="136">
        <v>934.7</v>
      </c>
      <c r="E10" s="27" t="s">
        <v>89</v>
      </c>
      <c r="F10" s="27" t="s">
        <v>249</v>
      </c>
      <c r="G10" s="29"/>
      <c r="I10" s="129">
        <v>40793</v>
      </c>
      <c r="J10" s="190" t="s">
        <v>301</v>
      </c>
      <c r="K10" s="132" t="s">
        <v>923</v>
      </c>
      <c r="L10" s="136">
        <v>1109.79</v>
      </c>
      <c r="M10" s="27" t="s">
        <v>89</v>
      </c>
      <c r="N10" s="29" t="s">
        <v>249</v>
      </c>
    </row>
    <row r="11" spans="1:16" s="56" customFormat="1" x14ac:dyDescent="0.2">
      <c r="A11" s="129">
        <v>40795</v>
      </c>
      <c r="B11" s="190" t="s">
        <v>301</v>
      </c>
      <c r="C11" s="132" t="s">
        <v>331</v>
      </c>
      <c r="D11" s="136">
        <v>585.95000000000005</v>
      </c>
      <c r="E11" s="27" t="s">
        <v>89</v>
      </c>
      <c r="F11" s="27"/>
      <c r="G11" s="29"/>
      <c r="H11"/>
      <c r="I11" s="129">
        <v>40793</v>
      </c>
      <c r="J11" s="190" t="s">
        <v>924</v>
      </c>
      <c r="K11" s="132" t="s">
        <v>730</v>
      </c>
      <c r="L11" s="136">
        <v>307.10000000000002</v>
      </c>
      <c r="M11" s="27" t="s">
        <v>89</v>
      </c>
      <c r="N11" s="29" t="s">
        <v>249</v>
      </c>
      <c r="O11"/>
      <c r="P11" s="29"/>
    </row>
    <row r="12" spans="1:16" s="56" customFormat="1" x14ac:dyDescent="0.2">
      <c r="A12" s="109">
        <v>40795</v>
      </c>
      <c r="B12" s="188" t="s">
        <v>301</v>
      </c>
      <c r="C12" s="123" t="s">
        <v>869</v>
      </c>
      <c r="D12" s="124">
        <v>322.39999999999998</v>
      </c>
      <c r="E12" s="157" t="s">
        <v>89</v>
      </c>
      <c r="F12" s="157" t="s">
        <v>249</v>
      </c>
      <c r="G12" s="29"/>
      <c r="H12"/>
      <c r="I12" s="129">
        <v>40793</v>
      </c>
      <c r="J12" s="190" t="s">
        <v>301</v>
      </c>
      <c r="K12" s="132" t="s">
        <v>274</v>
      </c>
      <c r="L12" s="136">
        <v>3192</v>
      </c>
      <c r="M12" s="27" t="s">
        <v>89</v>
      </c>
      <c r="N12" s="29" t="s">
        <v>249</v>
      </c>
      <c r="O12"/>
      <c r="P12" s="29"/>
    </row>
    <row r="13" spans="1:16" s="29" customFormat="1" x14ac:dyDescent="0.2">
      <c r="A13" s="129">
        <v>40799</v>
      </c>
      <c r="B13" s="190" t="s">
        <v>301</v>
      </c>
      <c r="C13" s="132" t="s">
        <v>930</v>
      </c>
      <c r="D13" s="136">
        <v>389.17</v>
      </c>
      <c r="E13" s="27"/>
      <c r="F13" s="27" t="s">
        <v>249</v>
      </c>
      <c r="G13" s="267" t="s">
        <v>842</v>
      </c>
      <c r="H13" s="264" t="s">
        <v>925</v>
      </c>
      <c r="I13" s="129">
        <v>40793</v>
      </c>
      <c r="J13" s="190" t="s">
        <v>926</v>
      </c>
      <c r="K13" s="132" t="s">
        <v>927</v>
      </c>
      <c r="L13" s="136">
        <v>2820.36</v>
      </c>
      <c r="M13" s="27" t="s">
        <v>89</v>
      </c>
      <c r="N13" s="29" t="s">
        <v>249</v>
      </c>
      <c r="O13"/>
    </row>
    <row r="14" spans="1:16" s="29" customFormat="1" x14ac:dyDescent="0.2">
      <c r="A14" s="129">
        <v>40799</v>
      </c>
      <c r="B14" s="190" t="s">
        <v>922</v>
      </c>
      <c r="C14" s="132" t="s">
        <v>630</v>
      </c>
      <c r="D14" s="136">
        <v>165.97</v>
      </c>
      <c r="E14" s="27" t="s">
        <v>89</v>
      </c>
      <c r="F14" s="27" t="s">
        <v>249</v>
      </c>
      <c r="G14" s="267" t="s">
        <v>842</v>
      </c>
      <c r="H14" s="264" t="s">
        <v>925</v>
      </c>
      <c r="I14" s="129">
        <v>40793</v>
      </c>
      <c r="J14" s="190" t="s">
        <v>926</v>
      </c>
      <c r="K14" s="132" t="s">
        <v>168</v>
      </c>
      <c r="L14" s="136">
        <v>316.01400000000001</v>
      </c>
      <c r="M14" s="27" t="s">
        <v>89</v>
      </c>
      <c r="N14" s="29" t="s">
        <v>249</v>
      </c>
      <c r="O14"/>
    </row>
    <row r="15" spans="1:16" s="29" customFormat="1" x14ac:dyDescent="0.2">
      <c r="A15" s="129">
        <v>40809</v>
      </c>
      <c r="B15" s="190" t="s">
        <v>301</v>
      </c>
      <c r="C15" s="132" t="s">
        <v>497</v>
      </c>
      <c r="D15" s="136">
        <v>1202.92</v>
      </c>
      <c r="E15" s="29" t="s">
        <v>89</v>
      </c>
      <c r="F15" s="29" t="s">
        <v>249</v>
      </c>
      <c r="H15"/>
      <c r="I15" s="129">
        <v>40793</v>
      </c>
      <c r="J15" s="190" t="s">
        <v>301</v>
      </c>
      <c r="K15" s="132" t="s">
        <v>928</v>
      </c>
      <c r="L15" s="136">
        <v>299.70999999999998</v>
      </c>
      <c r="M15" s="27" t="s">
        <v>89</v>
      </c>
      <c r="N15" s="29" t="s">
        <v>249</v>
      </c>
      <c r="O15"/>
    </row>
    <row r="16" spans="1:16" s="29" customFormat="1" x14ac:dyDescent="0.2">
      <c r="A16" s="129"/>
      <c r="B16" s="190"/>
      <c r="C16" s="132"/>
      <c r="D16" s="136"/>
      <c r="E16" s="27"/>
      <c r="F16" s="27"/>
      <c r="G16" s="267" t="s">
        <v>842</v>
      </c>
      <c r="H16" s="264" t="s">
        <v>925</v>
      </c>
      <c r="I16" s="129">
        <v>40793</v>
      </c>
      <c r="J16" s="190" t="s">
        <v>926</v>
      </c>
      <c r="K16" s="132" t="s">
        <v>816</v>
      </c>
      <c r="L16" s="136">
        <v>821.55</v>
      </c>
      <c r="M16" s="157" t="s">
        <v>89</v>
      </c>
      <c r="N16" s="160" t="s">
        <v>249</v>
      </c>
      <c r="O16" s="266">
        <f>L16+L14+L13</f>
        <v>3957.924</v>
      </c>
    </row>
    <row r="17" spans="1:15" s="29" customFormat="1" ht="13.5" thickBot="1" x14ac:dyDescent="0.25">
      <c r="A17" s="161"/>
      <c r="B17" s="187"/>
      <c r="C17" s="67"/>
      <c r="D17" s="93"/>
      <c r="H17"/>
      <c r="I17" s="129">
        <v>40794</v>
      </c>
      <c r="J17" s="190" t="s">
        <v>301</v>
      </c>
      <c r="K17" s="132" t="s">
        <v>709</v>
      </c>
      <c r="L17" s="136">
        <v>348</v>
      </c>
      <c r="M17" s="157" t="s">
        <v>89</v>
      </c>
      <c r="N17" s="29" t="s">
        <v>249</v>
      </c>
      <c r="O17"/>
    </row>
    <row r="18" spans="1:15" s="29" customFormat="1" ht="13.5" thickBot="1" x14ac:dyDescent="0.25">
      <c r="A18" s="56"/>
      <c r="B18" s="56"/>
      <c r="C18" s="56"/>
      <c r="D18" s="87">
        <f>SUM(D6:D17)</f>
        <v>5010.21</v>
      </c>
      <c r="H18"/>
      <c r="I18" s="129">
        <v>40794</v>
      </c>
      <c r="J18" s="190" t="s">
        <v>301</v>
      </c>
      <c r="K18" s="132" t="s">
        <v>424</v>
      </c>
      <c r="L18" s="136">
        <v>78.209999999999994</v>
      </c>
      <c r="M18" s="27" t="s">
        <v>89</v>
      </c>
      <c r="N18" s="29" t="s">
        <v>249</v>
      </c>
      <c r="O18"/>
    </row>
    <row r="19" spans="1:15" s="29" customFormat="1" x14ac:dyDescent="0.2">
      <c r="A19" s="246"/>
      <c r="B19" s="70"/>
      <c r="C19" s="70"/>
      <c r="D19" s="95"/>
      <c r="H19"/>
      <c r="I19" s="129">
        <v>40795</v>
      </c>
      <c r="J19" s="190" t="s">
        <v>301</v>
      </c>
      <c r="K19" s="132" t="s">
        <v>424</v>
      </c>
      <c r="L19" s="136">
        <v>63.31</v>
      </c>
      <c r="M19" s="27" t="s">
        <v>89</v>
      </c>
      <c r="N19" s="29" t="s">
        <v>249</v>
      </c>
      <c r="O19"/>
    </row>
    <row r="20" spans="1:15" s="29" customFormat="1" x14ac:dyDescent="0.2">
      <c r="A20"/>
      <c r="B20"/>
      <c r="C20"/>
      <c r="D20" s="197"/>
      <c r="H20"/>
      <c r="I20" s="129">
        <v>40796</v>
      </c>
      <c r="J20" s="190" t="s">
        <v>301</v>
      </c>
      <c r="K20" s="132" t="s">
        <v>689</v>
      </c>
      <c r="L20" s="136">
        <v>181.05</v>
      </c>
      <c r="M20" s="27" t="s">
        <v>89</v>
      </c>
      <c r="N20" s="29" t="s">
        <v>249</v>
      </c>
      <c r="O20"/>
    </row>
    <row r="21" spans="1:15" s="29" customFormat="1" x14ac:dyDescent="0.2">
      <c r="A21"/>
      <c r="B21"/>
      <c r="C21"/>
      <c r="D21" s="197"/>
      <c r="H21"/>
      <c r="I21" s="129">
        <v>40799</v>
      </c>
      <c r="J21" s="190" t="s">
        <v>301</v>
      </c>
      <c r="K21" s="132" t="s">
        <v>5</v>
      </c>
      <c r="L21" s="136">
        <v>2259.48</v>
      </c>
      <c r="M21" s="27" t="s">
        <v>89</v>
      </c>
      <c r="N21" s="29" t="s">
        <v>249</v>
      </c>
      <c r="O21"/>
    </row>
    <row r="22" spans="1:15" s="29" customFormat="1" x14ac:dyDescent="0.2">
      <c r="A22"/>
      <c r="B22"/>
      <c r="C22"/>
      <c r="D22" s="197"/>
      <c r="H22"/>
      <c r="I22" s="129">
        <v>40799</v>
      </c>
      <c r="J22" s="190" t="s">
        <v>301</v>
      </c>
      <c r="K22" s="132" t="s">
        <v>246</v>
      </c>
      <c r="L22" s="136">
        <v>531.21</v>
      </c>
      <c r="M22" s="27" t="s">
        <v>89</v>
      </c>
      <c r="N22" s="29" t="s">
        <v>249</v>
      </c>
      <c r="O22"/>
    </row>
    <row r="23" spans="1:15" s="29" customFormat="1" x14ac:dyDescent="0.2">
      <c r="A23"/>
      <c r="B23"/>
      <c r="C23"/>
      <c r="D23" s="197"/>
      <c r="H23"/>
      <c r="I23" s="129">
        <v>40799</v>
      </c>
      <c r="J23" s="190" t="s">
        <v>301</v>
      </c>
      <c r="K23" s="132" t="s">
        <v>386</v>
      </c>
      <c r="L23" s="136">
        <v>2144.34</v>
      </c>
      <c r="M23" s="27" t="s">
        <v>89</v>
      </c>
      <c r="N23" s="29" t="s">
        <v>249</v>
      </c>
      <c r="O23"/>
    </row>
    <row r="24" spans="1:15" s="29" customFormat="1" x14ac:dyDescent="0.2">
      <c r="A24"/>
      <c r="B24"/>
      <c r="C24"/>
      <c r="D24" s="197"/>
      <c r="H24"/>
      <c r="I24" s="129">
        <v>40799</v>
      </c>
      <c r="J24" s="190" t="s">
        <v>301</v>
      </c>
      <c r="K24" s="132" t="s">
        <v>380</v>
      </c>
      <c r="L24" s="136">
        <v>262.2</v>
      </c>
      <c r="M24" s="27" t="s">
        <v>89</v>
      </c>
      <c r="N24" s="29" t="s">
        <v>249</v>
      </c>
      <c r="O24"/>
    </row>
    <row r="25" spans="1:15" s="29" customFormat="1" x14ac:dyDescent="0.2">
      <c r="A25"/>
      <c r="B25"/>
      <c r="C25"/>
      <c r="D25" s="197"/>
      <c r="H25"/>
      <c r="I25" s="129">
        <v>40799</v>
      </c>
      <c r="J25" s="190" t="s">
        <v>922</v>
      </c>
      <c r="K25" s="132" t="s">
        <v>638</v>
      </c>
      <c r="L25" s="136">
        <v>320.10000000000002</v>
      </c>
      <c r="M25" s="27" t="s">
        <v>89</v>
      </c>
      <c r="N25" s="29" t="s">
        <v>249</v>
      </c>
      <c r="O25"/>
    </row>
    <row r="26" spans="1:15" s="29" customFormat="1" x14ac:dyDescent="0.2">
      <c r="A26"/>
      <c r="B26"/>
      <c r="C26"/>
      <c r="D26" s="197"/>
      <c r="H26"/>
      <c r="I26" s="129">
        <v>40799</v>
      </c>
      <c r="J26" s="190" t="s">
        <v>301</v>
      </c>
      <c r="K26" s="132" t="s">
        <v>227</v>
      </c>
      <c r="L26" s="136">
        <v>159.6</v>
      </c>
      <c r="M26" s="27" t="s">
        <v>89</v>
      </c>
      <c r="N26" s="29" t="s">
        <v>249</v>
      </c>
      <c r="O26"/>
    </row>
    <row r="27" spans="1:15" s="29" customFormat="1" x14ac:dyDescent="0.2">
      <c r="A27"/>
      <c r="B27"/>
      <c r="C27"/>
      <c r="D27" s="197"/>
      <c r="H27"/>
      <c r="I27" s="129">
        <v>40799</v>
      </c>
      <c r="J27" s="190" t="s">
        <v>922</v>
      </c>
      <c r="K27" s="132" t="s">
        <v>132</v>
      </c>
      <c r="L27" s="136">
        <v>137.80000000000001</v>
      </c>
      <c r="M27" s="27" t="s">
        <v>89</v>
      </c>
      <c r="N27" s="29" t="s">
        <v>249</v>
      </c>
      <c r="O27"/>
    </row>
    <row r="28" spans="1:15" s="29" customFormat="1" x14ac:dyDescent="0.2">
      <c r="A28"/>
      <c r="B28"/>
      <c r="C28"/>
      <c r="D28" s="197"/>
      <c r="H28"/>
      <c r="I28" s="129">
        <v>40800</v>
      </c>
      <c r="J28" s="190" t="s">
        <v>301</v>
      </c>
      <c r="K28" s="132" t="s">
        <v>424</v>
      </c>
      <c r="L28" s="136">
        <v>105.42</v>
      </c>
      <c r="M28" s="27" t="s">
        <v>89</v>
      </c>
      <c r="N28" s="29" t="s">
        <v>249</v>
      </c>
      <c r="O28"/>
    </row>
    <row r="29" spans="1:15" s="29" customFormat="1" x14ac:dyDescent="0.2">
      <c r="A29"/>
      <c r="B29"/>
      <c r="C29"/>
      <c r="D29" s="197"/>
      <c r="H29" s="159"/>
      <c r="I29" s="129">
        <v>40801</v>
      </c>
      <c r="J29" s="190" t="s">
        <v>301</v>
      </c>
      <c r="K29" s="132" t="s">
        <v>310</v>
      </c>
      <c r="L29" s="136">
        <v>47.85</v>
      </c>
      <c r="M29" s="27" t="s">
        <v>89</v>
      </c>
      <c r="N29" s="29" t="s">
        <v>249</v>
      </c>
      <c r="O29"/>
    </row>
    <row r="30" spans="1:15" s="29" customFormat="1" x14ac:dyDescent="0.2">
      <c r="A30"/>
      <c r="B30"/>
      <c r="C30"/>
      <c r="D30" s="197"/>
      <c r="H30"/>
      <c r="I30" s="129">
        <v>40801</v>
      </c>
      <c r="J30" s="190" t="s">
        <v>301</v>
      </c>
      <c r="K30" s="132" t="s">
        <v>869</v>
      </c>
      <c r="L30" s="136">
        <v>1301.8</v>
      </c>
      <c r="M30" s="27" t="s">
        <v>89</v>
      </c>
      <c r="N30" s="29" t="s">
        <v>249</v>
      </c>
      <c r="O30"/>
    </row>
    <row r="31" spans="1:15" s="29" customFormat="1" x14ac:dyDescent="0.2">
      <c r="A31"/>
      <c r="B31"/>
      <c r="C31"/>
      <c r="D31" s="197"/>
      <c r="H31" s="159"/>
      <c r="I31" s="109">
        <v>40801</v>
      </c>
      <c r="J31" s="188" t="s">
        <v>301</v>
      </c>
      <c r="K31" s="123" t="s">
        <v>931</v>
      </c>
      <c r="L31" s="124">
        <v>1039.68</v>
      </c>
      <c r="M31" s="157" t="s">
        <v>89</v>
      </c>
      <c r="N31" s="160" t="s">
        <v>249</v>
      </c>
      <c r="O31" s="235"/>
    </row>
    <row r="32" spans="1:15" s="29" customFormat="1" x14ac:dyDescent="0.2">
      <c r="A32"/>
      <c r="B32"/>
      <c r="C32"/>
      <c r="D32" s="197"/>
      <c r="G32" s="267" t="s">
        <v>842</v>
      </c>
      <c r="H32" s="264" t="s">
        <v>925</v>
      </c>
      <c r="I32" s="164">
        <v>40802</v>
      </c>
      <c r="J32" s="182" t="s">
        <v>301</v>
      </c>
      <c r="K32" s="131" t="s">
        <v>50</v>
      </c>
      <c r="L32" s="135">
        <v>3481.33</v>
      </c>
      <c r="M32" s="27" t="s">
        <v>89</v>
      </c>
      <c r="N32" s="29" t="s">
        <v>249</v>
      </c>
      <c r="O32"/>
    </row>
    <row r="33" spans="1:16" s="29" customFormat="1" x14ac:dyDescent="0.2">
      <c r="A33"/>
      <c r="B33"/>
      <c r="C33"/>
      <c r="D33" s="197"/>
      <c r="G33" s="267" t="s">
        <v>842</v>
      </c>
      <c r="H33" s="264" t="s">
        <v>925</v>
      </c>
      <c r="I33" s="129">
        <v>40802</v>
      </c>
      <c r="J33" s="190" t="s">
        <v>301</v>
      </c>
      <c r="K33" s="132" t="s">
        <v>932</v>
      </c>
      <c r="L33" s="136">
        <v>3998.78</v>
      </c>
      <c r="M33" s="27" t="s">
        <v>89</v>
      </c>
      <c r="N33" s="29" t="s">
        <v>249</v>
      </c>
      <c r="O33"/>
      <c r="P33"/>
    </row>
    <row r="34" spans="1:16" s="29" customFormat="1" x14ac:dyDescent="0.2">
      <c r="A34"/>
      <c r="B34"/>
      <c r="C34"/>
      <c r="D34" s="197"/>
      <c r="H34"/>
      <c r="I34" s="129">
        <v>40802</v>
      </c>
      <c r="J34" s="190" t="s">
        <v>301</v>
      </c>
      <c r="K34" s="132" t="s">
        <v>293</v>
      </c>
      <c r="L34" s="136">
        <v>752.4</v>
      </c>
      <c r="M34" s="27" t="s">
        <v>89</v>
      </c>
      <c r="N34" s="29" t="s">
        <v>249</v>
      </c>
      <c r="O34"/>
    </row>
    <row r="35" spans="1:16" x14ac:dyDescent="0.2">
      <c r="I35" s="129">
        <v>40802</v>
      </c>
      <c r="J35" s="190" t="s">
        <v>920</v>
      </c>
      <c r="K35" s="132" t="s">
        <v>800</v>
      </c>
      <c r="L35" s="136">
        <v>4072.5</v>
      </c>
      <c r="M35" s="27" t="s">
        <v>89</v>
      </c>
      <c r="N35" s="29" t="s">
        <v>249</v>
      </c>
      <c r="P35" s="29"/>
    </row>
    <row r="36" spans="1:16" s="29" customFormat="1" x14ac:dyDescent="0.2">
      <c r="A36"/>
      <c r="B36"/>
      <c r="C36"/>
      <c r="D36" s="197"/>
      <c r="H36"/>
      <c r="I36" s="129">
        <v>40802</v>
      </c>
      <c r="J36" s="190" t="s">
        <v>920</v>
      </c>
      <c r="K36" s="132" t="s">
        <v>787</v>
      </c>
      <c r="L36" s="136">
        <v>3306.78</v>
      </c>
      <c r="M36" s="27" t="s">
        <v>89</v>
      </c>
      <c r="N36" s="29" t="s">
        <v>249</v>
      </c>
      <c r="O36"/>
      <c r="P36"/>
    </row>
    <row r="37" spans="1:16" s="29" customFormat="1" x14ac:dyDescent="0.2">
      <c r="A37"/>
      <c r="B37"/>
      <c r="C37"/>
      <c r="D37" s="197"/>
      <c r="H37"/>
      <c r="I37" s="129">
        <v>40802</v>
      </c>
      <c r="J37" s="190" t="s">
        <v>922</v>
      </c>
      <c r="K37" s="132" t="s">
        <v>933</v>
      </c>
      <c r="L37" s="136">
        <v>2100</v>
      </c>
      <c r="M37" s="27" t="s">
        <v>89</v>
      </c>
      <c r="N37" s="29" t="s">
        <v>249</v>
      </c>
      <c r="O37"/>
      <c r="P37"/>
    </row>
    <row r="38" spans="1:16" x14ac:dyDescent="0.2">
      <c r="I38" s="129">
        <v>40802</v>
      </c>
      <c r="J38" s="190" t="s">
        <v>301</v>
      </c>
      <c r="K38" s="132" t="s">
        <v>222</v>
      </c>
      <c r="L38" s="136">
        <v>1675.03</v>
      </c>
      <c r="M38" s="157" t="s">
        <v>89</v>
      </c>
      <c r="N38" s="29" t="s">
        <v>249</v>
      </c>
    </row>
    <row r="39" spans="1:16" x14ac:dyDescent="0.2">
      <c r="I39" s="129">
        <v>40802</v>
      </c>
      <c r="J39" s="190" t="s">
        <v>922</v>
      </c>
      <c r="K39" s="132" t="s">
        <v>934</v>
      </c>
      <c r="L39" s="136">
        <v>175.5</v>
      </c>
      <c r="M39" s="29" t="s">
        <v>89</v>
      </c>
      <c r="N39" s="29" t="s">
        <v>249</v>
      </c>
    </row>
    <row r="40" spans="1:16" x14ac:dyDescent="0.2">
      <c r="I40" s="129">
        <v>40802</v>
      </c>
      <c r="J40" s="190" t="s">
        <v>301</v>
      </c>
      <c r="K40" s="132" t="s">
        <v>380</v>
      </c>
      <c r="L40" s="136">
        <v>262.2</v>
      </c>
      <c r="M40" s="29" t="s">
        <v>89</v>
      </c>
      <c r="N40" s="29" t="s">
        <v>249</v>
      </c>
    </row>
    <row r="41" spans="1:16" x14ac:dyDescent="0.2">
      <c r="I41" s="129">
        <v>40803</v>
      </c>
      <c r="J41" s="190" t="s">
        <v>301</v>
      </c>
      <c r="K41" s="132" t="s">
        <v>331</v>
      </c>
      <c r="L41" s="136">
        <v>539.95000000000005</v>
      </c>
      <c r="M41" s="29" t="s">
        <v>89</v>
      </c>
      <c r="N41" s="29" t="s">
        <v>249</v>
      </c>
    </row>
    <row r="42" spans="1:16" x14ac:dyDescent="0.2">
      <c r="I42" s="129">
        <v>40803</v>
      </c>
      <c r="J42" s="190" t="s">
        <v>301</v>
      </c>
      <c r="K42" s="132" t="s">
        <v>689</v>
      </c>
      <c r="L42" s="136">
        <v>215.7</v>
      </c>
      <c r="M42" s="29" t="s">
        <v>89</v>
      </c>
      <c r="N42" s="29" t="s">
        <v>249</v>
      </c>
    </row>
    <row r="43" spans="1:16" x14ac:dyDescent="0.2">
      <c r="I43" s="129">
        <v>40805</v>
      </c>
      <c r="J43" s="190" t="s">
        <v>301</v>
      </c>
      <c r="K43" s="132" t="s">
        <v>424</v>
      </c>
      <c r="L43" s="136">
        <v>167.09</v>
      </c>
      <c r="M43" s="29" t="s">
        <v>89</v>
      </c>
      <c r="N43" s="29" t="s">
        <v>249</v>
      </c>
    </row>
    <row r="44" spans="1:16" x14ac:dyDescent="0.2">
      <c r="D44"/>
      <c r="E44"/>
      <c r="F44"/>
      <c r="I44" s="129">
        <v>40805</v>
      </c>
      <c r="J44" s="190" t="s">
        <v>301</v>
      </c>
      <c r="K44" s="132" t="s">
        <v>869</v>
      </c>
      <c r="L44" s="136">
        <v>755.45</v>
      </c>
      <c r="M44" s="29" t="s">
        <v>89</v>
      </c>
      <c r="N44" s="29" t="s">
        <v>249</v>
      </c>
    </row>
    <row r="45" spans="1:16" x14ac:dyDescent="0.2">
      <c r="D45"/>
      <c r="E45"/>
      <c r="F45"/>
      <c r="I45" s="129">
        <v>40806</v>
      </c>
      <c r="J45" s="190" t="s">
        <v>301</v>
      </c>
      <c r="K45" s="132" t="s">
        <v>679</v>
      </c>
      <c r="L45" s="136">
        <v>5395.68</v>
      </c>
      <c r="M45" s="29" t="s">
        <v>89</v>
      </c>
      <c r="N45" s="29" t="s">
        <v>249</v>
      </c>
    </row>
    <row r="46" spans="1:16" x14ac:dyDescent="0.2">
      <c r="D46"/>
      <c r="E46"/>
      <c r="F46"/>
      <c r="I46" s="129">
        <v>40806</v>
      </c>
      <c r="J46" s="190" t="s">
        <v>301</v>
      </c>
      <c r="K46" s="132" t="s">
        <v>9</v>
      </c>
      <c r="L46" s="136">
        <v>147.94999999999999</v>
      </c>
      <c r="M46" s="29" t="s">
        <v>89</v>
      </c>
      <c r="N46" s="29" t="s">
        <v>249</v>
      </c>
    </row>
    <row r="47" spans="1:16" x14ac:dyDescent="0.2">
      <c r="D47"/>
      <c r="E47"/>
      <c r="F47"/>
      <c r="I47" s="129">
        <v>40806</v>
      </c>
      <c r="J47" s="190" t="s">
        <v>301</v>
      </c>
      <c r="K47" s="132" t="s">
        <v>265</v>
      </c>
      <c r="L47" s="136">
        <v>1157.4100000000001</v>
      </c>
      <c r="M47" s="29" t="s">
        <v>89</v>
      </c>
      <c r="N47" s="29" t="s">
        <v>249</v>
      </c>
      <c r="O47">
        <v>1180.56</v>
      </c>
    </row>
    <row r="48" spans="1:16" x14ac:dyDescent="0.2">
      <c r="D48"/>
      <c r="E48"/>
      <c r="F48"/>
      <c r="I48" s="129">
        <v>40806</v>
      </c>
      <c r="J48" s="190" t="s">
        <v>301</v>
      </c>
      <c r="K48" s="132" t="s">
        <v>869</v>
      </c>
      <c r="L48" s="136">
        <v>275.75</v>
      </c>
      <c r="M48" s="29" t="s">
        <v>89</v>
      </c>
      <c r="N48" s="29" t="s">
        <v>249</v>
      </c>
    </row>
    <row r="49" spans="4:14" x14ac:dyDescent="0.2">
      <c r="D49"/>
      <c r="E49"/>
      <c r="F49"/>
      <c r="G49"/>
      <c r="I49" s="129">
        <v>40807</v>
      </c>
      <c r="J49" s="190" t="s">
        <v>301</v>
      </c>
      <c r="K49" s="132" t="s">
        <v>935</v>
      </c>
      <c r="L49" s="136">
        <v>3762</v>
      </c>
      <c r="M49" s="29" t="s">
        <v>89</v>
      </c>
      <c r="N49" s="29" t="s">
        <v>249</v>
      </c>
    </row>
    <row r="50" spans="4:14" x14ac:dyDescent="0.2">
      <c r="D50"/>
      <c r="E50"/>
      <c r="F50"/>
      <c r="G50"/>
      <c r="I50" s="129">
        <v>40808</v>
      </c>
      <c r="J50" s="190" t="s">
        <v>553</v>
      </c>
      <c r="K50" s="132" t="s">
        <v>936</v>
      </c>
      <c r="L50" s="136">
        <v>4641</v>
      </c>
      <c r="M50" s="29" t="s">
        <v>89</v>
      </c>
      <c r="N50" s="29" t="s">
        <v>249</v>
      </c>
    </row>
    <row r="51" spans="4:14" x14ac:dyDescent="0.2">
      <c r="D51"/>
      <c r="E51"/>
      <c r="F51"/>
      <c r="G51"/>
      <c r="I51" s="129">
        <v>40808</v>
      </c>
      <c r="J51" s="190" t="s">
        <v>922</v>
      </c>
      <c r="K51" s="132" t="s">
        <v>937</v>
      </c>
      <c r="L51" s="136">
        <v>433.6</v>
      </c>
      <c r="M51" s="29" t="s">
        <v>89</v>
      </c>
      <c r="N51" s="29" t="s">
        <v>249</v>
      </c>
    </row>
    <row r="52" spans="4:14" x14ac:dyDescent="0.2">
      <c r="G52"/>
      <c r="I52" s="129">
        <v>40808</v>
      </c>
      <c r="J52" s="190" t="s">
        <v>301</v>
      </c>
      <c r="K52" s="132" t="s">
        <v>768</v>
      </c>
      <c r="L52" s="136">
        <v>151.72999999999999</v>
      </c>
      <c r="M52" s="29" t="s">
        <v>89</v>
      </c>
      <c r="N52" s="29" t="s">
        <v>249</v>
      </c>
    </row>
    <row r="53" spans="4:14" x14ac:dyDescent="0.2">
      <c r="G53"/>
      <c r="I53" s="129">
        <v>40808</v>
      </c>
      <c r="J53" s="190" t="s">
        <v>301</v>
      </c>
      <c r="K53" s="132" t="s">
        <v>227</v>
      </c>
      <c r="L53" s="136">
        <v>228</v>
      </c>
      <c r="M53" s="29" t="s">
        <v>89</v>
      </c>
      <c r="N53" s="29" t="s">
        <v>249</v>
      </c>
    </row>
    <row r="54" spans="4:14" x14ac:dyDescent="0.2">
      <c r="G54"/>
      <c r="I54" s="129">
        <v>40808</v>
      </c>
      <c r="J54" s="190" t="s">
        <v>301</v>
      </c>
      <c r="K54" s="132" t="s">
        <v>293</v>
      </c>
      <c r="L54" s="136">
        <v>2188.8000000000002</v>
      </c>
      <c r="M54" s="29" t="s">
        <v>89</v>
      </c>
      <c r="N54" s="29" t="s">
        <v>249</v>
      </c>
    </row>
    <row r="55" spans="4:14" x14ac:dyDescent="0.2">
      <c r="G55"/>
      <c r="I55" s="129">
        <v>40808</v>
      </c>
      <c r="J55" s="190" t="s">
        <v>922</v>
      </c>
      <c r="K55" s="132" t="s">
        <v>938</v>
      </c>
      <c r="L55" s="136">
        <v>503.09</v>
      </c>
      <c r="M55" s="29" t="s">
        <v>89</v>
      </c>
      <c r="N55" s="29" t="s">
        <v>249</v>
      </c>
    </row>
    <row r="56" spans="4:14" x14ac:dyDescent="0.2">
      <c r="G56"/>
      <c r="I56" s="129">
        <v>40809</v>
      </c>
      <c r="J56" s="190" t="s">
        <v>441</v>
      </c>
      <c r="K56" s="132" t="s">
        <v>328</v>
      </c>
      <c r="L56" s="136">
        <v>3144</v>
      </c>
      <c r="M56" s="29" t="s">
        <v>89</v>
      </c>
      <c r="N56" s="29" t="s">
        <v>249</v>
      </c>
    </row>
    <row r="57" spans="4:14" x14ac:dyDescent="0.2">
      <c r="I57" s="129">
        <v>40809</v>
      </c>
      <c r="J57" s="190" t="s">
        <v>922</v>
      </c>
      <c r="K57" s="132" t="s">
        <v>657</v>
      </c>
      <c r="L57" s="136">
        <v>395.6</v>
      </c>
      <c r="M57" s="29" t="s">
        <v>89</v>
      </c>
      <c r="N57" s="29" t="s">
        <v>249</v>
      </c>
    </row>
    <row r="58" spans="4:14" x14ac:dyDescent="0.2">
      <c r="I58" s="129">
        <v>40809</v>
      </c>
      <c r="J58" s="190" t="s">
        <v>301</v>
      </c>
      <c r="K58" s="132" t="s">
        <v>5</v>
      </c>
      <c r="L58" s="136">
        <v>346.79</v>
      </c>
      <c r="M58" s="29" t="s">
        <v>89</v>
      </c>
      <c r="N58" s="29" t="s">
        <v>249</v>
      </c>
    </row>
    <row r="59" spans="4:14" x14ac:dyDescent="0.2">
      <c r="H59" s="268"/>
      <c r="I59" s="129">
        <v>40810</v>
      </c>
      <c r="J59" s="190" t="s">
        <v>301</v>
      </c>
      <c r="K59" s="132" t="s">
        <v>689</v>
      </c>
      <c r="L59" s="136">
        <v>97.45</v>
      </c>
      <c r="M59" s="29" t="s">
        <v>89</v>
      </c>
      <c r="N59" s="29" t="s">
        <v>249</v>
      </c>
    </row>
    <row r="60" spans="4:14" x14ac:dyDescent="0.2">
      <c r="H60" s="268"/>
      <c r="I60" s="129">
        <v>40813</v>
      </c>
      <c r="J60" s="190" t="s">
        <v>301</v>
      </c>
      <c r="K60" s="132" t="s">
        <v>424</v>
      </c>
      <c r="L60" s="136">
        <v>528.19000000000005</v>
      </c>
      <c r="M60" s="29" t="s">
        <v>89</v>
      </c>
      <c r="N60" s="29" t="s">
        <v>249</v>
      </c>
    </row>
    <row r="61" spans="4:14" x14ac:dyDescent="0.2">
      <c r="I61" s="129">
        <v>40813</v>
      </c>
      <c r="J61" s="190" t="s">
        <v>301</v>
      </c>
      <c r="K61" s="132" t="s">
        <v>869</v>
      </c>
      <c r="L61" s="136">
        <v>425.1</v>
      </c>
      <c r="M61" s="29" t="s">
        <v>89</v>
      </c>
      <c r="N61" s="29" t="s">
        <v>249</v>
      </c>
    </row>
    <row r="62" spans="4:14" x14ac:dyDescent="0.2">
      <c r="I62" s="129">
        <v>40813</v>
      </c>
      <c r="J62" s="190" t="s">
        <v>301</v>
      </c>
      <c r="K62" s="132" t="s">
        <v>869</v>
      </c>
      <c r="L62" s="136">
        <v>381.7</v>
      </c>
      <c r="M62" s="29" t="s">
        <v>89</v>
      </c>
      <c r="N62" s="29" t="s">
        <v>249</v>
      </c>
    </row>
    <row r="63" spans="4:14" x14ac:dyDescent="0.2">
      <c r="I63" s="129">
        <v>40814</v>
      </c>
      <c r="J63" s="190" t="s">
        <v>301</v>
      </c>
      <c r="K63" s="132" t="s">
        <v>227</v>
      </c>
      <c r="L63" s="136">
        <v>416.1</v>
      </c>
      <c r="M63" s="29" t="s">
        <v>89</v>
      </c>
      <c r="N63" s="29" t="s">
        <v>249</v>
      </c>
    </row>
    <row r="64" spans="4:14" x14ac:dyDescent="0.2">
      <c r="I64" s="129">
        <v>40814</v>
      </c>
      <c r="J64" s="190" t="s">
        <v>301</v>
      </c>
      <c r="K64" s="132" t="s">
        <v>424</v>
      </c>
      <c r="L64" s="136">
        <v>150.72</v>
      </c>
      <c r="M64" s="29" t="s">
        <v>89</v>
      </c>
      <c r="N64" s="29" t="s">
        <v>249</v>
      </c>
    </row>
    <row r="65" spans="9:14" x14ac:dyDescent="0.2">
      <c r="I65" s="129">
        <v>40815</v>
      </c>
      <c r="J65" s="190" t="s">
        <v>301</v>
      </c>
      <c r="K65" s="132" t="s">
        <v>380</v>
      </c>
      <c r="L65" s="136">
        <v>524.4</v>
      </c>
      <c r="M65" s="29" t="s">
        <v>89</v>
      </c>
      <c r="N65" s="29" t="s">
        <v>249</v>
      </c>
    </row>
    <row r="66" spans="9:14" x14ac:dyDescent="0.2">
      <c r="I66" s="129">
        <v>40815</v>
      </c>
      <c r="J66" s="190" t="s">
        <v>301</v>
      </c>
      <c r="K66" s="132" t="s">
        <v>869</v>
      </c>
      <c r="L66" s="136">
        <v>193.45</v>
      </c>
      <c r="M66" s="29" t="s">
        <v>89</v>
      </c>
      <c r="N66" s="29" t="s">
        <v>249</v>
      </c>
    </row>
    <row r="67" spans="9:14" x14ac:dyDescent="0.2">
      <c r="I67" s="129">
        <v>40816</v>
      </c>
      <c r="J67" s="190" t="s">
        <v>301</v>
      </c>
      <c r="K67" s="132" t="s">
        <v>939</v>
      </c>
      <c r="L67" s="136">
        <v>10000</v>
      </c>
      <c r="M67" s="29" t="s">
        <v>89</v>
      </c>
      <c r="N67" s="29" t="s">
        <v>249</v>
      </c>
    </row>
    <row r="68" spans="9:14" x14ac:dyDescent="0.2">
      <c r="I68" s="129">
        <v>40816</v>
      </c>
      <c r="J68" s="190" t="s">
        <v>922</v>
      </c>
      <c r="K68" s="132" t="s">
        <v>710</v>
      </c>
      <c r="L68" s="136">
        <v>71.099999999999994</v>
      </c>
      <c r="M68" s="29" t="s">
        <v>89</v>
      </c>
      <c r="N68" s="29" t="s">
        <v>249</v>
      </c>
    </row>
    <row r="69" spans="9:14" x14ac:dyDescent="0.2">
      <c r="I69" s="129">
        <v>40816</v>
      </c>
      <c r="J69" s="190" t="s">
        <v>301</v>
      </c>
      <c r="K69" s="132" t="s">
        <v>434</v>
      </c>
      <c r="L69" s="136">
        <v>40</v>
      </c>
      <c r="M69" s="29" t="s">
        <v>89</v>
      </c>
      <c r="N69" s="29" t="s">
        <v>249</v>
      </c>
    </row>
    <row r="70" spans="9:14" ht="13.5" thickBot="1" x14ac:dyDescent="0.25">
      <c r="I70" s="209"/>
      <c r="J70" s="187"/>
      <c r="K70" s="133"/>
      <c r="L70" s="137"/>
      <c r="M70"/>
    </row>
    <row r="71" spans="9:14" ht="13.5" thickBot="1" x14ac:dyDescent="0.25">
      <c r="I71" s="56"/>
      <c r="J71" s="56"/>
      <c r="K71" s="194"/>
      <c r="L71" s="87">
        <f>SUM(L6:L70)</f>
        <v>86767.083999999973</v>
      </c>
      <c r="M71"/>
    </row>
    <row r="72" spans="9:14" x14ac:dyDescent="0.2">
      <c r="I72" s="56"/>
      <c r="J72" s="56"/>
      <c r="K72" s="194"/>
      <c r="L72" s="208"/>
      <c r="M72"/>
    </row>
    <row r="73" spans="9:14" x14ac:dyDescent="0.2">
      <c r="I73" s="56"/>
      <c r="J73" s="56"/>
      <c r="K73" s="194"/>
      <c r="L73" s="208"/>
      <c r="M73"/>
    </row>
    <row r="74" spans="9:14" x14ac:dyDescent="0.2">
      <c r="I74" s="56"/>
      <c r="J74" s="56"/>
      <c r="K74" s="194"/>
      <c r="L74" s="208"/>
      <c r="M74"/>
    </row>
  </sheetData>
  <mergeCells count="3">
    <mergeCell ref="A1:M1"/>
    <mergeCell ref="A3:C3"/>
    <mergeCell ref="I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P84"/>
  <sheetViews>
    <sheetView topLeftCell="A38" workbookViewId="0">
      <selection activeCell="K61" sqref="K61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8.140625" customWidth="1"/>
    <col min="11" max="11" width="24.425781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6" s="1" customFormat="1" ht="17.45" customHeight="1" x14ac:dyDescent="0.2">
      <c r="A1" s="863" t="s">
        <v>940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69"/>
    </row>
    <row r="2" spans="1:16" s="1" customFormat="1" x14ac:dyDescent="0.2">
      <c r="D2" s="144"/>
      <c r="E2" s="269"/>
      <c r="F2" s="269"/>
      <c r="G2" s="269"/>
      <c r="K2" s="193"/>
      <c r="L2" s="144"/>
      <c r="M2" s="269"/>
      <c r="N2" s="269"/>
    </row>
    <row r="3" spans="1:16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G3" s="116"/>
      <c r="I3" s="866" t="s">
        <v>121</v>
      </c>
      <c r="J3" s="866"/>
      <c r="K3" s="866"/>
      <c r="L3" s="252" t="s">
        <v>880</v>
      </c>
      <c r="M3" s="116"/>
      <c r="N3" s="116"/>
    </row>
    <row r="4" spans="1:16" s="1" customFormat="1" ht="9" customHeight="1" thickBot="1" x14ac:dyDescent="0.25">
      <c r="D4" s="144"/>
      <c r="E4" s="269"/>
      <c r="F4" s="269"/>
      <c r="G4" s="269"/>
      <c r="K4" s="193"/>
      <c r="L4" s="144"/>
      <c r="M4" s="269"/>
      <c r="N4" s="269"/>
    </row>
    <row r="5" spans="1:16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G5" s="27"/>
      <c r="I5" s="10" t="s">
        <v>297</v>
      </c>
      <c r="J5" s="181" t="s">
        <v>296</v>
      </c>
      <c r="K5" s="11" t="s">
        <v>298</v>
      </c>
      <c r="L5" s="176" t="s">
        <v>299</v>
      </c>
      <c r="M5" s="27"/>
      <c r="N5" s="27"/>
    </row>
    <row r="6" spans="1:16" s="56" customFormat="1" x14ac:dyDescent="0.2">
      <c r="A6" s="129">
        <v>40841</v>
      </c>
      <c r="B6" s="190" t="s">
        <v>301</v>
      </c>
      <c r="C6" s="132" t="s">
        <v>5</v>
      </c>
      <c r="D6" s="136">
        <v>2590.08</v>
      </c>
      <c r="E6" s="27" t="s">
        <v>89</v>
      </c>
      <c r="F6" s="27" t="s">
        <v>249</v>
      </c>
      <c r="G6" s="29"/>
      <c r="I6" s="129">
        <v>40817</v>
      </c>
      <c r="J6" s="190" t="s">
        <v>301</v>
      </c>
      <c r="K6" s="132" t="s">
        <v>901</v>
      </c>
      <c r="L6" s="136">
        <v>245.84</v>
      </c>
      <c r="M6" s="27" t="s">
        <v>89</v>
      </c>
      <c r="N6" s="29" t="s">
        <v>249</v>
      </c>
      <c r="O6" s="56" t="s">
        <v>941</v>
      </c>
    </row>
    <row r="7" spans="1:16" s="56" customFormat="1" ht="13.5" thickBot="1" x14ac:dyDescent="0.25">
      <c r="A7" s="161"/>
      <c r="B7" s="187"/>
      <c r="C7" s="67"/>
      <c r="D7" s="93"/>
      <c r="E7" s="29"/>
      <c r="F7" s="29"/>
      <c r="G7" s="29"/>
      <c r="I7" s="129">
        <v>40819</v>
      </c>
      <c r="J7" s="190" t="s">
        <v>301</v>
      </c>
      <c r="K7" s="132" t="s">
        <v>709</v>
      </c>
      <c r="L7" s="136">
        <v>761.66</v>
      </c>
      <c r="M7" s="27" t="s">
        <v>89</v>
      </c>
      <c r="N7" s="29" t="s">
        <v>249</v>
      </c>
    </row>
    <row r="8" spans="1:16" s="56" customFormat="1" ht="13.5" thickBot="1" x14ac:dyDescent="0.25">
      <c r="D8" s="87">
        <f>SUM(D6:D7)</f>
        <v>2590.08</v>
      </c>
      <c r="E8" s="29"/>
      <c r="F8" s="29"/>
      <c r="G8" s="29"/>
      <c r="I8" s="129">
        <v>40819</v>
      </c>
      <c r="J8" s="190" t="s">
        <v>301</v>
      </c>
      <c r="K8" s="132" t="s">
        <v>246</v>
      </c>
      <c r="L8" s="136">
        <v>591.32000000000005</v>
      </c>
      <c r="M8" s="27" t="s">
        <v>89</v>
      </c>
      <c r="N8" s="29" t="s">
        <v>249</v>
      </c>
    </row>
    <row r="9" spans="1:16" s="56" customFormat="1" x14ac:dyDescent="0.2">
      <c r="A9" s="246"/>
      <c r="B9" s="70"/>
      <c r="C9" s="70"/>
      <c r="D9" s="95"/>
      <c r="E9" s="29"/>
      <c r="F9" s="29"/>
      <c r="G9" s="29"/>
      <c r="I9" s="129">
        <v>40819</v>
      </c>
      <c r="J9" s="190" t="s">
        <v>301</v>
      </c>
      <c r="K9" s="132" t="s">
        <v>256</v>
      </c>
      <c r="L9" s="136">
        <v>995.17</v>
      </c>
      <c r="M9" s="27" t="s">
        <v>89</v>
      </c>
      <c r="N9" s="29" t="s">
        <v>249</v>
      </c>
    </row>
    <row r="10" spans="1:16" s="56" customFormat="1" x14ac:dyDescent="0.2">
      <c r="A10"/>
      <c r="B10"/>
      <c r="C10"/>
      <c r="D10" s="197"/>
      <c r="E10" s="29"/>
      <c r="F10" s="29"/>
      <c r="G10" s="29"/>
      <c r="I10" s="129">
        <v>40820</v>
      </c>
      <c r="J10" s="190" t="s">
        <v>301</v>
      </c>
      <c r="K10" s="132" t="s">
        <v>377</v>
      </c>
      <c r="L10" s="136">
        <v>395</v>
      </c>
      <c r="M10" s="27" t="s">
        <v>89</v>
      </c>
      <c r="N10" s="29" t="s">
        <v>249</v>
      </c>
    </row>
    <row r="11" spans="1:16" s="56" customFormat="1" x14ac:dyDescent="0.2">
      <c r="A11"/>
      <c r="B11"/>
      <c r="C11"/>
      <c r="D11" s="197"/>
      <c r="E11" s="29"/>
      <c r="F11" s="29"/>
      <c r="G11" s="29"/>
      <c r="I11" s="129">
        <v>40820</v>
      </c>
      <c r="J11" s="190" t="s">
        <v>637</v>
      </c>
      <c r="K11" s="132" t="s">
        <v>597</v>
      </c>
      <c r="L11" s="136">
        <v>2093.3200000000002</v>
      </c>
      <c r="M11" s="27" t="s">
        <v>89</v>
      </c>
      <c r="N11" s="29" t="s">
        <v>249</v>
      </c>
      <c r="O11"/>
      <c r="P11" s="29"/>
    </row>
    <row r="12" spans="1:16" s="29" customFormat="1" x14ac:dyDescent="0.2">
      <c r="A12"/>
      <c r="B12"/>
      <c r="C12"/>
      <c r="D12" s="197"/>
      <c r="G12" s="267" t="s">
        <v>842</v>
      </c>
      <c r="H12" s="264" t="s">
        <v>925</v>
      </c>
      <c r="I12" s="129">
        <v>40820</v>
      </c>
      <c r="J12" s="190" t="s">
        <v>301</v>
      </c>
      <c r="K12" s="132" t="s">
        <v>168</v>
      </c>
      <c r="L12" s="136">
        <v>2383.13</v>
      </c>
      <c r="M12" s="27" t="s">
        <v>89</v>
      </c>
      <c r="N12" s="29" t="s">
        <v>249</v>
      </c>
      <c r="O12"/>
    </row>
    <row r="13" spans="1:16" s="29" customFormat="1" x14ac:dyDescent="0.2">
      <c r="A13"/>
      <c r="B13"/>
      <c r="C13"/>
      <c r="D13" s="197"/>
      <c r="G13" s="267"/>
      <c r="H13"/>
      <c r="I13" s="129">
        <v>40820</v>
      </c>
      <c r="J13" s="190" t="s">
        <v>301</v>
      </c>
      <c r="K13" s="132" t="s">
        <v>222</v>
      </c>
      <c r="L13" s="136">
        <v>2335.2600000000002</v>
      </c>
      <c r="M13" s="27" t="s">
        <v>89</v>
      </c>
      <c r="N13" s="29" t="s">
        <v>249</v>
      </c>
      <c r="O13"/>
    </row>
    <row r="14" spans="1:16" s="29" customFormat="1" x14ac:dyDescent="0.2">
      <c r="A14"/>
      <c r="B14"/>
      <c r="C14"/>
      <c r="D14" s="197"/>
      <c r="H14" s="264"/>
      <c r="I14" s="129">
        <v>40820</v>
      </c>
      <c r="J14" s="190" t="s">
        <v>920</v>
      </c>
      <c r="K14" s="132" t="s">
        <v>787</v>
      </c>
      <c r="L14" s="136">
        <v>3253.07</v>
      </c>
      <c r="M14" s="27" t="s">
        <v>89</v>
      </c>
      <c r="N14" s="29" t="s">
        <v>249</v>
      </c>
      <c r="O14"/>
    </row>
    <row r="15" spans="1:16" s="29" customFormat="1" x14ac:dyDescent="0.2">
      <c r="A15"/>
      <c r="B15"/>
      <c r="C15"/>
      <c r="D15" s="197"/>
      <c r="G15" s="267"/>
      <c r="H15" s="264"/>
      <c r="I15" s="129">
        <v>40820</v>
      </c>
      <c r="J15" s="190" t="s">
        <v>920</v>
      </c>
      <c r="K15" s="132" t="s">
        <v>787</v>
      </c>
      <c r="L15" s="136">
        <v>2784.72</v>
      </c>
      <c r="M15" s="27" t="s">
        <v>89</v>
      </c>
      <c r="N15" s="160" t="s">
        <v>249</v>
      </c>
      <c r="O15" s="266"/>
    </row>
    <row r="16" spans="1:16" s="29" customFormat="1" x14ac:dyDescent="0.2">
      <c r="A16"/>
      <c r="B16"/>
      <c r="C16"/>
      <c r="D16" s="197"/>
      <c r="H16"/>
      <c r="I16" s="129">
        <v>40820</v>
      </c>
      <c r="J16" s="190" t="s">
        <v>920</v>
      </c>
      <c r="K16" s="132" t="s">
        <v>800</v>
      </c>
      <c r="L16" s="136">
        <v>5000</v>
      </c>
      <c r="M16" s="27" t="s">
        <v>89</v>
      </c>
      <c r="N16" s="29" t="s">
        <v>249</v>
      </c>
      <c r="O16"/>
    </row>
    <row r="17" spans="1:16" s="29" customFormat="1" x14ac:dyDescent="0.2">
      <c r="A17"/>
      <c r="B17"/>
      <c r="C17"/>
      <c r="D17" s="197"/>
      <c r="H17" s="264"/>
      <c r="I17" s="129">
        <v>40820</v>
      </c>
      <c r="J17" s="190" t="s">
        <v>920</v>
      </c>
      <c r="K17" s="132" t="s">
        <v>800</v>
      </c>
      <c r="L17" s="136">
        <v>6189.14</v>
      </c>
      <c r="M17" s="157" t="s">
        <v>89</v>
      </c>
      <c r="N17" s="29" t="s">
        <v>249</v>
      </c>
      <c r="O17"/>
    </row>
    <row r="18" spans="1:16" s="29" customFormat="1" x14ac:dyDescent="0.2">
      <c r="A18"/>
      <c r="B18"/>
      <c r="C18"/>
      <c r="D18" s="197"/>
      <c r="G18" s="267" t="s">
        <v>842</v>
      </c>
      <c r="H18" s="264" t="s">
        <v>925</v>
      </c>
      <c r="I18" s="129">
        <v>40820</v>
      </c>
      <c r="J18" s="190" t="s">
        <v>301</v>
      </c>
      <c r="K18" s="132" t="s">
        <v>50</v>
      </c>
      <c r="L18" s="136">
        <v>5632.79</v>
      </c>
      <c r="M18" s="157" t="s">
        <v>89</v>
      </c>
      <c r="N18" s="29" t="s">
        <v>249</v>
      </c>
      <c r="O18"/>
    </row>
    <row r="19" spans="1:16" s="29" customFormat="1" x14ac:dyDescent="0.2">
      <c r="A19"/>
      <c r="B19"/>
      <c r="C19"/>
      <c r="D19" s="197"/>
      <c r="H19"/>
      <c r="I19" s="129">
        <v>40820</v>
      </c>
      <c r="J19" s="190" t="s">
        <v>417</v>
      </c>
      <c r="K19" s="132" t="s">
        <v>583</v>
      </c>
      <c r="L19" s="136">
        <v>2566.15</v>
      </c>
      <c r="M19" s="27" t="s">
        <v>89</v>
      </c>
      <c r="N19" s="29" t="s">
        <v>249</v>
      </c>
      <c r="O19"/>
    </row>
    <row r="20" spans="1:16" s="29" customFormat="1" x14ac:dyDescent="0.2">
      <c r="A20"/>
      <c r="B20"/>
      <c r="C20"/>
      <c r="D20" s="197"/>
      <c r="H20"/>
      <c r="I20" s="129">
        <v>40820</v>
      </c>
      <c r="J20" s="190" t="s">
        <v>301</v>
      </c>
      <c r="K20" s="132" t="s">
        <v>5</v>
      </c>
      <c r="L20" s="136">
        <v>1304.1600000000001</v>
      </c>
      <c r="M20" s="27" t="s">
        <v>89</v>
      </c>
      <c r="N20" s="29" t="s">
        <v>249</v>
      </c>
      <c r="O20"/>
    </row>
    <row r="21" spans="1:16" s="29" customFormat="1" x14ac:dyDescent="0.2">
      <c r="A21"/>
      <c r="B21"/>
      <c r="C21"/>
      <c r="D21" s="197"/>
      <c r="H21"/>
      <c r="I21" s="129">
        <v>40821</v>
      </c>
      <c r="J21" s="190" t="s">
        <v>301</v>
      </c>
      <c r="K21" s="132" t="s">
        <v>380</v>
      </c>
      <c r="L21" s="136">
        <v>262.2</v>
      </c>
      <c r="M21" s="27" t="s">
        <v>89</v>
      </c>
      <c r="N21" s="29" t="s">
        <v>249</v>
      </c>
      <c r="O21"/>
    </row>
    <row r="22" spans="1:16" s="29" customFormat="1" x14ac:dyDescent="0.2">
      <c r="A22"/>
      <c r="B22"/>
      <c r="C22"/>
      <c r="D22" s="197"/>
      <c r="H22"/>
      <c r="I22" s="129">
        <v>40822</v>
      </c>
      <c r="J22" s="190" t="s">
        <v>301</v>
      </c>
      <c r="K22" s="132" t="s">
        <v>227</v>
      </c>
      <c r="L22" s="136">
        <v>1405.62</v>
      </c>
      <c r="M22" s="27" t="s">
        <v>89</v>
      </c>
      <c r="N22" s="29" t="s">
        <v>249</v>
      </c>
      <c r="O22"/>
    </row>
    <row r="23" spans="1:16" s="29" customFormat="1" x14ac:dyDescent="0.2">
      <c r="A23"/>
      <c r="B23"/>
      <c r="C23"/>
      <c r="D23" s="197"/>
      <c r="H23"/>
      <c r="I23" s="129">
        <v>40823</v>
      </c>
      <c r="J23" s="190" t="s">
        <v>719</v>
      </c>
      <c r="K23" s="132" t="s">
        <v>720</v>
      </c>
      <c r="L23" s="136">
        <v>10000</v>
      </c>
      <c r="M23" s="27" t="s">
        <v>89</v>
      </c>
      <c r="N23" s="29" t="s">
        <v>249</v>
      </c>
      <c r="O23"/>
    </row>
    <row r="24" spans="1:16" s="29" customFormat="1" x14ac:dyDescent="0.2">
      <c r="A24"/>
      <c r="B24"/>
      <c r="C24"/>
      <c r="D24" s="197"/>
      <c r="H24"/>
      <c r="I24" s="129">
        <v>40823</v>
      </c>
      <c r="J24" s="190" t="s">
        <v>301</v>
      </c>
      <c r="K24" s="132" t="s">
        <v>939</v>
      </c>
      <c r="L24" s="136">
        <v>10000</v>
      </c>
      <c r="M24" s="27" t="s">
        <v>89</v>
      </c>
      <c r="N24" s="29" t="s">
        <v>249</v>
      </c>
      <c r="O24"/>
    </row>
    <row r="25" spans="1:16" s="29" customFormat="1" x14ac:dyDescent="0.2">
      <c r="A25"/>
      <c r="B25"/>
      <c r="C25"/>
      <c r="D25" s="197"/>
      <c r="H25"/>
      <c r="I25" s="129">
        <v>40823</v>
      </c>
      <c r="J25" s="190" t="s">
        <v>637</v>
      </c>
      <c r="K25" s="132" t="s">
        <v>855</v>
      </c>
      <c r="L25" s="136">
        <v>5000</v>
      </c>
      <c r="M25" s="27" t="s">
        <v>89</v>
      </c>
      <c r="N25" s="29" t="s">
        <v>249</v>
      </c>
      <c r="O25"/>
    </row>
    <row r="26" spans="1:16" s="29" customFormat="1" x14ac:dyDescent="0.2">
      <c r="A26"/>
      <c r="B26"/>
      <c r="C26"/>
      <c r="D26" s="197"/>
      <c r="H26"/>
      <c r="I26" s="129">
        <v>40826</v>
      </c>
      <c r="J26" s="190" t="s">
        <v>301</v>
      </c>
      <c r="K26" s="132" t="s">
        <v>294</v>
      </c>
      <c r="L26" s="136">
        <v>857.28</v>
      </c>
      <c r="M26" s="27" t="s">
        <v>89</v>
      </c>
      <c r="N26" s="29" t="s">
        <v>249</v>
      </c>
      <c r="O26"/>
    </row>
    <row r="27" spans="1:16" x14ac:dyDescent="0.2">
      <c r="I27" s="129">
        <v>40826</v>
      </c>
      <c r="J27" s="190" t="s">
        <v>417</v>
      </c>
      <c r="K27" s="132" t="s">
        <v>418</v>
      </c>
      <c r="L27" s="136">
        <v>1944</v>
      </c>
      <c r="M27" s="27" t="s">
        <v>89</v>
      </c>
      <c r="N27" s="29" t="s">
        <v>249</v>
      </c>
    </row>
    <row r="28" spans="1:16" x14ac:dyDescent="0.2">
      <c r="I28" s="129">
        <v>40826</v>
      </c>
      <c r="J28" s="190" t="s">
        <v>637</v>
      </c>
      <c r="K28" s="132" t="s">
        <v>942</v>
      </c>
      <c r="L28" s="136">
        <v>50.84</v>
      </c>
      <c r="M28" s="27" t="s">
        <v>89</v>
      </c>
      <c r="N28" s="29" t="s">
        <v>249</v>
      </c>
    </row>
    <row r="29" spans="1:16" x14ac:dyDescent="0.2">
      <c r="I29" s="129">
        <v>40826</v>
      </c>
      <c r="J29" s="190" t="s">
        <v>637</v>
      </c>
      <c r="K29" s="132" t="s">
        <v>951</v>
      </c>
      <c r="L29" s="136">
        <v>3060.13</v>
      </c>
      <c r="M29" s="29" t="s">
        <v>89</v>
      </c>
      <c r="N29" s="29" t="s">
        <v>249</v>
      </c>
    </row>
    <row r="30" spans="1:16" s="29" customFormat="1" x14ac:dyDescent="0.2">
      <c r="A30"/>
      <c r="B30"/>
      <c r="C30"/>
      <c r="D30" s="197"/>
      <c r="H30"/>
      <c r="I30" s="129">
        <v>40827</v>
      </c>
      <c r="J30" s="190" t="s">
        <v>301</v>
      </c>
      <c r="K30" s="132" t="s">
        <v>294</v>
      </c>
      <c r="L30" s="136">
        <v>857.28</v>
      </c>
      <c r="M30" s="29" t="s">
        <v>89</v>
      </c>
      <c r="O30"/>
      <c r="P30"/>
    </row>
    <row r="31" spans="1:16" s="29" customFormat="1" x14ac:dyDescent="0.2">
      <c r="A31"/>
      <c r="B31"/>
      <c r="C31"/>
      <c r="D31" s="197"/>
      <c r="H31"/>
      <c r="I31" s="129">
        <v>40829</v>
      </c>
      <c r="J31" s="190" t="s">
        <v>301</v>
      </c>
      <c r="K31" s="132" t="s">
        <v>302</v>
      </c>
      <c r="L31" s="136">
        <v>393.46</v>
      </c>
      <c r="M31" s="29" t="s">
        <v>89</v>
      </c>
      <c r="N31" s="29" t="s">
        <v>249</v>
      </c>
      <c r="O31"/>
      <c r="P31"/>
    </row>
    <row r="32" spans="1:16" s="29" customFormat="1" x14ac:dyDescent="0.2">
      <c r="A32"/>
      <c r="B32"/>
      <c r="C32"/>
      <c r="D32" s="197"/>
      <c r="H32"/>
      <c r="I32" s="129">
        <v>40829</v>
      </c>
      <c r="J32" s="190" t="s">
        <v>301</v>
      </c>
      <c r="K32" s="132" t="s">
        <v>939</v>
      </c>
      <c r="L32" s="136">
        <v>10000</v>
      </c>
      <c r="M32" s="29" t="s">
        <v>89</v>
      </c>
      <c r="N32" s="29" t="s">
        <v>249</v>
      </c>
      <c r="O32"/>
      <c r="P32"/>
    </row>
    <row r="33" spans="1:16" s="29" customFormat="1" x14ac:dyDescent="0.2">
      <c r="A33"/>
      <c r="B33"/>
      <c r="C33"/>
      <c r="D33" s="197"/>
      <c r="H33"/>
      <c r="I33" s="129">
        <v>40829</v>
      </c>
      <c r="J33" s="190" t="s">
        <v>301</v>
      </c>
      <c r="K33" s="132" t="s">
        <v>424</v>
      </c>
      <c r="L33" s="136">
        <v>329.82</v>
      </c>
      <c r="M33" s="29" t="s">
        <v>89</v>
      </c>
      <c r="N33" s="29" t="s">
        <v>249</v>
      </c>
      <c r="O33"/>
      <c r="P33"/>
    </row>
    <row r="34" spans="1:16" s="29" customFormat="1" x14ac:dyDescent="0.2">
      <c r="A34"/>
      <c r="B34"/>
      <c r="C34"/>
      <c r="D34" s="197"/>
      <c r="H34"/>
      <c r="I34" s="129">
        <v>40829</v>
      </c>
      <c r="J34" s="190" t="s">
        <v>301</v>
      </c>
      <c r="K34" s="132" t="s">
        <v>901</v>
      </c>
      <c r="L34" s="136">
        <v>112.25</v>
      </c>
      <c r="M34" s="29" t="s">
        <v>89</v>
      </c>
      <c r="N34" s="29" t="s">
        <v>249</v>
      </c>
      <c r="O34"/>
      <c r="P34"/>
    </row>
    <row r="35" spans="1:16" s="29" customFormat="1" x14ac:dyDescent="0.2">
      <c r="A35"/>
      <c r="B35"/>
      <c r="C35"/>
      <c r="D35" s="197"/>
      <c r="H35"/>
      <c r="I35" s="129">
        <v>40830</v>
      </c>
      <c r="J35" s="190" t="s">
        <v>637</v>
      </c>
      <c r="K35" s="132" t="s">
        <v>943</v>
      </c>
      <c r="L35" s="136">
        <v>165.97</v>
      </c>
      <c r="M35" s="29" t="s">
        <v>89</v>
      </c>
      <c r="N35" s="29" t="s">
        <v>249</v>
      </c>
      <c r="O35"/>
      <c r="P35"/>
    </row>
    <row r="36" spans="1:16" s="29" customFormat="1" x14ac:dyDescent="0.2">
      <c r="A36"/>
      <c r="B36"/>
      <c r="C36"/>
      <c r="D36" s="197"/>
      <c r="H36"/>
      <c r="I36" s="129">
        <v>40830</v>
      </c>
      <c r="J36" s="190" t="s">
        <v>637</v>
      </c>
      <c r="K36" s="132" t="s">
        <v>286</v>
      </c>
      <c r="L36" s="136">
        <v>285</v>
      </c>
      <c r="M36" s="29" t="s">
        <v>89</v>
      </c>
      <c r="N36" s="29" t="s">
        <v>249</v>
      </c>
      <c r="O36"/>
      <c r="P36"/>
    </row>
    <row r="37" spans="1:16" s="29" customFormat="1" x14ac:dyDescent="0.2">
      <c r="A37"/>
      <c r="B37"/>
      <c r="C37"/>
      <c r="D37" s="197"/>
      <c r="H37"/>
      <c r="I37" s="129">
        <v>40830</v>
      </c>
      <c r="J37" s="190" t="s">
        <v>301</v>
      </c>
      <c r="K37" s="132" t="s">
        <v>227</v>
      </c>
      <c r="L37" s="136">
        <v>337.44</v>
      </c>
      <c r="M37" s="29" t="s">
        <v>89</v>
      </c>
      <c r="N37" s="29" t="s">
        <v>249</v>
      </c>
      <c r="O37"/>
      <c r="P37"/>
    </row>
    <row r="38" spans="1:16" s="29" customFormat="1" x14ac:dyDescent="0.2">
      <c r="A38"/>
      <c r="B38"/>
      <c r="C38"/>
      <c r="D38" s="197"/>
      <c r="H38"/>
      <c r="I38" s="129">
        <v>40830</v>
      </c>
      <c r="J38" s="190" t="s">
        <v>301</v>
      </c>
      <c r="K38" s="132" t="s">
        <v>293</v>
      </c>
      <c r="L38" s="136">
        <v>2770.2</v>
      </c>
      <c r="M38" s="29" t="s">
        <v>89</v>
      </c>
      <c r="N38" s="29" t="s">
        <v>249</v>
      </c>
      <c r="O38"/>
      <c r="P38"/>
    </row>
    <row r="39" spans="1:16" s="29" customFormat="1" x14ac:dyDescent="0.2">
      <c r="A39"/>
      <c r="B39"/>
      <c r="C39"/>
      <c r="D39" s="197"/>
      <c r="H39"/>
      <c r="I39" s="129">
        <v>40830</v>
      </c>
      <c r="J39" s="190" t="s">
        <v>301</v>
      </c>
      <c r="K39" s="132" t="s">
        <v>235</v>
      </c>
      <c r="L39" s="136">
        <v>760.61</v>
      </c>
      <c r="M39" s="29" t="s">
        <v>89</v>
      </c>
      <c r="N39" s="29" t="s">
        <v>249</v>
      </c>
      <c r="O39"/>
      <c r="P39"/>
    </row>
    <row r="40" spans="1:16" s="29" customFormat="1" x14ac:dyDescent="0.2">
      <c r="A40"/>
      <c r="B40"/>
      <c r="C40"/>
      <c r="D40" s="197"/>
      <c r="H40"/>
      <c r="I40" s="129">
        <v>40830</v>
      </c>
      <c r="J40" s="190" t="s">
        <v>301</v>
      </c>
      <c r="K40" s="132" t="s">
        <v>944</v>
      </c>
      <c r="L40" s="136">
        <v>1798</v>
      </c>
      <c r="M40" s="29" t="s">
        <v>89</v>
      </c>
      <c r="N40" s="29" t="s">
        <v>249</v>
      </c>
      <c r="O40"/>
      <c r="P40"/>
    </row>
    <row r="41" spans="1:16" s="29" customFormat="1" x14ac:dyDescent="0.2">
      <c r="A41"/>
      <c r="B41"/>
      <c r="C41"/>
      <c r="D41" s="197"/>
      <c r="H41"/>
      <c r="I41" s="129">
        <v>40830</v>
      </c>
      <c r="J41" s="190" t="s">
        <v>301</v>
      </c>
      <c r="K41" s="132" t="s">
        <v>380</v>
      </c>
      <c r="L41" s="136">
        <v>262.2</v>
      </c>
      <c r="M41" s="29" t="s">
        <v>89</v>
      </c>
      <c r="N41" s="29" t="s">
        <v>249</v>
      </c>
      <c r="O41"/>
      <c r="P41"/>
    </row>
    <row r="42" spans="1:16" s="29" customFormat="1" x14ac:dyDescent="0.2">
      <c r="A42"/>
      <c r="B42"/>
      <c r="C42"/>
      <c r="D42" s="197"/>
      <c r="H42"/>
      <c r="I42" s="129">
        <v>40830</v>
      </c>
      <c r="J42" s="190" t="s">
        <v>301</v>
      </c>
      <c r="K42" s="132" t="s">
        <v>5</v>
      </c>
      <c r="L42" s="136">
        <v>1094.4000000000001</v>
      </c>
      <c r="M42" s="29" t="s">
        <v>89</v>
      </c>
      <c r="N42" s="29" t="s">
        <v>249</v>
      </c>
      <c r="O42"/>
      <c r="P42"/>
    </row>
    <row r="43" spans="1:16" s="29" customFormat="1" x14ac:dyDescent="0.2">
      <c r="A43"/>
      <c r="B43"/>
      <c r="C43"/>
      <c r="D43" s="197"/>
      <c r="H43"/>
      <c r="I43" s="129">
        <v>40833</v>
      </c>
      <c r="J43" s="190" t="s">
        <v>301</v>
      </c>
      <c r="K43" s="132" t="s">
        <v>879</v>
      </c>
      <c r="L43" s="136">
        <v>11514</v>
      </c>
      <c r="N43" s="29" t="s">
        <v>249</v>
      </c>
      <c r="O43"/>
      <c r="P43"/>
    </row>
    <row r="44" spans="1:16" s="29" customFormat="1" x14ac:dyDescent="0.2">
      <c r="A44"/>
      <c r="B44"/>
      <c r="C44"/>
      <c r="D44" s="197"/>
      <c r="H44"/>
      <c r="I44" s="129">
        <v>40833</v>
      </c>
      <c r="J44" s="190" t="s">
        <v>301</v>
      </c>
      <c r="K44" s="132" t="s">
        <v>310</v>
      </c>
      <c r="L44" s="136">
        <v>206.9</v>
      </c>
      <c r="M44" s="29" t="s">
        <v>89</v>
      </c>
      <c r="N44" s="29" t="s">
        <v>249</v>
      </c>
      <c r="O44"/>
      <c r="P44"/>
    </row>
    <row r="45" spans="1:16" s="29" customFormat="1" x14ac:dyDescent="0.2">
      <c r="A45"/>
      <c r="B45"/>
      <c r="C45"/>
      <c r="D45" s="197"/>
      <c r="H45"/>
      <c r="I45" s="129">
        <v>40833</v>
      </c>
      <c r="J45" s="190" t="s">
        <v>301</v>
      </c>
      <c r="K45" s="132" t="s">
        <v>869</v>
      </c>
      <c r="L45" s="136">
        <v>974</v>
      </c>
      <c r="M45" s="29" t="s">
        <v>89</v>
      </c>
      <c r="N45" s="29" t="s">
        <v>249</v>
      </c>
      <c r="O45"/>
      <c r="P45"/>
    </row>
    <row r="46" spans="1:16" s="29" customFormat="1" x14ac:dyDescent="0.2">
      <c r="A46"/>
      <c r="B46"/>
      <c r="C46"/>
      <c r="D46" s="197"/>
      <c r="H46"/>
      <c r="I46" s="129">
        <v>40834</v>
      </c>
      <c r="J46" s="190" t="s">
        <v>719</v>
      </c>
      <c r="K46" s="132" t="s">
        <v>945</v>
      </c>
      <c r="L46" s="136">
        <v>294.92</v>
      </c>
      <c r="M46" s="267" t="s">
        <v>842</v>
      </c>
      <c r="N46" s="29" t="s">
        <v>249</v>
      </c>
      <c r="O46"/>
      <c r="P46"/>
    </row>
    <row r="47" spans="1:16" s="29" customFormat="1" x14ac:dyDescent="0.2">
      <c r="A47"/>
      <c r="B47"/>
      <c r="C47"/>
      <c r="D47" s="197"/>
      <c r="H47"/>
      <c r="I47" s="129">
        <v>40834</v>
      </c>
      <c r="J47" s="190" t="s">
        <v>301</v>
      </c>
      <c r="K47" s="132" t="s">
        <v>386</v>
      </c>
      <c r="L47" s="136">
        <v>2144.34</v>
      </c>
      <c r="M47" s="29" t="s">
        <v>89</v>
      </c>
      <c r="N47" s="29" t="s">
        <v>249</v>
      </c>
      <c r="O47"/>
      <c r="P47"/>
    </row>
    <row r="48" spans="1:16" s="29" customFormat="1" x14ac:dyDescent="0.2">
      <c r="A48"/>
      <c r="B48"/>
      <c r="C48"/>
      <c r="D48" s="197"/>
      <c r="H48"/>
      <c r="I48" s="129">
        <v>40834</v>
      </c>
      <c r="J48" s="190" t="s">
        <v>301</v>
      </c>
      <c r="K48" s="132" t="s">
        <v>203</v>
      </c>
      <c r="L48" s="136">
        <v>1712</v>
      </c>
      <c r="M48" s="29" t="s">
        <v>89</v>
      </c>
      <c r="N48" s="29" t="s">
        <v>249</v>
      </c>
      <c r="O48"/>
      <c r="P48"/>
    </row>
    <row r="49" spans="1:16" s="29" customFormat="1" x14ac:dyDescent="0.2">
      <c r="A49"/>
      <c r="B49"/>
      <c r="C49"/>
      <c r="D49" s="197"/>
      <c r="H49"/>
      <c r="I49" s="129">
        <v>40835</v>
      </c>
      <c r="J49" s="190" t="s">
        <v>425</v>
      </c>
      <c r="K49" s="132" t="s">
        <v>952</v>
      </c>
      <c r="L49" s="136">
        <v>627.9</v>
      </c>
      <c r="M49" s="29" t="s">
        <v>89</v>
      </c>
      <c r="N49" s="29" t="s">
        <v>249</v>
      </c>
      <c r="O49"/>
      <c r="P49"/>
    </row>
    <row r="50" spans="1:16" s="29" customFormat="1" x14ac:dyDescent="0.2">
      <c r="A50"/>
      <c r="B50"/>
      <c r="C50"/>
      <c r="D50" s="197"/>
      <c r="H50"/>
      <c r="I50" s="129">
        <v>40835</v>
      </c>
      <c r="J50" s="190" t="s">
        <v>301</v>
      </c>
      <c r="K50" s="132" t="s">
        <v>946</v>
      </c>
      <c r="L50" s="136">
        <v>1427.85</v>
      </c>
      <c r="M50" s="29" t="s">
        <v>89</v>
      </c>
      <c r="N50" s="29" t="s">
        <v>249</v>
      </c>
      <c r="O50"/>
      <c r="P50"/>
    </row>
    <row r="51" spans="1:16" s="29" customFormat="1" x14ac:dyDescent="0.2">
      <c r="A51"/>
      <c r="B51"/>
      <c r="C51"/>
      <c r="D51" s="197"/>
      <c r="H51"/>
      <c r="I51" s="129">
        <v>40835</v>
      </c>
      <c r="J51" s="190" t="s">
        <v>301</v>
      </c>
      <c r="K51" s="132" t="s">
        <v>227</v>
      </c>
      <c r="L51" s="136">
        <v>821.71</v>
      </c>
      <c r="M51" s="29" t="s">
        <v>89</v>
      </c>
      <c r="N51" s="29" t="s">
        <v>249</v>
      </c>
      <c r="O51"/>
      <c r="P51"/>
    </row>
    <row r="52" spans="1:16" s="29" customFormat="1" x14ac:dyDescent="0.2">
      <c r="A52"/>
      <c r="B52"/>
      <c r="C52"/>
      <c r="D52" s="197"/>
      <c r="H52" s="264"/>
      <c r="I52" s="129">
        <v>40835</v>
      </c>
      <c r="J52" s="190" t="s">
        <v>301</v>
      </c>
      <c r="K52" s="132" t="s">
        <v>704</v>
      </c>
      <c r="L52" s="136">
        <v>767.73</v>
      </c>
      <c r="M52" s="29" t="s">
        <v>89</v>
      </c>
      <c r="N52" s="29" t="s">
        <v>249</v>
      </c>
      <c r="O52"/>
      <c r="P52"/>
    </row>
    <row r="53" spans="1:16" s="29" customFormat="1" x14ac:dyDescent="0.2">
      <c r="A53"/>
      <c r="B53"/>
      <c r="C53"/>
      <c r="D53" s="197"/>
      <c r="H53"/>
      <c r="I53" s="129">
        <v>40835</v>
      </c>
      <c r="J53" s="190" t="s">
        <v>637</v>
      </c>
      <c r="K53" s="132" t="s">
        <v>945</v>
      </c>
      <c r="L53" s="136">
        <v>784.7</v>
      </c>
      <c r="M53" s="29" t="s">
        <v>89</v>
      </c>
      <c r="N53" s="29" t="s">
        <v>249</v>
      </c>
      <c r="O53"/>
      <c r="P53"/>
    </row>
    <row r="54" spans="1:16" s="29" customFormat="1" x14ac:dyDescent="0.2">
      <c r="A54"/>
      <c r="B54"/>
      <c r="C54"/>
      <c r="D54" s="197"/>
      <c r="H54"/>
      <c r="I54" s="129">
        <v>40836</v>
      </c>
      <c r="J54" s="190" t="s">
        <v>301</v>
      </c>
      <c r="K54" s="132" t="s">
        <v>246</v>
      </c>
      <c r="L54" s="136">
        <v>1553.02</v>
      </c>
      <c r="M54" s="29" t="s">
        <v>89</v>
      </c>
      <c r="N54" s="29" t="s">
        <v>249</v>
      </c>
      <c r="O54" t="s">
        <v>948</v>
      </c>
      <c r="P54"/>
    </row>
    <row r="55" spans="1:16" s="29" customFormat="1" x14ac:dyDescent="0.2">
      <c r="A55"/>
      <c r="B55"/>
      <c r="C55"/>
      <c r="D55" s="197"/>
      <c r="H55"/>
      <c r="I55" s="129">
        <v>40836</v>
      </c>
      <c r="J55" s="190" t="s">
        <v>301</v>
      </c>
      <c r="K55" s="132" t="s">
        <v>246</v>
      </c>
      <c r="L55" s="136">
        <v>1182.6400000000001</v>
      </c>
      <c r="M55" s="29" t="s">
        <v>89</v>
      </c>
      <c r="N55" s="267" t="s">
        <v>249</v>
      </c>
      <c r="O55">
        <v>1244.8800000000001</v>
      </c>
      <c r="P55"/>
    </row>
    <row r="56" spans="1:16" s="29" customFormat="1" x14ac:dyDescent="0.2">
      <c r="A56"/>
      <c r="B56"/>
      <c r="C56"/>
      <c r="D56" s="197"/>
      <c r="H56"/>
      <c r="I56" s="129">
        <v>40837</v>
      </c>
      <c r="J56" s="190" t="s">
        <v>425</v>
      </c>
      <c r="K56" s="132" t="s">
        <v>947</v>
      </c>
      <c r="L56" s="136">
        <v>500</v>
      </c>
      <c r="N56" s="29" t="s">
        <v>249</v>
      </c>
      <c r="O56" s="266">
        <f>O55-L55</f>
        <v>62.240000000000009</v>
      </c>
      <c r="P56" t="s">
        <v>949</v>
      </c>
    </row>
    <row r="57" spans="1:16" s="29" customFormat="1" x14ac:dyDescent="0.2">
      <c r="A57"/>
      <c r="B57"/>
      <c r="C57"/>
      <c r="D57" s="197"/>
      <c r="H57"/>
      <c r="I57" s="129">
        <v>40837</v>
      </c>
      <c r="J57" s="190" t="s">
        <v>301</v>
      </c>
      <c r="K57" s="132" t="s">
        <v>293</v>
      </c>
      <c r="L57" s="136">
        <v>6121.8</v>
      </c>
      <c r="M57" s="29" t="s">
        <v>89</v>
      </c>
      <c r="N57" s="29" t="s">
        <v>249</v>
      </c>
      <c r="O57"/>
      <c r="P57"/>
    </row>
    <row r="58" spans="1:16" s="29" customFormat="1" x14ac:dyDescent="0.2">
      <c r="A58"/>
      <c r="B58"/>
      <c r="C58"/>
      <c r="D58" s="197"/>
      <c r="H58"/>
      <c r="I58" s="129">
        <v>40837</v>
      </c>
      <c r="J58" s="190" t="s">
        <v>301</v>
      </c>
      <c r="K58" s="132" t="s">
        <v>227</v>
      </c>
      <c r="L58" s="136">
        <v>524.86</v>
      </c>
      <c r="M58" s="29" t="s">
        <v>89</v>
      </c>
      <c r="N58" s="29" t="s">
        <v>249</v>
      </c>
      <c r="O58"/>
      <c r="P58"/>
    </row>
    <row r="59" spans="1:16" s="29" customFormat="1" x14ac:dyDescent="0.2">
      <c r="A59"/>
      <c r="B59"/>
      <c r="C59"/>
      <c r="D59" s="197"/>
      <c r="G59" s="267" t="s">
        <v>842</v>
      </c>
      <c r="H59" s="264" t="s">
        <v>925</v>
      </c>
      <c r="I59" s="129">
        <v>40837</v>
      </c>
      <c r="J59" s="190" t="s">
        <v>301</v>
      </c>
      <c r="K59" s="132" t="s">
        <v>50</v>
      </c>
      <c r="L59" s="136">
        <v>5524.39</v>
      </c>
      <c r="M59" s="29" t="s">
        <v>89</v>
      </c>
      <c r="N59" s="29" t="s">
        <v>249</v>
      </c>
      <c r="O59"/>
      <c r="P59"/>
    </row>
    <row r="60" spans="1:16" s="29" customFormat="1" x14ac:dyDescent="0.2">
      <c r="A60"/>
      <c r="B60"/>
      <c r="C60"/>
      <c r="D60" s="197"/>
      <c r="H60"/>
      <c r="I60" s="129">
        <v>40837</v>
      </c>
      <c r="J60" s="190" t="s">
        <v>301</v>
      </c>
      <c r="K60" s="132" t="s">
        <v>103</v>
      </c>
      <c r="L60" s="136">
        <v>2736</v>
      </c>
      <c r="M60" s="29" t="s">
        <v>89</v>
      </c>
      <c r="N60" s="29" t="s">
        <v>249</v>
      </c>
      <c r="O60"/>
      <c r="P60"/>
    </row>
    <row r="61" spans="1:16" s="29" customFormat="1" x14ac:dyDescent="0.2">
      <c r="A61"/>
      <c r="B61"/>
      <c r="C61"/>
      <c r="D61" s="197"/>
      <c r="H61"/>
      <c r="I61" s="129">
        <v>40837</v>
      </c>
      <c r="J61" s="190" t="s">
        <v>417</v>
      </c>
      <c r="K61" s="132" t="s">
        <v>434</v>
      </c>
      <c r="L61" s="136">
        <v>228</v>
      </c>
      <c r="M61" s="29" t="s">
        <v>89</v>
      </c>
      <c r="N61" s="29" t="s">
        <v>249</v>
      </c>
      <c r="O61"/>
      <c r="P61"/>
    </row>
    <row r="62" spans="1:16" s="29" customFormat="1" x14ac:dyDescent="0.2">
      <c r="A62"/>
      <c r="B62"/>
      <c r="C62"/>
      <c r="D62" s="197"/>
      <c r="H62"/>
      <c r="I62" s="129">
        <v>40837</v>
      </c>
      <c r="J62" s="190" t="s">
        <v>301</v>
      </c>
      <c r="K62" s="132" t="s">
        <v>74</v>
      </c>
      <c r="L62" s="136">
        <v>2043.45</v>
      </c>
      <c r="M62" s="29" t="s">
        <v>89</v>
      </c>
      <c r="N62" s="29" t="s">
        <v>249</v>
      </c>
      <c r="O62"/>
      <c r="P62"/>
    </row>
    <row r="63" spans="1:16" s="29" customFormat="1" x14ac:dyDescent="0.2">
      <c r="A63"/>
      <c r="B63"/>
      <c r="C63"/>
      <c r="D63" s="197"/>
      <c r="H63"/>
      <c r="I63" s="129">
        <v>40840</v>
      </c>
      <c r="J63" s="190" t="s">
        <v>301</v>
      </c>
      <c r="K63" s="132" t="s">
        <v>869</v>
      </c>
      <c r="L63" s="136">
        <v>173.97</v>
      </c>
      <c r="M63" s="29" t="s">
        <v>249</v>
      </c>
      <c r="N63" s="29" t="s">
        <v>249</v>
      </c>
      <c r="O63"/>
      <c r="P63"/>
    </row>
    <row r="64" spans="1:16" s="29" customFormat="1" x14ac:dyDescent="0.2">
      <c r="A64"/>
      <c r="B64"/>
      <c r="C64"/>
      <c r="D64" s="197"/>
      <c r="H64"/>
      <c r="I64" s="129">
        <v>40840</v>
      </c>
      <c r="J64" s="190" t="s">
        <v>417</v>
      </c>
      <c r="K64" s="132" t="s">
        <v>957</v>
      </c>
      <c r="L64" s="136">
        <v>4560</v>
      </c>
      <c r="N64" s="29" t="s">
        <v>249</v>
      </c>
      <c r="O64"/>
      <c r="P64"/>
    </row>
    <row r="65" spans="1:16" s="29" customFormat="1" x14ac:dyDescent="0.2">
      <c r="A65"/>
      <c r="B65"/>
      <c r="C65"/>
      <c r="D65" s="197"/>
      <c r="G65" s="267" t="s">
        <v>842</v>
      </c>
      <c r="H65" s="264" t="s">
        <v>925</v>
      </c>
      <c r="I65" s="129">
        <v>40841</v>
      </c>
      <c r="J65" s="190" t="s">
        <v>301</v>
      </c>
      <c r="K65" s="132" t="s">
        <v>6</v>
      </c>
      <c r="L65" s="136">
        <v>39662.949999999997</v>
      </c>
      <c r="M65" s="29" t="s">
        <v>89</v>
      </c>
      <c r="N65" s="29" t="s">
        <v>249</v>
      </c>
      <c r="O65"/>
      <c r="P65"/>
    </row>
    <row r="66" spans="1:16" s="29" customFormat="1" x14ac:dyDescent="0.2">
      <c r="A66"/>
      <c r="B66"/>
      <c r="C66"/>
      <c r="D66" s="197"/>
      <c r="H66"/>
      <c r="I66" s="129">
        <v>40843</v>
      </c>
      <c r="J66" s="190" t="s">
        <v>301</v>
      </c>
      <c r="K66" s="132" t="s">
        <v>950</v>
      </c>
      <c r="L66" s="136">
        <v>635.97</v>
      </c>
      <c r="M66" s="29" t="s">
        <v>89</v>
      </c>
      <c r="N66" s="29" t="s">
        <v>249</v>
      </c>
      <c r="O66"/>
      <c r="P66"/>
    </row>
    <row r="67" spans="1:16" s="29" customFormat="1" x14ac:dyDescent="0.2">
      <c r="A67"/>
      <c r="B67"/>
      <c r="C67"/>
      <c r="D67" s="197"/>
      <c r="H67"/>
      <c r="I67" s="129">
        <v>40843</v>
      </c>
      <c r="J67" s="190" t="s">
        <v>301</v>
      </c>
      <c r="K67" s="132" t="s">
        <v>227</v>
      </c>
      <c r="L67" s="136">
        <v>290.7</v>
      </c>
      <c r="M67" s="29" t="s">
        <v>89</v>
      </c>
      <c r="N67" s="29" t="s">
        <v>249</v>
      </c>
      <c r="O67"/>
      <c r="P67"/>
    </row>
    <row r="68" spans="1:16" s="29" customFormat="1" x14ac:dyDescent="0.2">
      <c r="A68"/>
      <c r="B68"/>
      <c r="C68"/>
      <c r="D68" s="197"/>
      <c r="H68"/>
      <c r="I68" s="129">
        <v>40843</v>
      </c>
      <c r="J68" s="190" t="s">
        <v>719</v>
      </c>
      <c r="K68" s="132" t="s">
        <v>945</v>
      </c>
      <c r="L68" s="136">
        <v>700</v>
      </c>
      <c r="M68" s="267" t="s">
        <v>842</v>
      </c>
      <c r="N68" s="29" t="s">
        <v>249</v>
      </c>
      <c r="O68"/>
      <c r="P68"/>
    </row>
    <row r="69" spans="1:16" s="29" customFormat="1" x14ac:dyDescent="0.2">
      <c r="A69"/>
      <c r="B69"/>
      <c r="C69"/>
      <c r="D69" s="197"/>
      <c r="H69"/>
      <c r="I69" s="129">
        <v>40844</v>
      </c>
      <c r="J69" s="190" t="s">
        <v>719</v>
      </c>
      <c r="K69" s="132" t="s">
        <v>945</v>
      </c>
      <c r="L69" s="136">
        <v>240</v>
      </c>
      <c r="M69" s="267" t="s">
        <v>842</v>
      </c>
      <c r="N69" s="29" t="s">
        <v>249</v>
      </c>
      <c r="O69"/>
      <c r="P69"/>
    </row>
    <row r="70" spans="1:16" s="29" customFormat="1" x14ac:dyDescent="0.2">
      <c r="A70"/>
      <c r="B70"/>
      <c r="C70"/>
      <c r="D70" s="197"/>
      <c r="H70"/>
      <c r="I70" s="129">
        <v>40844</v>
      </c>
      <c r="J70" s="190" t="s">
        <v>637</v>
      </c>
      <c r="K70" s="132" t="s">
        <v>943</v>
      </c>
      <c r="L70" s="136">
        <v>188.78</v>
      </c>
      <c r="M70" s="29" t="s">
        <v>89</v>
      </c>
      <c r="N70" s="29" t="s">
        <v>249</v>
      </c>
      <c r="O70"/>
      <c r="P70"/>
    </row>
    <row r="71" spans="1:16" s="29" customFormat="1" x14ac:dyDescent="0.2">
      <c r="A71"/>
      <c r="B71"/>
      <c r="C71"/>
      <c r="D71" s="197"/>
      <c r="H71"/>
      <c r="I71" s="129">
        <v>40844</v>
      </c>
      <c r="J71" s="190" t="s">
        <v>301</v>
      </c>
      <c r="K71" s="132" t="s">
        <v>380</v>
      </c>
      <c r="L71" s="136">
        <v>262.2</v>
      </c>
      <c r="M71" s="29" t="s">
        <v>89</v>
      </c>
      <c r="N71" s="29" t="s">
        <v>249</v>
      </c>
      <c r="O71"/>
      <c r="P71"/>
    </row>
    <row r="72" spans="1:16" s="29" customFormat="1" x14ac:dyDescent="0.2">
      <c r="A72"/>
      <c r="B72"/>
      <c r="C72"/>
      <c r="D72" s="197"/>
      <c r="H72"/>
      <c r="I72" s="129">
        <v>40844</v>
      </c>
      <c r="J72" s="190" t="s">
        <v>301</v>
      </c>
      <c r="K72" s="132" t="s">
        <v>953</v>
      </c>
      <c r="L72" s="136">
        <v>285</v>
      </c>
      <c r="M72" s="29" t="s">
        <v>89</v>
      </c>
      <c r="N72" s="29" t="s">
        <v>249</v>
      </c>
      <c r="O72"/>
      <c r="P72"/>
    </row>
    <row r="73" spans="1:16" s="29" customFormat="1" x14ac:dyDescent="0.2">
      <c r="A73"/>
      <c r="B73"/>
      <c r="C73"/>
      <c r="D73" s="197"/>
      <c r="H73"/>
      <c r="I73" s="129">
        <v>40844</v>
      </c>
      <c r="J73" s="190" t="s">
        <v>637</v>
      </c>
      <c r="K73" s="132" t="s">
        <v>954</v>
      </c>
      <c r="L73" s="136">
        <v>473.02</v>
      </c>
      <c r="M73" s="29" t="s">
        <v>89</v>
      </c>
      <c r="N73" s="29" t="s">
        <v>249</v>
      </c>
      <c r="O73"/>
      <c r="P73"/>
    </row>
    <row r="74" spans="1:16" s="29" customFormat="1" x14ac:dyDescent="0.2">
      <c r="A74"/>
      <c r="B74"/>
      <c r="C74"/>
      <c r="D74" s="197"/>
      <c r="H74"/>
      <c r="I74" s="129">
        <v>40844</v>
      </c>
      <c r="J74" s="190" t="s">
        <v>637</v>
      </c>
      <c r="K74" s="132" t="s">
        <v>954</v>
      </c>
      <c r="L74" s="136">
        <v>559.41999999999996</v>
      </c>
      <c r="M74" s="29" t="s">
        <v>89</v>
      </c>
      <c r="N74" s="29" t="s">
        <v>249</v>
      </c>
      <c r="O74"/>
      <c r="P74"/>
    </row>
    <row r="75" spans="1:16" s="29" customFormat="1" x14ac:dyDescent="0.2">
      <c r="A75"/>
      <c r="B75"/>
      <c r="C75"/>
      <c r="D75" s="197"/>
      <c r="H75"/>
      <c r="I75" s="129">
        <v>40845</v>
      </c>
      <c r="J75" s="190" t="s">
        <v>301</v>
      </c>
      <c r="K75" s="132" t="s">
        <v>901</v>
      </c>
      <c r="L75" s="136">
        <v>169.95</v>
      </c>
      <c r="M75" s="29" t="s">
        <v>89</v>
      </c>
      <c r="N75" s="29" t="s">
        <v>249</v>
      </c>
      <c r="O75"/>
      <c r="P75"/>
    </row>
    <row r="76" spans="1:16" s="29" customFormat="1" x14ac:dyDescent="0.2">
      <c r="A76"/>
      <c r="B76"/>
      <c r="C76"/>
      <c r="D76" s="197"/>
      <c r="H76"/>
      <c r="I76" s="129">
        <v>40845</v>
      </c>
      <c r="J76" s="190" t="s">
        <v>301</v>
      </c>
      <c r="K76" s="132" t="s">
        <v>958</v>
      </c>
      <c r="L76" s="136">
        <v>205</v>
      </c>
      <c r="N76" s="29" t="s">
        <v>249</v>
      </c>
      <c r="O76"/>
      <c r="P76"/>
    </row>
    <row r="77" spans="1:16" s="29" customFormat="1" x14ac:dyDescent="0.2">
      <c r="A77"/>
      <c r="B77"/>
      <c r="C77"/>
      <c r="D77" s="197"/>
      <c r="H77"/>
      <c r="I77" s="129">
        <v>40847</v>
      </c>
      <c r="J77" s="190" t="s">
        <v>417</v>
      </c>
      <c r="K77" s="132" t="s">
        <v>418</v>
      </c>
      <c r="L77" s="136">
        <v>1194</v>
      </c>
      <c r="M77" s="29" t="s">
        <v>89</v>
      </c>
      <c r="N77" s="29" t="s">
        <v>249</v>
      </c>
      <c r="O77"/>
      <c r="P77"/>
    </row>
    <row r="78" spans="1:16" s="29" customFormat="1" x14ac:dyDescent="0.2">
      <c r="A78"/>
      <c r="B78"/>
      <c r="C78"/>
      <c r="D78" s="197"/>
      <c r="H78"/>
      <c r="I78" s="129">
        <v>40847</v>
      </c>
      <c r="J78" s="190" t="s">
        <v>301</v>
      </c>
      <c r="K78" s="132" t="s">
        <v>869</v>
      </c>
      <c r="L78" s="136">
        <v>404.7</v>
      </c>
      <c r="M78" s="29" t="s">
        <v>249</v>
      </c>
      <c r="N78" s="29" t="s">
        <v>249</v>
      </c>
      <c r="O78"/>
      <c r="P78"/>
    </row>
    <row r="79" spans="1:16" s="29" customFormat="1" x14ac:dyDescent="0.2">
      <c r="A79"/>
      <c r="B79"/>
      <c r="C79"/>
      <c r="D79" s="197"/>
      <c r="H79"/>
      <c r="I79" s="129">
        <v>40847</v>
      </c>
      <c r="J79" s="190" t="s">
        <v>301</v>
      </c>
      <c r="K79" s="132" t="s">
        <v>424</v>
      </c>
      <c r="L79" s="136">
        <v>143.79</v>
      </c>
      <c r="M79" s="29" t="s">
        <v>249</v>
      </c>
      <c r="N79" s="29" t="s">
        <v>249</v>
      </c>
      <c r="O79"/>
      <c r="P79"/>
    </row>
    <row r="80" spans="1:16" s="29" customFormat="1" ht="13.5" thickBot="1" x14ac:dyDescent="0.25">
      <c r="A80"/>
      <c r="B80"/>
      <c r="C80"/>
      <c r="D80" s="197"/>
      <c r="H80"/>
      <c r="I80" s="209"/>
      <c r="J80" s="187"/>
      <c r="K80" s="133"/>
      <c r="L80" s="137"/>
      <c r="M80"/>
      <c r="O80"/>
      <c r="P80"/>
    </row>
    <row r="81" spans="1:16" s="29" customFormat="1" ht="13.5" thickBot="1" x14ac:dyDescent="0.25">
      <c r="A81"/>
      <c r="B81"/>
      <c r="C81"/>
      <c r="D81" s="197"/>
      <c r="H81"/>
      <c r="I81" s="56"/>
      <c r="J81" s="56"/>
      <c r="K81" s="194"/>
      <c r="L81" s="87">
        <f>SUM(L6:L80)</f>
        <v>180117.09000000005</v>
      </c>
      <c r="M81"/>
      <c r="O81"/>
      <c r="P81"/>
    </row>
    <row r="82" spans="1:16" s="29" customFormat="1" x14ac:dyDescent="0.2">
      <c r="A82"/>
      <c r="B82"/>
      <c r="C82"/>
      <c r="D82" s="197"/>
      <c r="H82"/>
      <c r="I82" s="56"/>
      <c r="J82" s="56"/>
      <c r="K82" s="194"/>
      <c r="L82" s="208"/>
      <c r="M82"/>
      <c r="O82"/>
      <c r="P82"/>
    </row>
    <row r="83" spans="1:16" x14ac:dyDescent="0.2">
      <c r="I83" s="56"/>
      <c r="J83" s="56"/>
      <c r="K83" s="194"/>
      <c r="L83" s="208"/>
      <c r="M83"/>
    </row>
    <row r="84" spans="1:16" x14ac:dyDescent="0.2">
      <c r="I84" s="56"/>
      <c r="J84" s="56"/>
      <c r="K84" s="194"/>
      <c r="L84" s="208"/>
      <c r="M84"/>
    </row>
  </sheetData>
  <mergeCells count="3">
    <mergeCell ref="A1:M1"/>
    <mergeCell ref="A3:C3"/>
    <mergeCell ref="I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4"/>
  <sheetViews>
    <sheetView workbookViewId="0">
      <selection activeCell="B11" sqref="B11"/>
    </sheetView>
  </sheetViews>
  <sheetFormatPr defaultRowHeight="12.75" x14ac:dyDescent="0.2"/>
  <cols>
    <col min="1" max="1" width="8.7109375" style="31" customWidth="1"/>
    <col min="2" max="2" width="18.7109375" customWidth="1"/>
    <col min="3" max="3" width="13.42578125" customWidth="1"/>
    <col min="4" max="4" width="1.140625" customWidth="1"/>
    <col min="5" max="5" width="3" style="98" customWidth="1"/>
    <col min="6" max="6" width="0.85546875" style="82" customWidth="1"/>
    <col min="7" max="7" width="9.28515625" style="82" customWidth="1"/>
    <col min="8" max="8" width="19.140625" style="80" customWidth="1"/>
    <col min="9" max="9" width="11.42578125" style="91" customWidth="1"/>
    <col min="10" max="10" width="1.28515625" customWidth="1"/>
    <col min="11" max="11" width="2.7109375" style="98" customWidth="1"/>
  </cols>
  <sheetData>
    <row r="1" spans="1:12" s="1" customFormat="1" ht="17.45" customHeight="1" x14ac:dyDescent="0.2">
      <c r="A1" s="863" t="s">
        <v>79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</row>
    <row r="2" spans="1:12" s="1" customFormat="1" ht="17.45" customHeight="1" x14ac:dyDescent="0.2">
      <c r="A2" s="34"/>
      <c r="E2" s="33"/>
      <c r="F2" s="81"/>
      <c r="G2" s="81"/>
      <c r="H2" s="79"/>
      <c r="I2" s="37"/>
      <c r="K2" s="33"/>
    </row>
    <row r="3" spans="1:12" s="1" customFormat="1" ht="17.45" customHeight="1" x14ac:dyDescent="0.2">
      <c r="A3" s="863" t="s">
        <v>119</v>
      </c>
      <c r="B3" s="863"/>
      <c r="C3" s="863"/>
      <c r="E3" s="33"/>
      <c r="F3" s="863" t="s">
        <v>121</v>
      </c>
      <c r="G3" s="863"/>
      <c r="H3" s="863"/>
      <c r="I3" s="863"/>
      <c r="K3" s="33"/>
    </row>
    <row r="4" spans="1:12" s="1" customFormat="1" ht="13.5" thickBot="1" x14ac:dyDescent="0.25">
      <c r="A4" s="30"/>
      <c r="E4" s="33"/>
      <c r="F4" s="81"/>
      <c r="G4" s="81"/>
      <c r="H4" s="79"/>
      <c r="I4" s="37"/>
      <c r="K4" s="33"/>
    </row>
    <row r="5" spans="1:12" s="3" customFormat="1" thickBot="1" x14ac:dyDescent="0.25">
      <c r="A5" s="17" t="s">
        <v>1</v>
      </c>
      <c r="B5" s="18" t="s">
        <v>2</v>
      </c>
      <c r="C5" s="19" t="s">
        <v>3</v>
      </c>
      <c r="E5" s="33"/>
      <c r="F5" s="90"/>
      <c r="G5" s="17" t="s">
        <v>1</v>
      </c>
      <c r="H5" s="18" t="s">
        <v>2</v>
      </c>
      <c r="I5" s="47" t="s">
        <v>3</v>
      </c>
      <c r="K5" s="33"/>
    </row>
    <row r="6" spans="1:12" s="56" customFormat="1" ht="12" x14ac:dyDescent="0.2">
      <c r="A6" s="57" t="s">
        <v>114</v>
      </c>
      <c r="B6" s="54" t="s">
        <v>115</v>
      </c>
      <c r="C6" s="55">
        <v>314.41000000000003</v>
      </c>
      <c r="E6" s="33" t="s">
        <v>138</v>
      </c>
      <c r="F6" s="78"/>
      <c r="G6" s="57" t="s">
        <v>140</v>
      </c>
      <c r="H6" s="54" t="s">
        <v>131</v>
      </c>
      <c r="I6" s="55">
        <v>752.4</v>
      </c>
      <c r="K6" s="33" t="s">
        <v>138</v>
      </c>
    </row>
    <row r="7" spans="1:12" s="56" customFormat="1" ht="12" x14ac:dyDescent="0.2">
      <c r="A7" s="74" t="s">
        <v>114</v>
      </c>
      <c r="B7" s="61" t="s">
        <v>116</v>
      </c>
      <c r="C7" s="62">
        <v>166.4</v>
      </c>
      <c r="E7" s="33" t="s">
        <v>138</v>
      </c>
      <c r="F7" s="78"/>
      <c r="G7" s="74" t="s">
        <v>140</v>
      </c>
      <c r="H7" s="61" t="s">
        <v>50</v>
      </c>
      <c r="I7" s="62">
        <v>91.2</v>
      </c>
      <c r="K7" s="33" t="s">
        <v>138</v>
      </c>
    </row>
    <row r="8" spans="1:12" s="56" customFormat="1" ht="12" x14ac:dyDescent="0.2">
      <c r="A8" s="74" t="s">
        <v>117</v>
      </c>
      <c r="B8" s="61" t="s">
        <v>50</v>
      </c>
      <c r="C8" s="62">
        <v>605.79999999999995</v>
      </c>
      <c r="E8" s="33" t="s">
        <v>139</v>
      </c>
      <c r="F8" s="78"/>
      <c r="G8" s="74" t="s">
        <v>140</v>
      </c>
      <c r="H8" s="61" t="s">
        <v>95</v>
      </c>
      <c r="I8" s="62">
        <v>481.08</v>
      </c>
      <c r="K8" s="33" t="s">
        <v>138</v>
      </c>
    </row>
    <row r="9" spans="1:12" s="56" customFormat="1" ht="12" x14ac:dyDescent="0.2">
      <c r="A9" s="74" t="s">
        <v>117</v>
      </c>
      <c r="B9" s="61" t="s">
        <v>116</v>
      </c>
      <c r="C9" s="62">
        <v>1263.51</v>
      </c>
      <c r="E9" s="33" t="s">
        <v>138</v>
      </c>
      <c r="F9" s="78"/>
      <c r="G9" s="74" t="s">
        <v>117</v>
      </c>
      <c r="H9" s="61" t="s">
        <v>118</v>
      </c>
      <c r="I9" s="62">
        <v>5531.28</v>
      </c>
      <c r="K9" s="33" t="s">
        <v>154</v>
      </c>
      <c r="L9" s="78"/>
    </row>
    <row r="10" spans="1:12" s="56" customFormat="1" ht="12" x14ac:dyDescent="0.2">
      <c r="A10" s="74" t="s">
        <v>143</v>
      </c>
      <c r="B10" s="61" t="s">
        <v>22</v>
      </c>
      <c r="C10" s="62">
        <v>81</v>
      </c>
      <c r="E10" s="33" t="s">
        <v>138</v>
      </c>
      <c r="F10" s="78"/>
      <c r="G10" s="74" t="s">
        <v>141</v>
      </c>
      <c r="H10" s="61" t="s">
        <v>5</v>
      </c>
      <c r="I10" s="62">
        <v>2397.87</v>
      </c>
      <c r="K10" s="33" t="s">
        <v>138</v>
      </c>
    </row>
    <row r="11" spans="1:12" s="56" customFormat="1" ht="12" x14ac:dyDescent="0.2">
      <c r="A11" s="74" t="s">
        <v>143</v>
      </c>
      <c r="B11" s="61" t="s">
        <v>68</v>
      </c>
      <c r="C11" s="62">
        <v>1500</v>
      </c>
      <c r="E11" s="97" t="s">
        <v>138</v>
      </c>
      <c r="F11" s="78"/>
      <c r="G11" s="74" t="s">
        <v>142</v>
      </c>
      <c r="H11" s="61" t="s">
        <v>99</v>
      </c>
      <c r="I11" s="92">
        <v>783.53</v>
      </c>
      <c r="K11" s="33" t="s">
        <v>138</v>
      </c>
    </row>
    <row r="12" spans="1:12" s="56" customFormat="1" ht="12" x14ac:dyDescent="0.2">
      <c r="A12" s="74" t="s">
        <v>146</v>
      </c>
      <c r="B12" s="61" t="s">
        <v>95</v>
      </c>
      <c r="C12" s="62">
        <v>198.13</v>
      </c>
      <c r="E12" s="33" t="s">
        <v>138</v>
      </c>
      <c r="F12" s="78"/>
      <c r="G12" s="74" t="s">
        <v>142</v>
      </c>
      <c r="H12" s="61" t="s">
        <v>5</v>
      </c>
      <c r="I12" s="92">
        <v>259.92</v>
      </c>
      <c r="K12" s="33" t="s">
        <v>138</v>
      </c>
    </row>
    <row r="13" spans="1:12" s="56" customFormat="1" ht="12" x14ac:dyDescent="0.2">
      <c r="A13" s="74" t="s">
        <v>147</v>
      </c>
      <c r="B13" s="61" t="s">
        <v>95</v>
      </c>
      <c r="C13" s="62">
        <v>171</v>
      </c>
      <c r="E13" s="33" t="s">
        <v>138</v>
      </c>
      <c r="F13" s="78"/>
      <c r="G13" s="74" t="s">
        <v>142</v>
      </c>
      <c r="H13" s="61" t="s">
        <v>5</v>
      </c>
      <c r="I13" s="92">
        <f>225.49+748.15</f>
        <v>973.64</v>
      </c>
      <c r="K13" s="33" t="s">
        <v>138</v>
      </c>
    </row>
    <row r="14" spans="1:12" s="56" customFormat="1" ht="12" x14ac:dyDescent="0.2">
      <c r="A14" s="74" t="s">
        <v>148</v>
      </c>
      <c r="B14" s="61" t="s">
        <v>9</v>
      </c>
      <c r="C14" s="62">
        <v>1110</v>
      </c>
      <c r="E14" s="33" t="s">
        <v>138</v>
      </c>
      <c r="F14" s="78"/>
      <c r="G14" s="74" t="s">
        <v>143</v>
      </c>
      <c r="H14" s="61" t="s">
        <v>144</v>
      </c>
      <c r="I14" s="92">
        <v>1322.4</v>
      </c>
      <c r="K14" s="33" t="s">
        <v>138</v>
      </c>
    </row>
    <row r="15" spans="1:12" s="56" customFormat="1" ht="12" x14ac:dyDescent="0.2">
      <c r="A15" s="74"/>
      <c r="B15" s="61"/>
      <c r="C15" s="62"/>
      <c r="E15" s="33"/>
      <c r="F15" s="78"/>
      <c r="G15" s="74" t="s">
        <v>143</v>
      </c>
      <c r="H15" s="61" t="s">
        <v>145</v>
      </c>
      <c r="I15" s="92">
        <v>684</v>
      </c>
      <c r="K15" s="33" t="s">
        <v>138</v>
      </c>
    </row>
    <row r="16" spans="1:12" s="56" customFormat="1" ht="12" x14ac:dyDescent="0.2">
      <c r="A16" s="74"/>
      <c r="B16" s="61"/>
      <c r="C16" s="62"/>
      <c r="E16" s="33"/>
      <c r="F16" s="78"/>
      <c r="G16" s="74" t="s">
        <v>142</v>
      </c>
      <c r="H16" s="61" t="s">
        <v>152</v>
      </c>
      <c r="I16" s="92">
        <v>759.4</v>
      </c>
      <c r="K16" s="33" t="s">
        <v>151</v>
      </c>
    </row>
    <row r="17" spans="1:12" s="56" customFormat="1" ht="12" x14ac:dyDescent="0.2">
      <c r="A17" s="74"/>
      <c r="B17" s="61"/>
      <c r="C17" s="62"/>
      <c r="E17" s="33"/>
      <c r="F17" s="78"/>
      <c r="G17" s="74" t="s">
        <v>142</v>
      </c>
      <c r="H17" s="61" t="s">
        <v>25</v>
      </c>
      <c r="I17" s="92">
        <v>2585.29</v>
      </c>
      <c r="K17" s="33" t="s">
        <v>138</v>
      </c>
    </row>
    <row r="18" spans="1:12" s="56" customFormat="1" ht="12" x14ac:dyDescent="0.2">
      <c r="A18" s="74"/>
      <c r="B18" s="61"/>
      <c r="C18" s="62"/>
      <c r="E18" s="33"/>
      <c r="F18" s="78"/>
      <c r="G18" s="74" t="s">
        <v>153</v>
      </c>
      <c r="H18" s="61" t="s">
        <v>118</v>
      </c>
      <c r="I18" s="92">
        <v>14625.06</v>
      </c>
      <c r="K18" s="33" t="s">
        <v>154</v>
      </c>
    </row>
    <row r="19" spans="1:12" s="56" customFormat="1" ht="12" x14ac:dyDescent="0.2">
      <c r="A19" s="74"/>
      <c r="B19" s="61"/>
      <c r="C19" s="62"/>
      <c r="E19" s="33"/>
      <c r="F19" s="78"/>
      <c r="G19" s="74"/>
      <c r="H19" s="61"/>
      <c r="I19" s="92"/>
      <c r="K19" s="33"/>
    </row>
    <row r="20" spans="1:12" s="56" customFormat="1" ht="12" x14ac:dyDescent="0.2">
      <c r="A20" s="74"/>
      <c r="B20" s="61"/>
      <c r="C20" s="62"/>
      <c r="E20" s="33"/>
      <c r="F20" s="78"/>
      <c r="G20" s="74"/>
      <c r="H20" s="61"/>
      <c r="I20" s="92"/>
      <c r="K20" s="33"/>
    </row>
    <row r="21" spans="1:12" s="56" customFormat="1" ht="12" x14ac:dyDescent="0.2">
      <c r="A21" s="74"/>
      <c r="B21" s="61"/>
      <c r="C21" s="62"/>
      <c r="E21" s="33"/>
      <c r="F21" s="78"/>
      <c r="G21" s="74"/>
      <c r="H21" s="61"/>
      <c r="I21" s="92"/>
      <c r="K21" s="33"/>
    </row>
    <row r="22" spans="1:12" s="56" customFormat="1" thickBot="1" x14ac:dyDescent="0.25">
      <c r="A22" s="74"/>
      <c r="B22" s="61"/>
      <c r="C22" s="62"/>
      <c r="E22" s="33"/>
      <c r="F22" s="78"/>
      <c r="G22" s="96"/>
      <c r="H22" s="67"/>
      <c r="I22" s="93"/>
      <c r="K22" s="33"/>
    </row>
    <row r="23" spans="1:12" s="56" customFormat="1" thickBot="1" x14ac:dyDescent="0.25">
      <c r="A23" s="74"/>
      <c r="B23" s="61"/>
      <c r="C23" s="62"/>
      <c r="E23" s="33"/>
      <c r="F23" s="78"/>
      <c r="G23" s="78"/>
      <c r="I23" s="87">
        <f>SUM(I6:I22)</f>
        <v>31247.07</v>
      </c>
      <c r="K23" s="33"/>
    </row>
    <row r="24" spans="1:12" s="56" customFormat="1" thickBot="1" x14ac:dyDescent="0.25">
      <c r="A24" s="96"/>
      <c r="B24" s="67"/>
      <c r="C24" s="72"/>
      <c r="E24" s="33"/>
      <c r="F24" s="78"/>
      <c r="G24" s="78"/>
      <c r="I24" s="88"/>
      <c r="K24" s="33"/>
    </row>
    <row r="25" spans="1:12" s="56" customFormat="1" thickBot="1" x14ac:dyDescent="0.25">
      <c r="A25" s="78"/>
      <c r="C25" s="69">
        <f>SUM(C6:C24)</f>
        <v>5410.25</v>
      </c>
      <c r="E25" s="33"/>
      <c r="F25" s="78"/>
      <c r="G25" s="78"/>
      <c r="I25" s="88"/>
      <c r="K25" s="33"/>
    </row>
    <row r="26" spans="1:12" s="56" customFormat="1" ht="12" x14ac:dyDescent="0.2">
      <c r="A26" s="94"/>
      <c r="B26" s="70"/>
      <c r="C26" s="70"/>
      <c r="D26" s="70"/>
      <c r="E26" s="98"/>
      <c r="F26" s="78"/>
      <c r="G26" s="78"/>
      <c r="I26" s="88"/>
      <c r="K26" s="33"/>
    </row>
    <row r="27" spans="1:12" s="56" customFormat="1" ht="12" x14ac:dyDescent="0.2">
      <c r="A27" s="94"/>
      <c r="B27" s="70"/>
      <c r="C27" s="70"/>
      <c r="D27" s="70"/>
      <c r="E27" s="98"/>
      <c r="F27" s="78"/>
      <c r="G27" s="78"/>
      <c r="I27" s="88"/>
      <c r="K27" s="33"/>
    </row>
    <row r="28" spans="1:12" s="70" customFormat="1" ht="12" x14ac:dyDescent="0.2">
      <c r="A28" s="94"/>
      <c r="E28" s="98"/>
      <c r="F28" s="94"/>
      <c r="G28" s="78"/>
      <c r="H28" s="56"/>
      <c r="I28" s="88"/>
      <c r="J28" s="56"/>
      <c r="K28" s="33"/>
      <c r="L28" s="56"/>
    </row>
    <row r="29" spans="1:12" s="70" customFormat="1" ht="12" x14ac:dyDescent="0.2">
      <c r="A29" s="94"/>
      <c r="E29" s="98"/>
      <c r="F29" s="94"/>
      <c r="G29" s="78"/>
      <c r="H29" s="56"/>
      <c r="I29" s="88"/>
      <c r="J29" s="56"/>
      <c r="K29" s="33"/>
    </row>
    <row r="30" spans="1:12" s="70" customFormat="1" ht="12" x14ac:dyDescent="0.2">
      <c r="A30" s="94"/>
      <c r="E30" s="98"/>
      <c r="F30" s="94"/>
      <c r="G30" s="78"/>
      <c r="H30" s="56"/>
      <c r="I30" s="88"/>
      <c r="J30" s="56"/>
      <c r="K30" s="33"/>
    </row>
    <row r="31" spans="1:12" s="70" customFormat="1" x14ac:dyDescent="0.2">
      <c r="A31" s="31"/>
      <c r="B31"/>
      <c r="C31"/>
      <c r="D31"/>
      <c r="E31" s="98"/>
      <c r="F31" s="94"/>
      <c r="G31" s="78"/>
      <c r="H31" s="56"/>
      <c r="I31" s="88"/>
      <c r="K31" s="98"/>
    </row>
    <row r="32" spans="1:12" s="70" customFormat="1" x14ac:dyDescent="0.2">
      <c r="A32" s="31"/>
      <c r="B32"/>
      <c r="C32"/>
      <c r="D32"/>
      <c r="E32" s="98"/>
      <c r="F32" s="94"/>
      <c r="G32" s="78"/>
      <c r="H32" s="56"/>
      <c r="I32" s="88"/>
      <c r="K32" s="98"/>
    </row>
    <row r="33" spans="7:12" x14ac:dyDescent="0.2">
      <c r="G33" s="78"/>
      <c r="H33" s="56"/>
      <c r="I33" s="88"/>
      <c r="J33" s="70"/>
      <c r="L33" s="70"/>
    </row>
    <row r="34" spans="7:12" x14ac:dyDescent="0.2">
      <c r="G34" s="78"/>
      <c r="H34" s="56"/>
      <c r="I34" s="88"/>
      <c r="J34" s="70"/>
    </row>
    <row r="35" spans="7:12" x14ac:dyDescent="0.2">
      <c r="G35" s="78"/>
      <c r="H35" s="56"/>
      <c r="I35" s="88"/>
      <c r="J35" s="70"/>
    </row>
    <row r="36" spans="7:12" x14ac:dyDescent="0.2">
      <c r="G36" s="78"/>
      <c r="H36" s="56"/>
      <c r="I36" s="88"/>
    </row>
    <row r="37" spans="7:12" x14ac:dyDescent="0.2">
      <c r="G37" s="78"/>
      <c r="H37" s="56"/>
      <c r="I37" s="88"/>
    </row>
    <row r="38" spans="7:12" x14ac:dyDescent="0.2">
      <c r="G38" s="78"/>
      <c r="H38" s="56"/>
      <c r="I38" s="88"/>
    </row>
    <row r="39" spans="7:12" x14ac:dyDescent="0.2">
      <c r="G39" s="78"/>
      <c r="H39" s="56"/>
      <c r="I39" s="88"/>
    </row>
    <row r="40" spans="7:12" x14ac:dyDescent="0.2">
      <c r="G40" s="94"/>
      <c r="H40" s="70"/>
      <c r="I40" s="95"/>
    </row>
    <row r="41" spans="7:12" x14ac:dyDescent="0.2">
      <c r="G41" s="94"/>
      <c r="H41" s="70"/>
      <c r="I41" s="95"/>
    </row>
    <row r="42" spans="7:12" x14ac:dyDescent="0.2">
      <c r="G42" s="94"/>
      <c r="H42" s="70"/>
      <c r="I42" s="95"/>
    </row>
    <row r="43" spans="7:12" x14ac:dyDescent="0.2">
      <c r="G43" s="94"/>
      <c r="H43" s="70"/>
      <c r="I43" s="95"/>
    </row>
    <row r="44" spans="7:12" x14ac:dyDescent="0.2">
      <c r="G44" s="94"/>
      <c r="H44" s="70"/>
      <c r="I44" s="95"/>
    </row>
  </sheetData>
  <mergeCells count="3">
    <mergeCell ref="A3:C3"/>
    <mergeCell ref="F3:I3"/>
    <mergeCell ref="A1:K1"/>
  </mergeCells>
  <phoneticPr fontId="0" type="noConversion"/>
  <printOptions horizontalCentered="1"/>
  <pageMargins left="0.55118110236220474" right="0.55118110236220474" top="0.59055118110236227" bottom="0.59055118110236227" header="0.31496062992125984" footer="0.31496062992125984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P69"/>
  <sheetViews>
    <sheetView workbookViewId="0">
      <selection activeCell="B9" sqref="B9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8.140625" customWidth="1"/>
    <col min="11" max="11" width="24.425781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6" s="1" customFormat="1" ht="17.45" customHeight="1" x14ac:dyDescent="0.2">
      <c r="A1" s="863" t="s">
        <v>956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70"/>
    </row>
    <row r="2" spans="1:16" s="1" customFormat="1" x14ac:dyDescent="0.2">
      <c r="D2" s="144"/>
      <c r="E2" s="270"/>
      <c r="F2" s="270"/>
      <c r="G2" s="270"/>
      <c r="K2" s="193"/>
      <c r="L2" s="144"/>
      <c r="M2" s="270"/>
      <c r="N2" s="270"/>
    </row>
    <row r="3" spans="1:16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G3" s="116"/>
      <c r="I3" s="866" t="s">
        <v>121</v>
      </c>
      <c r="J3" s="866"/>
      <c r="K3" s="866"/>
      <c r="L3" s="252" t="s">
        <v>959</v>
      </c>
      <c r="M3" s="116"/>
      <c r="N3" s="116"/>
    </row>
    <row r="4" spans="1:16" s="1" customFormat="1" ht="9" customHeight="1" thickBot="1" x14ac:dyDescent="0.25">
      <c r="D4" s="144"/>
      <c r="E4" s="270"/>
      <c r="F4" s="270"/>
      <c r="G4" s="270"/>
      <c r="K4" s="193"/>
      <c r="L4" s="144"/>
      <c r="M4" s="270"/>
      <c r="N4" s="270"/>
    </row>
    <row r="5" spans="1:16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G5" s="27"/>
      <c r="I5" s="10" t="s">
        <v>297</v>
      </c>
      <c r="J5" s="181" t="s">
        <v>296</v>
      </c>
      <c r="K5" s="11" t="s">
        <v>298</v>
      </c>
      <c r="L5" s="176" t="s">
        <v>299</v>
      </c>
      <c r="M5" s="27"/>
      <c r="N5" s="27"/>
    </row>
    <row r="6" spans="1:16" s="56" customFormat="1" x14ac:dyDescent="0.2">
      <c r="A6" s="129">
        <v>40851</v>
      </c>
      <c r="B6" s="190" t="s">
        <v>920</v>
      </c>
      <c r="C6" s="132" t="s">
        <v>800</v>
      </c>
      <c r="D6" s="136">
        <v>5000</v>
      </c>
      <c r="E6" s="27" t="s">
        <v>89</v>
      </c>
      <c r="F6" s="27" t="s">
        <v>249</v>
      </c>
      <c r="G6" s="29"/>
      <c r="I6" s="129">
        <v>40848</v>
      </c>
      <c r="J6" s="190" t="s">
        <v>301</v>
      </c>
      <c r="K6" s="132" t="s">
        <v>869</v>
      </c>
      <c r="L6" s="136">
        <v>224.1</v>
      </c>
      <c r="M6" s="27" t="s">
        <v>89</v>
      </c>
      <c r="N6" s="29" t="s">
        <v>249</v>
      </c>
    </row>
    <row r="7" spans="1:16" s="56" customFormat="1" x14ac:dyDescent="0.2">
      <c r="A7" s="129">
        <v>40851</v>
      </c>
      <c r="B7" s="190" t="s">
        <v>920</v>
      </c>
      <c r="C7" s="132" t="s">
        <v>847</v>
      </c>
      <c r="D7" s="136">
        <v>3800.57</v>
      </c>
      <c r="E7" s="27" t="s">
        <v>89</v>
      </c>
      <c r="F7" s="27" t="s">
        <v>249</v>
      </c>
      <c r="G7" s="29"/>
      <c r="I7" s="129">
        <v>40848</v>
      </c>
      <c r="J7" s="190" t="s">
        <v>301</v>
      </c>
      <c r="K7" s="132" t="s">
        <v>386</v>
      </c>
      <c r="L7" s="136">
        <v>3216.51</v>
      </c>
      <c r="M7" s="27" t="s">
        <v>89</v>
      </c>
      <c r="N7" s="29" t="s">
        <v>249</v>
      </c>
    </row>
    <row r="8" spans="1:16" s="56" customFormat="1" x14ac:dyDescent="0.2">
      <c r="A8" s="129">
        <v>40851</v>
      </c>
      <c r="B8" s="190" t="s">
        <v>301</v>
      </c>
      <c r="C8" s="132" t="s">
        <v>969</v>
      </c>
      <c r="D8" s="136">
        <v>5838.47</v>
      </c>
      <c r="E8" s="27" t="s">
        <v>89</v>
      </c>
      <c r="F8" s="27" t="s">
        <v>249</v>
      </c>
      <c r="G8" s="271" t="s">
        <v>970</v>
      </c>
      <c r="H8" s="267" t="s">
        <v>842</v>
      </c>
      <c r="I8" s="129">
        <v>40849</v>
      </c>
      <c r="J8" s="190" t="s">
        <v>647</v>
      </c>
      <c r="K8" s="132" t="s">
        <v>528</v>
      </c>
      <c r="L8" s="136">
        <v>693.46</v>
      </c>
      <c r="M8" s="27" t="s">
        <v>89</v>
      </c>
      <c r="N8" s="29" t="s">
        <v>249</v>
      </c>
    </row>
    <row r="9" spans="1:16" s="56" customFormat="1" x14ac:dyDescent="0.2">
      <c r="A9" s="129">
        <v>40857</v>
      </c>
      <c r="B9" s="190" t="s">
        <v>924</v>
      </c>
      <c r="C9" s="132" t="s">
        <v>730</v>
      </c>
      <c r="D9" s="136">
        <v>249.2</v>
      </c>
      <c r="E9" s="27" t="s">
        <v>89</v>
      </c>
      <c r="F9" s="27" t="s">
        <v>249</v>
      </c>
      <c r="G9" s="271"/>
      <c r="H9" s="267"/>
      <c r="I9" s="129">
        <v>40849</v>
      </c>
      <c r="J9" s="190" t="s">
        <v>647</v>
      </c>
      <c r="K9" s="132" t="s">
        <v>657</v>
      </c>
      <c r="L9" s="136">
        <v>756.7</v>
      </c>
      <c r="M9" s="27" t="s">
        <v>89</v>
      </c>
      <c r="N9" s="29" t="s">
        <v>249</v>
      </c>
    </row>
    <row r="10" spans="1:16" s="56" customFormat="1" x14ac:dyDescent="0.2">
      <c r="A10" s="129">
        <v>40857</v>
      </c>
      <c r="B10" s="190" t="s">
        <v>637</v>
      </c>
      <c r="C10" s="132" t="s">
        <v>964</v>
      </c>
      <c r="D10" s="136">
        <v>2344.1999999999998</v>
      </c>
      <c r="E10" s="27" t="s">
        <v>89</v>
      </c>
      <c r="F10" s="27" t="s">
        <v>249</v>
      </c>
      <c r="G10" s="29"/>
      <c r="I10" s="129">
        <v>40849</v>
      </c>
      <c r="J10" s="190" t="s">
        <v>647</v>
      </c>
      <c r="K10" s="132" t="s">
        <v>960</v>
      </c>
      <c r="L10" s="136">
        <v>312.27</v>
      </c>
      <c r="M10" s="27" t="s">
        <v>89</v>
      </c>
      <c r="N10" s="29" t="s">
        <v>249</v>
      </c>
    </row>
    <row r="11" spans="1:16" s="56" customFormat="1" x14ac:dyDescent="0.2">
      <c r="A11" s="129">
        <v>40857</v>
      </c>
      <c r="B11" s="190" t="s">
        <v>637</v>
      </c>
      <c r="C11" s="132" t="s">
        <v>943</v>
      </c>
      <c r="D11" s="136">
        <f>21.85+222.26</f>
        <v>244.10999999999999</v>
      </c>
      <c r="E11" s="27" t="s">
        <v>89</v>
      </c>
      <c r="F11" s="27" t="s">
        <v>249</v>
      </c>
      <c r="G11" s="29"/>
      <c r="I11" s="129">
        <v>40849</v>
      </c>
      <c r="J11" s="190" t="s">
        <v>647</v>
      </c>
      <c r="K11" s="132" t="s">
        <v>132</v>
      </c>
      <c r="L11" s="136">
        <v>149.69999999999999</v>
      </c>
      <c r="M11" s="27" t="s">
        <v>89</v>
      </c>
      <c r="N11" s="29" t="s">
        <v>249</v>
      </c>
      <c r="O11"/>
      <c r="P11" s="29"/>
    </row>
    <row r="12" spans="1:16" s="29" customFormat="1" x14ac:dyDescent="0.2">
      <c r="A12" s="129">
        <v>40858</v>
      </c>
      <c r="B12" s="190" t="s">
        <v>301</v>
      </c>
      <c r="C12" s="132" t="s">
        <v>25</v>
      </c>
      <c r="D12" s="136">
        <v>4548.4799999999996</v>
      </c>
      <c r="E12" s="29" t="s">
        <v>89</v>
      </c>
      <c r="F12" s="27" t="s">
        <v>249</v>
      </c>
      <c r="G12" s="267"/>
      <c r="H12" s="264"/>
      <c r="I12" s="129">
        <v>40849</v>
      </c>
      <c r="J12" s="190" t="s">
        <v>647</v>
      </c>
      <c r="K12" s="132" t="s">
        <v>961</v>
      </c>
      <c r="L12" s="136">
        <v>99.22</v>
      </c>
      <c r="M12" s="27" t="s">
        <v>89</v>
      </c>
      <c r="N12" s="29" t="s">
        <v>249</v>
      </c>
      <c r="O12" s="56"/>
    </row>
    <row r="13" spans="1:16" s="29" customFormat="1" x14ac:dyDescent="0.2">
      <c r="A13" s="129">
        <v>40864</v>
      </c>
      <c r="B13" s="190" t="s">
        <v>301</v>
      </c>
      <c r="C13" s="132" t="s">
        <v>380</v>
      </c>
      <c r="D13" s="136">
        <v>371.07</v>
      </c>
      <c r="E13" s="29" t="s">
        <v>89</v>
      </c>
      <c r="F13" s="29" t="s">
        <v>249</v>
      </c>
      <c r="G13" s="267"/>
      <c r="H13"/>
      <c r="I13" s="129">
        <v>40849</v>
      </c>
      <c r="J13" s="190" t="s">
        <v>301</v>
      </c>
      <c r="K13" s="132" t="s">
        <v>380</v>
      </c>
      <c r="L13" s="136">
        <v>262.2</v>
      </c>
      <c r="M13" s="27" t="s">
        <v>89</v>
      </c>
      <c r="N13" s="29" t="s">
        <v>249</v>
      </c>
      <c r="O13" s="56"/>
    </row>
    <row r="14" spans="1:16" s="29" customFormat="1" x14ac:dyDescent="0.2">
      <c r="A14" s="129">
        <v>40865</v>
      </c>
      <c r="B14" s="190" t="s">
        <v>301</v>
      </c>
      <c r="C14" s="132" t="s">
        <v>967</v>
      </c>
      <c r="D14" s="136">
        <v>790</v>
      </c>
      <c r="E14" s="27" t="s">
        <v>89</v>
      </c>
      <c r="F14" s="27" t="s">
        <v>249</v>
      </c>
      <c r="H14" s="264"/>
      <c r="I14" s="129">
        <v>40849</v>
      </c>
      <c r="J14" s="190" t="s">
        <v>301</v>
      </c>
      <c r="K14" s="132" t="s">
        <v>946</v>
      </c>
      <c r="L14" s="136">
        <v>39.729999999999997</v>
      </c>
      <c r="M14" s="27" t="s">
        <v>89</v>
      </c>
      <c r="N14" s="29" t="s">
        <v>249</v>
      </c>
      <c r="O14" s="56"/>
    </row>
    <row r="15" spans="1:16" s="29" customFormat="1" x14ac:dyDescent="0.2">
      <c r="A15" s="129">
        <v>40865</v>
      </c>
      <c r="B15" s="190" t="s">
        <v>637</v>
      </c>
      <c r="C15" s="132" t="s">
        <v>968</v>
      </c>
      <c r="D15" s="136">
        <v>813</v>
      </c>
      <c r="E15" s="27" t="s">
        <v>89</v>
      </c>
      <c r="F15" s="27" t="s">
        <v>249</v>
      </c>
      <c r="G15" s="267"/>
      <c r="H15" s="264"/>
      <c r="I15" s="129">
        <v>40849</v>
      </c>
      <c r="J15" s="190" t="s">
        <v>637</v>
      </c>
      <c r="K15" s="132" t="s">
        <v>955</v>
      </c>
      <c r="L15" s="136">
        <v>3336.33</v>
      </c>
      <c r="M15" s="29" t="s">
        <v>89</v>
      </c>
      <c r="N15" s="160" t="s">
        <v>249</v>
      </c>
      <c r="O15" s="266"/>
    </row>
    <row r="16" spans="1:16" s="29" customFormat="1" x14ac:dyDescent="0.2">
      <c r="A16" s="129">
        <v>40870</v>
      </c>
      <c r="B16" s="190" t="s">
        <v>301</v>
      </c>
      <c r="C16" s="132" t="s">
        <v>5</v>
      </c>
      <c r="D16" s="136">
        <v>3502.08</v>
      </c>
      <c r="E16" s="29" t="s">
        <v>89</v>
      </c>
      <c r="F16" s="27" t="s">
        <v>249</v>
      </c>
      <c r="G16" s="267"/>
      <c r="H16" s="264"/>
      <c r="I16" s="129">
        <v>40849</v>
      </c>
      <c r="J16" s="190" t="s">
        <v>301</v>
      </c>
      <c r="K16" s="132" t="s">
        <v>831</v>
      </c>
      <c r="L16" s="136">
        <v>720</v>
      </c>
      <c r="M16" s="29" t="s">
        <v>89</v>
      </c>
      <c r="N16" s="160" t="s">
        <v>249</v>
      </c>
      <c r="O16" s="266"/>
    </row>
    <row r="17" spans="1:15" s="29" customFormat="1" x14ac:dyDescent="0.2">
      <c r="A17" s="129">
        <v>40870</v>
      </c>
      <c r="B17" s="190" t="s">
        <v>637</v>
      </c>
      <c r="C17" s="132" t="s">
        <v>537</v>
      </c>
      <c r="D17" s="136">
        <v>1500</v>
      </c>
      <c r="E17" s="27"/>
      <c r="F17" s="27" t="s">
        <v>249</v>
      </c>
      <c r="G17" s="267"/>
      <c r="H17" s="264"/>
      <c r="I17" s="129">
        <v>40849</v>
      </c>
      <c r="J17" s="190" t="s">
        <v>301</v>
      </c>
      <c r="K17" s="132" t="s">
        <v>963</v>
      </c>
      <c r="L17" s="136">
        <v>205</v>
      </c>
      <c r="M17" s="29" t="s">
        <v>89</v>
      </c>
      <c r="N17" s="160" t="s">
        <v>249</v>
      </c>
      <c r="O17" s="266"/>
    </row>
    <row r="18" spans="1:15" s="29" customFormat="1" x14ac:dyDescent="0.2">
      <c r="A18" s="129">
        <v>40871</v>
      </c>
      <c r="B18" s="190" t="s">
        <v>582</v>
      </c>
      <c r="C18" s="132" t="s">
        <v>434</v>
      </c>
      <c r="D18" s="136">
        <v>5520</v>
      </c>
      <c r="E18" s="27" t="s">
        <v>89</v>
      </c>
      <c r="F18" s="27" t="s">
        <v>249</v>
      </c>
      <c r="G18" s="267"/>
      <c r="H18" s="264"/>
      <c r="I18" s="129">
        <v>40849</v>
      </c>
      <c r="J18" s="190" t="s">
        <v>817</v>
      </c>
      <c r="K18" s="132" t="s">
        <v>543</v>
      </c>
      <c r="L18" s="136">
        <v>340</v>
      </c>
      <c r="M18" s="29" t="s">
        <v>89</v>
      </c>
      <c r="N18" s="160" t="s">
        <v>249</v>
      </c>
      <c r="O18" s="266"/>
    </row>
    <row r="19" spans="1:15" s="29" customFormat="1" x14ac:dyDescent="0.2">
      <c r="A19" s="129">
        <v>40871</v>
      </c>
      <c r="B19" s="190" t="s">
        <v>582</v>
      </c>
      <c r="C19" s="132" t="s">
        <v>973</v>
      </c>
      <c r="D19" s="136">
        <v>120</v>
      </c>
      <c r="E19" s="27" t="s">
        <v>89</v>
      </c>
      <c r="F19" s="27" t="s">
        <v>249</v>
      </c>
      <c r="H19"/>
      <c r="I19" s="129">
        <v>40850</v>
      </c>
      <c r="J19" s="190" t="s">
        <v>660</v>
      </c>
      <c r="K19" s="132" t="s">
        <v>1048</v>
      </c>
      <c r="L19" s="136">
        <v>140</v>
      </c>
      <c r="N19" s="160" t="s">
        <v>249</v>
      </c>
      <c r="O19" s="266"/>
    </row>
    <row r="20" spans="1:15" s="29" customFormat="1" x14ac:dyDescent="0.2">
      <c r="A20" s="129">
        <v>40871</v>
      </c>
      <c r="B20" s="190" t="s">
        <v>719</v>
      </c>
      <c r="C20" s="132" t="s">
        <v>945</v>
      </c>
      <c r="D20" s="136">
        <v>4472.91</v>
      </c>
      <c r="E20" s="27" t="s">
        <v>89</v>
      </c>
      <c r="F20" s="27" t="s">
        <v>249</v>
      </c>
      <c r="H20" s="264"/>
      <c r="I20" s="129">
        <v>40850</v>
      </c>
      <c r="J20" s="190" t="s">
        <v>301</v>
      </c>
      <c r="K20" s="132" t="s">
        <v>962</v>
      </c>
      <c r="L20" s="136">
        <v>3263.87</v>
      </c>
      <c r="M20" s="27" t="s">
        <v>89</v>
      </c>
      <c r="N20" s="29" t="s">
        <v>249</v>
      </c>
      <c r="O20" s="266"/>
    </row>
    <row r="21" spans="1:15" s="29" customFormat="1" x14ac:dyDescent="0.2">
      <c r="A21" s="129">
        <v>40871</v>
      </c>
      <c r="B21" s="190" t="s">
        <v>301</v>
      </c>
      <c r="C21" s="132" t="s">
        <v>227</v>
      </c>
      <c r="D21" s="136">
        <v>735.3</v>
      </c>
      <c r="E21" s="157" t="s">
        <v>89</v>
      </c>
      <c r="F21" s="157" t="s">
        <v>249</v>
      </c>
      <c r="H21" s="264"/>
      <c r="I21" s="129">
        <v>40850</v>
      </c>
      <c r="J21" s="190" t="s">
        <v>301</v>
      </c>
      <c r="K21" s="132" t="s">
        <v>380</v>
      </c>
      <c r="L21" s="136">
        <v>262.2</v>
      </c>
      <c r="M21" s="157" t="s">
        <v>89</v>
      </c>
      <c r="O21"/>
    </row>
    <row r="22" spans="1:15" s="29" customFormat="1" x14ac:dyDescent="0.2">
      <c r="A22" s="129">
        <v>40871</v>
      </c>
      <c r="B22" s="190" t="s">
        <v>301</v>
      </c>
      <c r="C22" s="132" t="s">
        <v>293</v>
      </c>
      <c r="D22" s="136">
        <v>581.4</v>
      </c>
      <c r="E22" s="157" t="s">
        <v>89</v>
      </c>
      <c r="F22" s="157" t="s">
        <v>249</v>
      </c>
      <c r="H22" s="264"/>
      <c r="I22" s="129">
        <v>40851</v>
      </c>
      <c r="J22" s="190" t="s">
        <v>301</v>
      </c>
      <c r="K22" s="132" t="s">
        <v>5</v>
      </c>
      <c r="L22" s="136">
        <v>857.28</v>
      </c>
      <c r="M22" s="157" t="s">
        <v>89</v>
      </c>
      <c r="N22" s="29" t="s">
        <v>249</v>
      </c>
      <c r="O22" s="266"/>
    </row>
    <row r="23" spans="1:15" s="29" customFormat="1" x14ac:dyDescent="0.2">
      <c r="A23" s="129">
        <v>40871</v>
      </c>
      <c r="B23" s="190" t="s">
        <v>637</v>
      </c>
      <c r="C23" s="132" t="s">
        <v>974</v>
      </c>
      <c r="D23" s="136">
        <v>613.1</v>
      </c>
      <c r="E23" s="29" t="s">
        <v>89</v>
      </c>
      <c r="F23" s="29" t="s">
        <v>249</v>
      </c>
      <c r="H23"/>
      <c r="I23" s="129">
        <v>40851</v>
      </c>
      <c r="J23" s="190" t="s">
        <v>301</v>
      </c>
      <c r="K23" s="132" t="s">
        <v>828</v>
      </c>
      <c r="L23" s="136">
        <v>985.53</v>
      </c>
      <c r="M23" s="157" t="s">
        <v>89</v>
      </c>
      <c r="N23" s="29" t="s">
        <v>249</v>
      </c>
      <c r="O23" s="266"/>
    </row>
    <row r="24" spans="1:15" s="29" customFormat="1" x14ac:dyDescent="0.2">
      <c r="A24" s="129">
        <v>40871</v>
      </c>
      <c r="B24" s="190" t="s">
        <v>301</v>
      </c>
      <c r="C24" s="132" t="s">
        <v>194</v>
      </c>
      <c r="D24" s="136">
        <v>1036.9000000000001</v>
      </c>
      <c r="E24" s="29" t="s">
        <v>89</v>
      </c>
      <c r="F24" s="29" t="s">
        <v>249</v>
      </c>
      <c r="G24" s="267" t="s">
        <v>842</v>
      </c>
      <c r="H24" s="264" t="s">
        <v>925</v>
      </c>
      <c r="I24" s="129">
        <v>40854</v>
      </c>
      <c r="J24" s="190" t="s">
        <v>301</v>
      </c>
      <c r="K24" s="132" t="s">
        <v>821</v>
      </c>
      <c r="L24" s="136">
        <v>491.76</v>
      </c>
      <c r="M24" s="27" t="s">
        <v>89</v>
      </c>
      <c r="N24" s="29" t="s">
        <v>249</v>
      </c>
      <c r="O24" s="266"/>
    </row>
    <row r="25" spans="1:15" s="29" customFormat="1" x14ac:dyDescent="0.2">
      <c r="A25" s="129">
        <v>40871</v>
      </c>
      <c r="B25" s="190" t="s">
        <v>301</v>
      </c>
      <c r="C25" s="132" t="s">
        <v>709</v>
      </c>
      <c r="D25" s="136">
        <v>370</v>
      </c>
      <c r="E25" s="29" t="s">
        <v>89</v>
      </c>
      <c r="F25" s="29" t="s">
        <v>249</v>
      </c>
      <c r="H25" s="264"/>
      <c r="I25" s="129">
        <v>40854</v>
      </c>
      <c r="J25" s="190" t="s">
        <v>301</v>
      </c>
      <c r="K25" s="132" t="s">
        <v>50</v>
      </c>
      <c r="L25" s="136">
        <v>3691.71</v>
      </c>
      <c r="M25" s="27" t="s">
        <v>89</v>
      </c>
      <c r="N25" s="29" t="s">
        <v>249</v>
      </c>
      <c r="O25" s="266"/>
    </row>
    <row r="26" spans="1:15" s="29" customFormat="1" x14ac:dyDescent="0.2">
      <c r="A26" s="129">
        <v>40871</v>
      </c>
      <c r="B26" s="190" t="s">
        <v>301</v>
      </c>
      <c r="C26" s="132" t="s">
        <v>420</v>
      </c>
      <c r="D26" s="136">
        <v>473</v>
      </c>
      <c r="E26" s="273" t="s">
        <v>89</v>
      </c>
      <c r="F26" s="226" t="s">
        <v>249</v>
      </c>
      <c r="H26" s="264"/>
      <c r="I26" s="129">
        <v>40854</v>
      </c>
      <c r="J26" s="190" t="s">
        <v>301</v>
      </c>
      <c r="K26" s="132" t="s">
        <v>869</v>
      </c>
      <c r="L26" s="136">
        <v>372.7</v>
      </c>
      <c r="M26" s="27" t="s">
        <v>89</v>
      </c>
      <c r="N26" s="29" t="s">
        <v>249</v>
      </c>
      <c r="O26" s="266"/>
    </row>
    <row r="27" spans="1:15" s="29" customFormat="1" ht="13.5" thickBot="1" x14ac:dyDescent="0.25">
      <c r="A27" s="161"/>
      <c r="B27" s="187"/>
      <c r="C27" s="67"/>
      <c r="D27" s="93"/>
      <c r="H27"/>
      <c r="I27" s="129">
        <v>40855</v>
      </c>
      <c r="J27" s="190" t="s">
        <v>301</v>
      </c>
      <c r="K27" s="132" t="s">
        <v>424</v>
      </c>
      <c r="L27" s="136">
        <v>120.6</v>
      </c>
      <c r="M27" s="27" t="s">
        <v>89</v>
      </c>
      <c r="N27" s="29" t="s">
        <v>249</v>
      </c>
      <c r="O27" s="266"/>
    </row>
    <row r="28" spans="1:15" s="29" customFormat="1" ht="12.75" customHeight="1" thickBot="1" x14ac:dyDescent="0.25">
      <c r="A28" s="56"/>
      <c r="B28" s="56"/>
      <c r="C28" s="56"/>
      <c r="D28" s="87">
        <f>SUM(D6:D27)</f>
        <v>42923.79</v>
      </c>
      <c r="H28"/>
      <c r="I28" s="129">
        <v>40855</v>
      </c>
      <c r="J28" s="190" t="s">
        <v>301</v>
      </c>
      <c r="K28" s="132" t="s">
        <v>939</v>
      </c>
      <c r="L28" s="136">
        <v>10000</v>
      </c>
      <c r="M28" s="27" t="s">
        <v>89</v>
      </c>
      <c r="N28" s="29" t="s">
        <v>249</v>
      </c>
      <c r="O28" s="266"/>
    </row>
    <row r="29" spans="1:15" s="29" customFormat="1" x14ac:dyDescent="0.2">
      <c r="A29" s="246"/>
      <c r="B29" s="70"/>
      <c r="C29" s="70"/>
      <c r="D29" s="95"/>
      <c r="H29"/>
      <c r="I29" s="129">
        <v>40857</v>
      </c>
      <c r="J29" s="190" t="s">
        <v>301</v>
      </c>
      <c r="K29" s="132" t="s">
        <v>227</v>
      </c>
      <c r="L29" s="136">
        <v>743.85</v>
      </c>
      <c r="M29" s="27" t="s">
        <v>89</v>
      </c>
      <c r="N29" s="29" t="s">
        <v>249</v>
      </c>
      <c r="O29" s="266"/>
    </row>
    <row r="30" spans="1:15" s="29" customFormat="1" x14ac:dyDescent="0.2">
      <c r="A30" s="246"/>
      <c r="B30" s="70"/>
      <c r="C30" s="70"/>
      <c r="D30" s="95"/>
      <c r="H30"/>
      <c r="I30" s="129">
        <v>40857</v>
      </c>
      <c r="J30" s="190" t="s">
        <v>637</v>
      </c>
      <c r="K30" s="132" t="s">
        <v>965</v>
      </c>
      <c r="L30" s="136">
        <v>10000</v>
      </c>
      <c r="M30" s="27" t="s">
        <v>89</v>
      </c>
      <c r="N30" s="29" t="s">
        <v>249</v>
      </c>
      <c r="O30" s="266"/>
    </row>
    <row r="31" spans="1:15" s="29" customFormat="1" x14ac:dyDescent="0.2">
      <c r="A31" s="246"/>
      <c r="B31" s="70"/>
      <c r="C31" s="70"/>
      <c r="D31" s="95"/>
      <c r="H31"/>
      <c r="I31" s="129">
        <v>40857</v>
      </c>
      <c r="J31" s="190" t="s">
        <v>301</v>
      </c>
      <c r="K31" s="132" t="s">
        <v>689</v>
      </c>
      <c r="L31" s="136">
        <v>79.2</v>
      </c>
      <c r="M31" s="27" t="s">
        <v>89</v>
      </c>
      <c r="N31" s="29" t="s">
        <v>249</v>
      </c>
      <c r="O31" s="266"/>
    </row>
    <row r="32" spans="1:15" s="29" customFormat="1" x14ac:dyDescent="0.2">
      <c r="A32"/>
      <c r="B32"/>
      <c r="C32"/>
      <c r="D32" s="197"/>
      <c r="H32"/>
      <c r="I32" s="129">
        <v>40857</v>
      </c>
      <c r="J32" s="190" t="s">
        <v>301</v>
      </c>
      <c r="K32" s="132" t="s">
        <v>709</v>
      </c>
      <c r="L32" s="136">
        <v>496.98</v>
      </c>
      <c r="M32" s="27" t="s">
        <v>89</v>
      </c>
      <c r="N32" s="29" t="s">
        <v>249</v>
      </c>
      <c r="O32" s="266"/>
    </row>
    <row r="33" spans="1:16" s="29" customFormat="1" x14ac:dyDescent="0.2">
      <c r="A33"/>
      <c r="B33"/>
      <c r="C33"/>
      <c r="D33" s="197"/>
      <c r="H33"/>
      <c r="I33" s="129">
        <v>40857</v>
      </c>
      <c r="J33" s="190" t="s">
        <v>301</v>
      </c>
      <c r="K33" s="132" t="s">
        <v>869</v>
      </c>
      <c r="L33" s="136">
        <v>185.4</v>
      </c>
      <c r="M33" s="27" t="s">
        <v>89</v>
      </c>
      <c r="N33" s="29" t="s">
        <v>249</v>
      </c>
      <c r="O33"/>
      <c r="P33"/>
    </row>
    <row r="34" spans="1:16" s="29" customFormat="1" x14ac:dyDescent="0.2">
      <c r="A34"/>
      <c r="B34"/>
      <c r="C34"/>
      <c r="D34" s="197"/>
      <c r="H34"/>
      <c r="I34" s="129">
        <v>40858</v>
      </c>
      <c r="J34" s="190" t="s">
        <v>637</v>
      </c>
      <c r="K34" s="132" t="s">
        <v>966</v>
      </c>
      <c r="L34" s="136">
        <v>13200</v>
      </c>
      <c r="M34" s="29" t="s">
        <v>89</v>
      </c>
      <c r="N34" s="29" t="s">
        <v>249</v>
      </c>
      <c r="O34" s="266"/>
      <c r="P34"/>
    </row>
    <row r="35" spans="1:16" s="29" customFormat="1" x14ac:dyDescent="0.2">
      <c r="A35"/>
      <c r="B35"/>
      <c r="C35"/>
      <c r="D35" s="197"/>
      <c r="H35"/>
      <c r="I35" s="129">
        <v>40861</v>
      </c>
      <c r="J35" s="190" t="s">
        <v>301</v>
      </c>
      <c r="K35" s="132" t="s">
        <v>869</v>
      </c>
      <c r="L35" s="136">
        <v>287.95</v>
      </c>
      <c r="M35" s="29" t="s">
        <v>89</v>
      </c>
      <c r="O35"/>
      <c r="P35"/>
    </row>
    <row r="36" spans="1:16" s="29" customFormat="1" x14ac:dyDescent="0.2">
      <c r="A36"/>
      <c r="B36"/>
      <c r="C36"/>
      <c r="D36" s="197"/>
      <c r="H36"/>
      <c r="I36" s="129">
        <v>40862</v>
      </c>
      <c r="J36" s="190" t="s">
        <v>301</v>
      </c>
      <c r="K36" s="132" t="s">
        <v>971</v>
      </c>
      <c r="L36" s="136">
        <v>219.95</v>
      </c>
      <c r="M36" s="29" t="s">
        <v>89</v>
      </c>
      <c r="N36" s="29" t="s">
        <v>249</v>
      </c>
      <c r="O36" s="266"/>
      <c r="P36"/>
    </row>
    <row r="37" spans="1:16" s="29" customFormat="1" x14ac:dyDescent="0.2">
      <c r="A37"/>
      <c r="B37"/>
      <c r="C37"/>
      <c r="D37" s="197"/>
      <c r="H37"/>
      <c r="I37" s="129">
        <v>40863</v>
      </c>
      <c r="J37" s="190" t="s">
        <v>301</v>
      </c>
      <c r="K37" s="132" t="s">
        <v>424</v>
      </c>
      <c r="L37" s="136">
        <v>651.41</v>
      </c>
      <c r="M37" s="29" t="s">
        <v>89</v>
      </c>
      <c r="N37" s="29" t="s">
        <v>249</v>
      </c>
      <c r="O37"/>
      <c r="P37"/>
    </row>
    <row r="38" spans="1:16" s="29" customFormat="1" x14ac:dyDescent="0.2">
      <c r="A38"/>
      <c r="B38"/>
      <c r="C38"/>
      <c r="D38" s="197"/>
      <c r="H38"/>
      <c r="I38" s="129">
        <v>40863</v>
      </c>
      <c r="J38" s="190" t="s">
        <v>301</v>
      </c>
      <c r="K38" s="132" t="s">
        <v>869</v>
      </c>
      <c r="L38" s="136">
        <v>139.94999999999999</v>
      </c>
      <c r="M38" s="29" t="s">
        <v>89</v>
      </c>
      <c r="N38" s="29" t="s">
        <v>249</v>
      </c>
      <c r="O38" s="266"/>
      <c r="P38"/>
    </row>
    <row r="39" spans="1:16" s="29" customFormat="1" x14ac:dyDescent="0.2">
      <c r="A39"/>
      <c r="B39"/>
      <c r="C39"/>
      <c r="D39" s="197"/>
      <c r="H39"/>
      <c r="I39" s="129">
        <v>40864</v>
      </c>
      <c r="J39" s="190" t="s">
        <v>301</v>
      </c>
      <c r="K39" s="132" t="s">
        <v>386</v>
      </c>
      <c r="L39" s="136">
        <v>2144.34</v>
      </c>
      <c r="M39" s="29" t="s">
        <v>89</v>
      </c>
      <c r="N39" s="29" t="s">
        <v>249</v>
      </c>
      <c r="O39"/>
      <c r="P39"/>
    </row>
    <row r="40" spans="1:16" s="29" customFormat="1" x14ac:dyDescent="0.2">
      <c r="A40"/>
      <c r="B40"/>
      <c r="C40"/>
      <c r="D40" s="197"/>
      <c r="H40"/>
      <c r="I40" s="129">
        <v>40864</v>
      </c>
      <c r="J40" s="190" t="s">
        <v>301</v>
      </c>
      <c r="K40" s="132" t="s">
        <v>972</v>
      </c>
      <c r="L40" s="136">
        <v>177.85</v>
      </c>
      <c r="M40" s="29" t="s">
        <v>89</v>
      </c>
      <c r="N40" s="29" t="s">
        <v>249</v>
      </c>
      <c r="O40" s="266"/>
      <c r="P40"/>
    </row>
    <row r="41" spans="1:16" s="29" customFormat="1" x14ac:dyDescent="0.2">
      <c r="A41"/>
      <c r="B41"/>
      <c r="C41"/>
      <c r="D41" s="197"/>
      <c r="H41"/>
      <c r="I41" s="129">
        <v>40864</v>
      </c>
      <c r="J41" s="190" t="s">
        <v>301</v>
      </c>
      <c r="K41" s="132" t="s">
        <v>256</v>
      </c>
      <c r="L41" s="136">
        <v>786.38</v>
      </c>
      <c r="M41" s="29" t="s">
        <v>89</v>
      </c>
      <c r="N41" s="29" t="s">
        <v>249</v>
      </c>
      <c r="O41"/>
      <c r="P41"/>
    </row>
    <row r="42" spans="1:16" s="29" customFormat="1" x14ac:dyDescent="0.2">
      <c r="A42"/>
      <c r="B42"/>
      <c r="C42"/>
      <c r="D42" s="197"/>
      <c r="H42"/>
      <c r="I42" s="129">
        <v>40868</v>
      </c>
      <c r="J42" s="190" t="s">
        <v>301</v>
      </c>
      <c r="K42" s="132" t="s">
        <v>946</v>
      </c>
      <c r="L42" s="136">
        <v>2223</v>
      </c>
      <c r="M42" s="29" t="s">
        <v>89</v>
      </c>
      <c r="N42" s="29" t="s">
        <v>249</v>
      </c>
      <c r="O42" s="266"/>
      <c r="P42"/>
    </row>
    <row r="43" spans="1:16" s="29" customFormat="1" x14ac:dyDescent="0.2">
      <c r="A43"/>
      <c r="B43"/>
      <c r="C43"/>
      <c r="D43" s="197"/>
      <c r="H43"/>
      <c r="I43" s="129">
        <v>40869</v>
      </c>
      <c r="J43" s="190" t="s">
        <v>301</v>
      </c>
      <c r="K43" s="132" t="s">
        <v>869</v>
      </c>
      <c r="L43" s="136">
        <v>1145.9000000000001</v>
      </c>
      <c r="M43" s="29" t="s">
        <v>89</v>
      </c>
      <c r="N43" s="29" t="s">
        <v>249</v>
      </c>
      <c r="O43"/>
      <c r="P43"/>
    </row>
    <row r="44" spans="1:16" s="29" customFormat="1" x14ac:dyDescent="0.2">
      <c r="A44"/>
      <c r="B44"/>
      <c r="C44"/>
      <c r="D44" s="197"/>
      <c r="H44"/>
      <c r="I44" s="129">
        <v>40870</v>
      </c>
      <c r="J44" s="190" t="s">
        <v>301</v>
      </c>
      <c r="K44" s="132" t="s">
        <v>869</v>
      </c>
      <c r="L44" s="136">
        <v>418.65</v>
      </c>
      <c r="M44" s="29" t="s">
        <v>89</v>
      </c>
      <c r="N44" s="29" t="s">
        <v>249</v>
      </c>
      <c r="O44" s="266"/>
      <c r="P44"/>
    </row>
    <row r="45" spans="1:16" s="29" customFormat="1" x14ac:dyDescent="0.2">
      <c r="A45"/>
      <c r="B45"/>
      <c r="C45"/>
      <c r="D45" s="197"/>
      <c r="H45"/>
      <c r="I45" s="129">
        <v>40870</v>
      </c>
      <c r="J45" s="190" t="s">
        <v>301</v>
      </c>
      <c r="K45" s="132" t="s">
        <v>869</v>
      </c>
      <c r="L45" s="136">
        <v>229.95</v>
      </c>
      <c r="M45" s="29" t="s">
        <v>89</v>
      </c>
      <c r="N45" s="29" t="s">
        <v>249</v>
      </c>
      <c r="O45"/>
      <c r="P45"/>
    </row>
    <row r="46" spans="1:16" s="29" customFormat="1" x14ac:dyDescent="0.2">
      <c r="A46"/>
      <c r="B46"/>
      <c r="C46"/>
      <c r="D46" s="197"/>
      <c r="H46"/>
      <c r="I46" s="129">
        <v>40870</v>
      </c>
      <c r="J46" s="190" t="s">
        <v>301</v>
      </c>
      <c r="K46" s="132" t="s">
        <v>424</v>
      </c>
      <c r="L46" s="136">
        <v>146.28</v>
      </c>
      <c r="M46" s="29" t="s">
        <v>89</v>
      </c>
      <c r="N46" s="29" t="s">
        <v>249</v>
      </c>
      <c r="O46" s="266"/>
      <c r="P46"/>
    </row>
    <row r="47" spans="1:16" s="29" customFormat="1" x14ac:dyDescent="0.2">
      <c r="A47"/>
      <c r="B47"/>
      <c r="C47"/>
      <c r="D47" s="197"/>
      <c r="H47"/>
      <c r="I47" s="129">
        <v>40871</v>
      </c>
      <c r="J47" s="190" t="s">
        <v>817</v>
      </c>
      <c r="K47" s="132" t="s">
        <v>831</v>
      </c>
      <c r="L47" s="136">
        <v>600</v>
      </c>
      <c r="M47" s="29" t="s">
        <v>89</v>
      </c>
      <c r="N47" s="29" t="s">
        <v>249</v>
      </c>
      <c r="O47"/>
      <c r="P47"/>
    </row>
    <row r="48" spans="1:16" s="29" customFormat="1" x14ac:dyDescent="0.2">
      <c r="A48"/>
      <c r="B48"/>
      <c r="C48"/>
      <c r="D48" s="197"/>
      <c r="H48"/>
      <c r="I48" s="129">
        <v>40872</v>
      </c>
      <c r="J48" s="190" t="s">
        <v>301</v>
      </c>
      <c r="K48" s="132" t="s">
        <v>227</v>
      </c>
      <c r="L48" s="136">
        <v>459.42</v>
      </c>
      <c r="M48" s="29" t="s">
        <v>89</v>
      </c>
      <c r="N48" s="29" t="s">
        <v>249</v>
      </c>
      <c r="O48" s="266"/>
      <c r="P48"/>
    </row>
    <row r="49" spans="1:16" s="29" customFormat="1" x14ac:dyDescent="0.2">
      <c r="A49"/>
      <c r="B49"/>
      <c r="C49"/>
      <c r="D49" s="197"/>
      <c r="H49"/>
      <c r="I49" s="129">
        <v>40872</v>
      </c>
      <c r="J49" s="190" t="s">
        <v>719</v>
      </c>
      <c r="K49" s="132" t="s">
        <v>975</v>
      </c>
      <c r="L49" s="136">
        <v>500</v>
      </c>
      <c r="M49" s="29" t="s">
        <v>89</v>
      </c>
      <c r="O49"/>
      <c r="P49"/>
    </row>
    <row r="50" spans="1:16" s="29" customFormat="1" x14ac:dyDescent="0.2">
      <c r="A50"/>
      <c r="B50"/>
      <c r="C50"/>
      <c r="D50" s="197"/>
      <c r="H50"/>
      <c r="I50" s="129">
        <v>40872</v>
      </c>
      <c r="J50" s="190" t="s">
        <v>301</v>
      </c>
      <c r="K50" s="132" t="s">
        <v>347</v>
      </c>
      <c r="L50" s="136">
        <v>716.15</v>
      </c>
      <c r="M50" s="29" t="s">
        <v>89</v>
      </c>
      <c r="N50" s="29" t="s">
        <v>249</v>
      </c>
      <c r="O50"/>
      <c r="P50"/>
    </row>
    <row r="51" spans="1:16" s="29" customFormat="1" x14ac:dyDescent="0.2">
      <c r="A51"/>
      <c r="B51"/>
      <c r="C51"/>
      <c r="D51" s="197"/>
      <c r="H51"/>
      <c r="I51" s="129">
        <v>40872</v>
      </c>
      <c r="J51" s="190" t="s">
        <v>301</v>
      </c>
      <c r="K51" s="132" t="s">
        <v>222</v>
      </c>
      <c r="L51" s="136">
        <v>741.93</v>
      </c>
      <c r="M51" s="29" t="s">
        <v>89</v>
      </c>
      <c r="N51" s="29" t="s">
        <v>249</v>
      </c>
      <c r="O51"/>
      <c r="P51"/>
    </row>
    <row r="52" spans="1:16" s="29" customFormat="1" x14ac:dyDescent="0.2">
      <c r="A52"/>
      <c r="B52"/>
      <c r="C52"/>
      <c r="D52" s="197"/>
      <c r="H52" s="264"/>
      <c r="I52" s="129">
        <v>40872</v>
      </c>
      <c r="J52" s="190" t="s">
        <v>637</v>
      </c>
      <c r="K52" s="132" t="s">
        <v>597</v>
      </c>
      <c r="L52" s="136">
        <v>1239.75</v>
      </c>
      <c r="M52" s="29" t="s">
        <v>89</v>
      </c>
      <c r="N52" s="29" t="s">
        <v>249</v>
      </c>
      <c r="O52"/>
      <c r="P52"/>
    </row>
    <row r="53" spans="1:16" s="29" customFormat="1" x14ac:dyDescent="0.2">
      <c r="A53"/>
      <c r="B53"/>
      <c r="C53"/>
      <c r="D53" s="197"/>
      <c r="G53" s="267" t="s">
        <v>842</v>
      </c>
      <c r="H53" s="264" t="s">
        <v>925</v>
      </c>
      <c r="I53" s="129">
        <v>40872</v>
      </c>
      <c r="J53" s="190" t="s">
        <v>301</v>
      </c>
      <c r="K53" s="132" t="s">
        <v>50</v>
      </c>
      <c r="L53" s="136">
        <v>2172.15</v>
      </c>
      <c r="M53" s="29" t="s">
        <v>89</v>
      </c>
      <c r="N53" s="29" t="s">
        <v>249</v>
      </c>
      <c r="O53"/>
      <c r="P53"/>
    </row>
    <row r="54" spans="1:16" s="29" customFormat="1" x14ac:dyDescent="0.2">
      <c r="A54"/>
      <c r="B54"/>
      <c r="C54"/>
      <c r="D54" s="197"/>
      <c r="H54"/>
      <c r="I54" s="129">
        <v>40875</v>
      </c>
      <c r="J54" s="190" t="s">
        <v>301</v>
      </c>
      <c r="K54" s="132" t="s">
        <v>227</v>
      </c>
      <c r="L54" s="136">
        <v>313.5</v>
      </c>
      <c r="M54" s="29" t="s">
        <v>89</v>
      </c>
      <c r="N54" s="29" t="s">
        <v>249</v>
      </c>
      <c r="O54"/>
      <c r="P54"/>
    </row>
    <row r="55" spans="1:16" s="29" customFormat="1" x14ac:dyDescent="0.2">
      <c r="A55"/>
      <c r="B55"/>
      <c r="C55"/>
      <c r="D55" s="197"/>
      <c r="H55"/>
      <c r="I55" s="129">
        <v>40875</v>
      </c>
      <c r="J55" s="190" t="s">
        <v>301</v>
      </c>
      <c r="K55" s="132" t="s">
        <v>331</v>
      </c>
      <c r="L55" s="136">
        <v>196.95</v>
      </c>
      <c r="M55" s="29" t="s">
        <v>89</v>
      </c>
      <c r="N55" s="29" t="s">
        <v>249</v>
      </c>
      <c r="O55"/>
      <c r="P55"/>
    </row>
    <row r="56" spans="1:16" s="29" customFormat="1" x14ac:dyDescent="0.2">
      <c r="A56"/>
      <c r="B56"/>
      <c r="C56"/>
      <c r="D56" s="197"/>
      <c r="H56"/>
      <c r="I56" s="129">
        <v>40875</v>
      </c>
      <c r="J56" s="190" t="s">
        <v>301</v>
      </c>
      <c r="K56" s="132" t="s">
        <v>869</v>
      </c>
      <c r="L56" s="136">
        <v>161.44999999999999</v>
      </c>
      <c r="M56" s="29" t="s">
        <v>89</v>
      </c>
      <c r="N56" s="29" t="s">
        <v>249</v>
      </c>
      <c r="O56"/>
      <c r="P56"/>
    </row>
    <row r="57" spans="1:16" s="29" customFormat="1" x14ac:dyDescent="0.2">
      <c r="A57"/>
      <c r="B57"/>
      <c r="C57"/>
      <c r="D57" s="197"/>
      <c r="H57"/>
      <c r="I57" s="129">
        <v>40875</v>
      </c>
      <c r="J57" s="190" t="s">
        <v>301</v>
      </c>
      <c r="K57" s="132" t="s">
        <v>557</v>
      </c>
      <c r="L57" s="136">
        <v>154</v>
      </c>
      <c r="M57" s="250" t="s">
        <v>89</v>
      </c>
      <c r="N57" s="160" t="s">
        <v>249</v>
      </c>
      <c r="O57"/>
      <c r="P57"/>
    </row>
    <row r="58" spans="1:16" s="29" customFormat="1" x14ac:dyDescent="0.2">
      <c r="A58"/>
      <c r="B58"/>
      <c r="C58"/>
      <c r="D58" s="197"/>
      <c r="H58"/>
      <c r="I58" s="129">
        <v>40876</v>
      </c>
      <c r="J58" s="190" t="s">
        <v>301</v>
      </c>
      <c r="K58" s="132" t="s">
        <v>861</v>
      </c>
      <c r="L58" s="272">
        <v>2546.1</v>
      </c>
      <c r="M58" s="29" t="s">
        <v>89</v>
      </c>
      <c r="N58" s="29" t="s">
        <v>249</v>
      </c>
      <c r="O58"/>
      <c r="P58"/>
    </row>
    <row r="59" spans="1:16" s="29" customFormat="1" x14ac:dyDescent="0.2">
      <c r="A59"/>
      <c r="B59"/>
      <c r="C59"/>
      <c r="D59" s="197"/>
      <c r="H59"/>
      <c r="I59" s="129">
        <v>40876</v>
      </c>
      <c r="J59" s="190" t="s">
        <v>637</v>
      </c>
      <c r="K59" s="132" t="s">
        <v>976</v>
      </c>
      <c r="L59" s="136">
        <v>145.25</v>
      </c>
      <c r="M59" s="29" t="s">
        <v>89</v>
      </c>
      <c r="N59" s="29" t="s">
        <v>249</v>
      </c>
      <c r="O59"/>
      <c r="P59"/>
    </row>
    <row r="60" spans="1:16" s="29" customFormat="1" x14ac:dyDescent="0.2">
      <c r="A60"/>
      <c r="B60"/>
      <c r="C60"/>
      <c r="D60" s="197"/>
      <c r="H60"/>
      <c r="I60" s="129">
        <v>40876</v>
      </c>
      <c r="J60" s="190" t="s">
        <v>301</v>
      </c>
      <c r="K60" s="132" t="s">
        <v>5</v>
      </c>
      <c r="L60" s="136">
        <v>1231.2</v>
      </c>
      <c r="N60" s="29" t="s">
        <v>249</v>
      </c>
      <c r="O60"/>
      <c r="P60"/>
    </row>
    <row r="61" spans="1:16" s="29" customFormat="1" x14ac:dyDescent="0.2">
      <c r="A61"/>
      <c r="B61"/>
      <c r="C61"/>
      <c r="D61" s="197"/>
      <c r="H61"/>
      <c r="I61" s="129">
        <v>40877</v>
      </c>
      <c r="J61" s="190" t="s">
        <v>920</v>
      </c>
      <c r="K61" s="132" t="s">
        <v>800</v>
      </c>
      <c r="L61" s="136">
        <v>2528.77</v>
      </c>
      <c r="M61" s="29" t="s">
        <v>89</v>
      </c>
      <c r="N61" s="29" t="s">
        <v>249</v>
      </c>
      <c r="O61"/>
      <c r="P61"/>
    </row>
    <row r="62" spans="1:16" s="29" customFormat="1" x14ac:dyDescent="0.2">
      <c r="A62"/>
      <c r="B62"/>
      <c r="C62"/>
      <c r="D62" s="197"/>
      <c r="G62" s="267" t="s">
        <v>842</v>
      </c>
      <c r="H62" s="264" t="s">
        <v>925</v>
      </c>
      <c r="I62" s="129">
        <v>40877</v>
      </c>
      <c r="J62" s="190" t="s">
        <v>301</v>
      </c>
      <c r="K62" s="132" t="s">
        <v>346</v>
      </c>
      <c r="L62" s="136">
        <v>19387.98</v>
      </c>
      <c r="M62" s="29" t="s">
        <v>89</v>
      </c>
      <c r="N62" s="29" t="s">
        <v>249</v>
      </c>
      <c r="O62"/>
      <c r="P62"/>
    </row>
    <row r="63" spans="1:16" s="29" customFormat="1" x14ac:dyDescent="0.2">
      <c r="A63"/>
      <c r="B63"/>
      <c r="C63"/>
      <c r="D63" s="197"/>
      <c r="G63" s="267" t="s">
        <v>842</v>
      </c>
      <c r="H63" s="264" t="s">
        <v>925</v>
      </c>
      <c r="I63" s="129">
        <v>40877</v>
      </c>
      <c r="J63" s="190" t="s">
        <v>301</v>
      </c>
      <c r="K63" s="132" t="s">
        <v>927</v>
      </c>
      <c r="L63" s="136">
        <v>1549.26</v>
      </c>
      <c r="M63" s="29" t="s">
        <v>89</v>
      </c>
      <c r="N63" s="29" t="s">
        <v>249</v>
      </c>
      <c r="O63"/>
      <c r="P63"/>
    </row>
    <row r="64" spans="1:16" s="29" customFormat="1" x14ac:dyDescent="0.2">
      <c r="A64"/>
      <c r="B64"/>
      <c r="C64"/>
      <c r="D64" s="197"/>
      <c r="H64"/>
      <c r="I64" s="129">
        <v>40877</v>
      </c>
      <c r="J64" s="190" t="s">
        <v>301</v>
      </c>
      <c r="K64" s="132" t="s">
        <v>977</v>
      </c>
      <c r="L64" s="136">
        <v>3192</v>
      </c>
      <c r="M64" s="29" t="s">
        <v>89</v>
      </c>
      <c r="N64" s="29" t="s">
        <v>249</v>
      </c>
      <c r="O64"/>
      <c r="P64"/>
    </row>
    <row r="65" spans="1:16" s="29" customFormat="1" ht="13.5" thickBot="1" x14ac:dyDescent="0.25">
      <c r="A65"/>
      <c r="B65"/>
      <c r="C65"/>
      <c r="D65" s="197"/>
      <c r="H65"/>
      <c r="I65" s="209"/>
      <c r="J65" s="187"/>
      <c r="K65" s="133"/>
      <c r="L65" s="137"/>
      <c r="M65"/>
      <c r="O65"/>
      <c r="P65"/>
    </row>
    <row r="66" spans="1:16" s="29" customFormat="1" ht="13.5" thickBot="1" x14ac:dyDescent="0.25">
      <c r="A66"/>
      <c r="B66"/>
      <c r="C66"/>
      <c r="D66" s="197"/>
      <c r="H66"/>
      <c r="I66" s="56"/>
      <c r="J66" s="56"/>
      <c r="K66" s="194"/>
      <c r="L66" s="87">
        <f>SUM(L6:L65)</f>
        <v>101653.76999999996</v>
      </c>
      <c r="M66"/>
      <c r="O66"/>
      <c r="P66"/>
    </row>
    <row r="67" spans="1:16" s="29" customFormat="1" x14ac:dyDescent="0.2">
      <c r="A67"/>
      <c r="B67"/>
      <c r="C67"/>
      <c r="D67" s="197"/>
      <c r="H67"/>
      <c r="I67" s="56"/>
      <c r="J67" s="56"/>
      <c r="K67" s="194"/>
      <c r="L67" s="208"/>
      <c r="M67"/>
      <c r="O67"/>
      <c r="P67"/>
    </row>
    <row r="68" spans="1:16" s="29" customFormat="1" x14ac:dyDescent="0.2">
      <c r="A68"/>
      <c r="B68"/>
      <c r="C68"/>
      <c r="D68" s="197"/>
      <c r="H68"/>
      <c r="I68" s="56"/>
      <c r="J68" s="56"/>
      <c r="K68" s="194"/>
      <c r="L68" s="208"/>
      <c r="M68"/>
      <c r="O68"/>
      <c r="P68"/>
    </row>
    <row r="69" spans="1:16" x14ac:dyDescent="0.2">
      <c r="I69" s="56"/>
      <c r="J69" s="56"/>
      <c r="K69" s="194"/>
      <c r="L69" s="208"/>
      <c r="M69"/>
    </row>
  </sheetData>
  <mergeCells count="3">
    <mergeCell ref="A1:M1"/>
    <mergeCell ref="A3:C3"/>
    <mergeCell ref="I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P58"/>
  <sheetViews>
    <sheetView topLeftCell="A19" workbookViewId="0">
      <selection activeCell="K26" sqref="K26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8.140625" customWidth="1"/>
    <col min="11" max="11" width="24.425781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6" s="1" customFormat="1" ht="17.45" customHeight="1" x14ac:dyDescent="0.2">
      <c r="A1" s="863" t="s">
        <v>978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74"/>
    </row>
    <row r="2" spans="1:16" s="1" customFormat="1" x14ac:dyDescent="0.2">
      <c r="D2" s="144"/>
      <c r="E2" s="274"/>
      <c r="F2" s="274"/>
      <c r="G2" s="274"/>
      <c r="K2" s="193"/>
      <c r="L2" s="144"/>
      <c r="M2" s="274"/>
      <c r="N2" s="274"/>
    </row>
    <row r="3" spans="1:16" s="111" customFormat="1" ht="15.75" x14ac:dyDescent="0.2">
      <c r="A3" s="866" t="s">
        <v>119</v>
      </c>
      <c r="B3" s="866"/>
      <c r="C3" s="866"/>
      <c r="D3" s="252" t="s">
        <v>877</v>
      </c>
      <c r="E3" s="116"/>
      <c r="F3" s="116"/>
      <c r="G3" s="116"/>
      <c r="I3" s="866" t="s">
        <v>121</v>
      </c>
      <c r="J3" s="866"/>
      <c r="K3" s="866"/>
      <c r="L3" s="252" t="s">
        <v>959</v>
      </c>
      <c r="M3" s="116"/>
      <c r="N3" s="116"/>
    </row>
    <row r="4" spans="1:16" s="1" customFormat="1" ht="9" customHeight="1" thickBot="1" x14ac:dyDescent="0.25">
      <c r="D4" s="144"/>
      <c r="E4" s="274"/>
      <c r="F4" s="274"/>
      <c r="G4" s="274"/>
      <c r="K4" s="193"/>
      <c r="L4" s="144"/>
      <c r="M4" s="274"/>
      <c r="N4" s="274"/>
    </row>
    <row r="5" spans="1:16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G5" s="27"/>
      <c r="I5" s="10" t="s">
        <v>297</v>
      </c>
      <c r="J5" s="181" t="s">
        <v>296</v>
      </c>
      <c r="K5" s="11" t="s">
        <v>298</v>
      </c>
      <c r="L5" s="176" t="s">
        <v>299</v>
      </c>
      <c r="M5" s="27"/>
      <c r="N5" s="27"/>
    </row>
    <row r="6" spans="1:16" s="56" customFormat="1" x14ac:dyDescent="0.2">
      <c r="A6" s="129">
        <v>40886</v>
      </c>
      <c r="B6" s="190" t="s">
        <v>637</v>
      </c>
      <c r="C6" s="132" t="s">
        <v>984</v>
      </c>
      <c r="D6" s="136">
        <v>432.89</v>
      </c>
      <c r="E6" s="27" t="s">
        <v>89</v>
      </c>
      <c r="F6" s="27" t="s">
        <v>249</v>
      </c>
      <c r="G6" s="29"/>
      <c r="I6" s="129">
        <v>40878</v>
      </c>
      <c r="J6" s="190" t="s">
        <v>301</v>
      </c>
      <c r="K6" s="132" t="s">
        <v>869</v>
      </c>
      <c r="L6" s="136">
        <v>199.95</v>
      </c>
      <c r="M6" s="27" t="s">
        <v>89</v>
      </c>
      <c r="N6" s="29" t="s">
        <v>249</v>
      </c>
    </row>
    <row r="7" spans="1:16" s="56" customFormat="1" x14ac:dyDescent="0.2">
      <c r="A7" s="129">
        <v>40886</v>
      </c>
      <c r="B7" s="190"/>
      <c r="C7" s="132" t="s">
        <v>985</v>
      </c>
      <c r="D7" s="136">
        <v>560</v>
      </c>
      <c r="E7" s="27" t="s">
        <v>89</v>
      </c>
      <c r="F7" s="27" t="s">
        <v>249</v>
      </c>
      <c r="G7" s="29"/>
      <c r="I7" s="129">
        <v>40878</v>
      </c>
      <c r="J7" s="190" t="s">
        <v>301</v>
      </c>
      <c r="K7" s="132" t="s">
        <v>869</v>
      </c>
      <c r="L7" s="136">
        <v>859.9</v>
      </c>
      <c r="M7" s="27" t="s">
        <v>89</v>
      </c>
      <c r="N7" s="29" t="s">
        <v>249</v>
      </c>
    </row>
    <row r="8" spans="1:16" s="56" customFormat="1" x14ac:dyDescent="0.2">
      <c r="A8" s="129">
        <v>40889</v>
      </c>
      <c r="B8" s="190" t="s">
        <v>301</v>
      </c>
      <c r="C8" s="132" t="s">
        <v>810</v>
      </c>
      <c r="D8" s="136">
        <v>6343.42</v>
      </c>
      <c r="E8" s="27" t="s">
        <v>89</v>
      </c>
      <c r="F8" s="27" t="s">
        <v>249</v>
      </c>
      <c r="G8" s="271"/>
      <c r="H8" s="267"/>
      <c r="I8" s="129">
        <v>40878</v>
      </c>
      <c r="J8" s="190" t="s">
        <v>301</v>
      </c>
      <c r="K8" s="132" t="s">
        <v>424</v>
      </c>
      <c r="L8" s="136">
        <v>777.87</v>
      </c>
      <c r="M8" s="27" t="s">
        <v>89</v>
      </c>
      <c r="N8" s="29" t="s">
        <v>249</v>
      </c>
    </row>
    <row r="9" spans="1:16" s="56" customFormat="1" x14ac:dyDescent="0.2">
      <c r="A9" s="129">
        <v>40897</v>
      </c>
      <c r="B9" s="190" t="s">
        <v>397</v>
      </c>
      <c r="C9" s="132" t="s">
        <v>991</v>
      </c>
      <c r="D9" s="136">
        <v>5000</v>
      </c>
      <c r="E9" s="29"/>
      <c r="F9" s="29" t="s">
        <v>249</v>
      </c>
      <c r="G9" s="271"/>
      <c r="H9" s="267"/>
      <c r="I9" s="129">
        <v>40879</v>
      </c>
      <c r="J9" s="190" t="s">
        <v>301</v>
      </c>
      <c r="K9" s="132" t="s">
        <v>982</v>
      </c>
      <c r="L9" s="136">
        <v>340.53</v>
      </c>
      <c r="M9" s="27" t="s">
        <v>89</v>
      </c>
      <c r="N9" s="29" t="s">
        <v>249</v>
      </c>
    </row>
    <row r="10" spans="1:16" s="56" customFormat="1" x14ac:dyDescent="0.2">
      <c r="A10" s="129"/>
      <c r="B10" s="190"/>
      <c r="C10" s="132"/>
      <c r="D10" s="136"/>
      <c r="E10" s="27"/>
      <c r="F10" s="27"/>
      <c r="G10" s="267" t="s">
        <v>842</v>
      </c>
      <c r="H10" s="264" t="s">
        <v>925</v>
      </c>
      <c r="I10" s="129">
        <v>40882</v>
      </c>
      <c r="J10" s="190" t="s">
        <v>301</v>
      </c>
      <c r="K10" s="132" t="s">
        <v>6</v>
      </c>
      <c r="L10" s="136">
        <v>13015.15</v>
      </c>
      <c r="M10" s="27" t="s">
        <v>89</v>
      </c>
      <c r="N10" s="29" t="s">
        <v>249</v>
      </c>
    </row>
    <row r="11" spans="1:16" s="56" customFormat="1" ht="13.5" thickBot="1" x14ac:dyDescent="0.25">
      <c r="A11" s="161"/>
      <c r="B11" s="187"/>
      <c r="C11" s="67"/>
      <c r="D11" s="93"/>
      <c r="E11" s="29"/>
      <c r="F11" s="29"/>
      <c r="G11" s="29"/>
      <c r="I11" s="129">
        <v>40882</v>
      </c>
      <c r="J11" s="190" t="s">
        <v>301</v>
      </c>
      <c r="K11" s="132" t="s">
        <v>307</v>
      </c>
      <c r="L11" s="136">
        <v>4651.2</v>
      </c>
      <c r="M11" s="27" t="s">
        <v>89</v>
      </c>
      <c r="N11" s="29" t="s">
        <v>249</v>
      </c>
      <c r="O11"/>
      <c r="P11" s="29"/>
    </row>
    <row r="12" spans="1:16" s="29" customFormat="1" ht="13.5" thickBot="1" x14ac:dyDescent="0.25">
      <c r="A12" s="56"/>
      <c r="B12" s="56"/>
      <c r="C12" s="56"/>
      <c r="D12" s="87">
        <f>SUM(D6:D11)</f>
        <v>12336.310000000001</v>
      </c>
      <c r="G12" s="267"/>
      <c r="H12" s="264"/>
      <c r="I12" s="129">
        <v>40882</v>
      </c>
      <c r="J12" s="190" t="s">
        <v>301</v>
      </c>
      <c r="K12" s="132" t="s">
        <v>246</v>
      </c>
      <c r="L12" s="136">
        <v>985.53</v>
      </c>
      <c r="M12" s="27" t="s">
        <v>89</v>
      </c>
      <c r="N12" s="29" t="s">
        <v>249</v>
      </c>
      <c r="O12"/>
    </row>
    <row r="13" spans="1:16" s="29" customFormat="1" x14ac:dyDescent="0.2">
      <c r="A13" s="246"/>
      <c r="B13" s="70"/>
      <c r="C13" s="70"/>
      <c r="D13" s="95"/>
      <c r="G13" s="267"/>
      <c r="H13"/>
      <c r="I13" s="129">
        <v>40883</v>
      </c>
      <c r="J13" s="190" t="s">
        <v>637</v>
      </c>
      <c r="K13" s="132" t="s">
        <v>132</v>
      </c>
      <c r="L13" s="136">
        <v>137.80000000000001</v>
      </c>
      <c r="M13" s="27" t="s">
        <v>89</v>
      </c>
      <c r="N13" s="29" t="s">
        <v>249</v>
      </c>
      <c r="O13"/>
    </row>
    <row r="14" spans="1:16" s="29" customFormat="1" x14ac:dyDescent="0.2">
      <c r="A14" s="246"/>
      <c r="B14" s="70"/>
      <c r="C14" s="70"/>
      <c r="D14" s="95"/>
      <c r="H14" s="264"/>
      <c r="I14" s="129">
        <v>40883</v>
      </c>
      <c r="J14" s="190" t="s">
        <v>637</v>
      </c>
      <c r="K14" s="132" t="s">
        <v>979</v>
      </c>
      <c r="L14" s="136">
        <v>220.4</v>
      </c>
      <c r="M14" s="27" t="s">
        <v>89</v>
      </c>
      <c r="N14" s="29" t="s">
        <v>249</v>
      </c>
      <c r="O14"/>
    </row>
    <row r="15" spans="1:16" s="29" customFormat="1" x14ac:dyDescent="0.2">
      <c r="A15"/>
      <c r="B15"/>
      <c r="C15"/>
      <c r="D15" s="197"/>
      <c r="G15" s="267"/>
      <c r="H15" s="264"/>
      <c r="I15" s="129">
        <v>40883</v>
      </c>
      <c r="J15" s="190" t="s">
        <v>637</v>
      </c>
      <c r="K15" s="132" t="s">
        <v>597</v>
      </c>
      <c r="L15" s="136">
        <v>926.54</v>
      </c>
      <c r="M15" s="29" t="s">
        <v>89</v>
      </c>
      <c r="N15" s="160" t="s">
        <v>249</v>
      </c>
      <c r="O15" s="266"/>
    </row>
    <row r="16" spans="1:16" s="29" customFormat="1" x14ac:dyDescent="0.2">
      <c r="A16"/>
      <c r="B16"/>
      <c r="C16"/>
      <c r="D16" s="197"/>
      <c r="G16" s="267"/>
      <c r="H16" s="264"/>
      <c r="I16" s="129">
        <v>40883</v>
      </c>
      <c r="J16" s="190" t="s">
        <v>637</v>
      </c>
      <c r="K16" s="132" t="s">
        <v>980</v>
      </c>
      <c r="L16" s="136">
        <v>1692.77</v>
      </c>
      <c r="M16" s="29" t="s">
        <v>89</v>
      </c>
      <c r="N16" s="160" t="s">
        <v>249</v>
      </c>
      <c r="O16" s="266"/>
    </row>
    <row r="17" spans="1:16" s="29" customFormat="1" x14ac:dyDescent="0.2">
      <c r="A17"/>
      <c r="B17"/>
      <c r="C17"/>
      <c r="D17" s="197"/>
      <c r="G17" s="267"/>
      <c r="H17" s="264"/>
      <c r="I17" s="129">
        <v>40883</v>
      </c>
      <c r="J17" s="190" t="s">
        <v>301</v>
      </c>
      <c r="K17" s="132" t="s">
        <v>227</v>
      </c>
      <c r="L17" s="136">
        <v>364.8</v>
      </c>
      <c r="M17" s="29" t="s">
        <v>89</v>
      </c>
      <c r="N17" s="160" t="s">
        <v>249</v>
      </c>
      <c r="O17" s="266"/>
    </row>
    <row r="18" spans="1:16" s="29" customFormat="1" x14ac:dyDescent="0.2">
      <c r="A18"/>
      <c r="B18"/>
      <c r="C18"/>
      <c r="D18" s="197"/>
      <c r="G18" s="267"/>
      <c r="H18" s="264"/>
      <c r="I18" s="129">
        <v>40883</v>
      </c>
      <c r="J18" s="190" t="s">
        <v>301</v>
      </c>
      <c r="K18" s="132" t="s">
        <v>293</v>
      </c>
      <c r="L18" s="136">
        <v>2188.8000000000002</v>
      </c>
      <c r="M18" s="29" t="s">
        <v>89</v>
      </c>
      <c r="N18" s="160" t="s">
        <v>249</v>
      </c>
      <c r="O18" s="266"/>
    </row>
    <row r="19" spans="1:16" s="29" customFormat="1" x14ac:dyDescent="0.2">
      <c r="A19"/>
      <c r="B19"/>
      <c r="C19"/>
      <c r="D19" s="197"/>
      <c r="H19"/>
      <c r="I19" s="129">
        <v>40883</v>
      </c>
      <c r="J19" s="190" t="s">
        <v>301</v>
      </c>
      <c r="K19" s="132" t="s">
        <v>816</v>
      </c>
      <c r="L19" s="136">
        <v>136.22999999999999</v>
      </c>
      <c r="M19" s="29" t="s">
        <v>89</v>
      </c>
      <c r="N19" s="160" t="s">
        <v>249</v>
      </c>
      <c r="O19"/>
    </row>
    <row r="20" spans="1:16" s="29" customFormat="1" x14ac:dyDescent="0.2">
      <c r="A20"/>
      <c r="B20"/>
      <c r="C20"/>
      <c r="D20" s="197"/>
      <c r="H20" s="264"/>
      <c r="I20" s="129">
        <v>40883</v>
      </c>
      <c r="J20" s="190" t="s">
        <v>301</v>
      </c>
      <c r="K20" s="132" t="s">
        <v>222</v>
      </c>
      <c r="L20" s="136">
        <v>1587.75</v>
      </c>
      <c r="M20" s="27" t="s">
        <v>89</v>
      </c>
      <c r="N20" s="29" t="s">
        <v>249</v>
      </c>
      <c r="O20"/>
    </row>
    <row r="21" spans="1:16" s="29" customFormat="1" x14ac:dyDescent="0.2">
      <c r="A21"/>
      <c r="B21"/>
      <c r="C21"/>
      <c r="D21" s="197"/>
      <c r="H21" s="264"/>
      <c r="I21" s="129">
        <v>40883</v>
      </c>
      <c r="J21" s="190" t="s">
        <v>981</v>
      </c>
      <c r="K21" s="132" t="s">
        <v>787</v>
      </c>
      <c r="L21" s="136">
        <v>5985.97</v>
      </c>
      <c r="M21" s="157" t="s">
        <v>89</v>
      </c>
      <c r="N21" s="29" t="s">
        <v>249</v>
      </c>
      <c r="O21"/>
    </row>
    <row r="22" spans="1:16" s="29" customFormat="1" x14ac:dyDescent="0.2">
      <c r="A22"/>
      <c r="B22"/>
      <c r="C22"/>
      <c r="D22" s="197"/>
      <c r="H22" s="264"/>
      <c r="I22" s="129">
        <v>40883</v>
      </c>
      <c r="J22" s="190" t="s">
        <v>981</v>
      </c>
      <c r="K22" s="132" t="s">
        <v>800</v>
      </c>
      <c r="L22" s="136">
        <v>10213.57</v>
      </c>
      <c r="M22" s="157" t="s">
        <v>89</v>
      </c>
      <c r="N22" s="29" t="s">
        <v>249</v>
      </c>
      <c r="O22"/>
    </row>
    <row r="23" spans="1:16" s="29" customFormat="1" x14ac:dyDescent="0.2">
      <c r="A23"/>
      <c r="B23"/>
      <c r="C23"/>
      <c r="D23" s="197"/>
      <c r="H23"/>
      <c r="I23" s="129">
        <v>40883</v>
      </c>
      <c r="J23" s="190" t="s">
        <v>301</v>
      </c>
      <c r="K23" s="132" t="s">
        <v>768</v>
      </c>
      <c r="L23" s="136">
        <v>1235.25</v>
      </c>
      <c r="M23" s="157" t="s">
        <v>89</v>
      </c>
      <c r="N23" s="29" t="s">
        <v>249</v>
      </c>
      <c r="O23"/>
    </row>
    <row r="24" spans="1:16" s="29" customFormat="1" x14ac:dyDescent="0.2">
      <c r="A24"/>
      <c r="B24"/>
      <c r="C24"/>
      <c r="D24" s="197"/>
      <c r="G24" s="267" t="s">
        <v>842</v>
      </c>
      <c r="H24" s="264" t="s">
        <v>925</v>
      </c>
      <c r="I24" s="129">
        <v>40883</v>
      </c>
      <c r="J24" s="190" t="s">
        <v>301</v>
      </c>
      <c r="K24" s="132" t="s">
        <v>50</v>
      </c>
      <c r="L24" s="136">
        <v>3165.08</v>
      </c>
      <c r="M24" s="27" t="s">
        <v>89</v>
      </c>
      <c r="N24" s="29" t="s">
        <v>249</v>
      </c>
      <c r="O24"/>
    </row>
    <row r="25" spans="1:16" s="29" customFormat="1" x14ac:dyDescent="0.2">
      <c r="A25"/>
      <c r="B25"/>
      <c r="C25"/>
      <c r="D25" s="197"/>
      <c r="H25" s="264"/>
      <c r="I25" s="129">
        <v>40884</v>
      </c>
      <c r="J25" s="190" t="s">
        <v>301</v>
      </c>
      <c r="K25" s="132" t="s">
        <v>424</v>
      </c>
      <c r="L25" s="136">
        <v>472.94</v>
      </c>
      <c r="M25" s="27" t="s">
        <v>89</v>
      </c>
      <c r="N25" s="29" t="s">
        <v>249</v>
      </c>
      <c r="O25"/>
    </row>
    <row r="26" spans="1:16" s="29" customFormat="1" ht="12.75" customHeight="1" x14ac:dyDescent="0.2">
      <c r="A26"/>
      <c r="B26"/>
      <c r="C26"/>
      <c r="D26" s="197"/>
      <c r="H26"/>
      <c r="I26" s="129">
        <v>40884</v>
      </c>
      <c r="J26" s="190" t="s">
        <v>301</v>
      </c>
      <c r="K26" s="132" t="s">
        <v>111</v>
      </c>
      <c r="L26" s="136">
        <v>1132.5</v>
      </c>
      <c r="M26" s="27" t="s">
        <v>89</v>
      </c>
      <c r="N26" s="29" t="s">
        <v>249</v>
      </c>
      <c r="O26"/>
    </row>
    <row r="27" spans="1:16" s="29" customFormat="1" x14ac:dyDescent="0.2">
      <c r="A27"/>
      <c r="B27"/>
      <c r="C27"/>
      <c r="D27" s="197"/>
      <c r="H27"/>
      <c r="I27" s="129">
        <v>40885</v>
      </c>
      <c r="J27" s="190" t="s">
        <v>301</v>
      </c>
      <c r="K27" s="132" t="s">
        <v>331</v>
      </c>
      <c r="L27" s="136">
        <v>412.7</v>
      </c>
      <c r="M27" s="27" t="s">
        <v>89</v>
      </c>
      <c r="N27" s="29" t="s">
        <v>249</v>
      </c>
      <c r="O27"/>
    </row>
    <row r="28" spans="1:16" s="29" customFormat="1" x14ac:dyDescent="0.2">
      <c r="A28"/>
      <c r="B28"/>
      <c r="C28"/>
      <c r="D28" s="197"/>
      <c r="H28"/>
      <c r="I28" s="129">
        <v>40885</v>
      </c>
      <c r="J28" s="190" t="s">
        <v>301</v>
      </c>
      <c r="K28" s="132" t="s">
        <v>331</v>
      </c>
      <c r="L28" s="136">
        <v>639.85</v>
      </c>
      <c r="M28" s="27" t="s">
        <v>89</v>
      </c>
      <c r="N28" s="29" t="s">
        <v>249</v>
      </c>
      <c r="O28"/>
    </row>
    <row r="29" spans="1:16" s="29" customFormat="1" x14ac:dyDescent="0.2">
      <c r="A29"/>
      <c r="B29"/>
      <c r="C29"/>
      <c r="D29" s="197"/>
      <c r="H29"/>
      <c r="I29" s="129">
        <v>40885</v>
      </c>
      <c r="J29" s="190" t="s">
        <v>301</v>
      </c>
      <c r="K29" s="132" t="s">
        <v>869</v>
      </c>
      <c r="L29" s="136">
        <v>178.95</v>
      </c>
      <c r="M29" s="27" t="s">
        <v>89</v>
      </c>
      <c r="N29" s="29" t="s">
        <v>249</v>
      </c>
      <c r="O29"/>
    </row>
    <row r="30" spans="1:16" s="29" customFormat="1" x14ac:dyDescent="0.2">
      <c r="A30"/>
      <c r="B30"/>
      <c r="C30"/>
      <c r="D30" s="197"/>
      <c r="H30"/>
      <c r="I30" s="129">
        <v>40885</v>
      </c>
      <c r="J30" s="190" t="s">
        <v>301</v>
      </c>
      <c r="K30" s="132" t="s">
        <v>709</v>
      </c>
      <c r="L30" s="136">
        <v>1220.4000000000001</v>
      </c>
      <c r="M30" s="27" t="s">
        <v>89</v>
      </c>
      <c r="N30" s="29" t="s">
        <v>249</v>
      </c>
      <c r="O30"/>
    </row>
    <row r="31" spans="1:16" s="29" customFormat="1" x14ac:dyDescent="0.2">
      <c r="A31"/>
      <c r="B31"/>
      <c r="C31"/>
      <c r="D31" s="197"/>
      <c r="H31"/>
      <c r="I31" s="129">
        <v>40885</v>
      </c>
      <c r="J31" s="190" t="s">
        <v>301</v>
      </c>
      <c r="K31" s="132" t="s">
        <v>74</v>
      </c>
      <c r="L31" s="136">
        <v>1279.98</v>
      </c>
      <c r="M31" s="27" t="s">
        <v>89</v>
      </c>
      <c r="N31" s="29" t="s">
        <v>249</v>
      </c>
      <c r="O31"/>
      <c r="P31"/>
    </row>
    <row r="32" spans="1:16" s="29" customFormat="1" x14ac:dyDescent="0.2">
      <c r="A32"/>
      <c r="B32"/>
      <c r="C32"/>
      <c r="D32" s="197"/>
      <c r="H32"/>
      <c r="I32" s="129">
        <v>40886</v>
      </c>
      <c r="J32" s="190" t="s">
        <v>301</v>
      </c>
      <c r="K32" s="132" t="s">
        <v>983</v>
      </c>
      <c r="L32" s="136">
        <v>314.62</v>
      </c>
      <c r="M32" s="27" t="s">
        <v>89</v>
      </c>
      <c r="N32" s="29" t="s">
        <v>249</v>
      </c>
      <c r="O32"/>
      <c r="P32"/>
    </row>
    <row r="33" spans="1:16" s="29" customFormat="1" x14ac:dyDescent="0.2">
      <c r="A33"/>
      <c r="B33"/>
      <c r="C33"/>
      <c r="D33" s="197"/>
      <c r="H33"/>
      <c r="I33" s="129">
        <v>40886</v>
      </c>
      <c r="J33" s="190" t="s">
        <v>301</v>
      </c>
      <c r="K33" s="132" t="s">
        <v>227</v>
      </c>
      <c r="L33" s="136">
        <v>210.9</v>
      </c>
      <c r="M33" s="27" t="s">
        <v>89</v>
      </c>
      <c r="N33" s="29" t="s">
        <v>249</v>
      </c>
      <c r="O33"/>
      <c r="P33"/>
    </row>
    <row r="34" spans="1:16" s="29" customFormat="1" x14ac:dyDescent="0.2">
      <c r="A34"/>
      <c r="B34"/>
      <c r="C34"/>
      <c r="D34" s="197"/>
      <c r="H34"/>
      <c r="I34" s="129">
        <v>40886</v>
      </c>
      <c r="J34" s="190" t="s">
        <v>301</v>
      </c>
      <c r="K34" s="132" t="s">
        <v>986</v>
      </c>
      <c r="L34" s="136">
        <v>224.95</v>
      </c>
      <c r="M34" s="27" t="s">
        <v>89</v>
      </c>
      <c r="N34" s="29" t="s">
        <v>249</v>
      </c>
      <c r="O34"/>
      <c r="P34"/>
    </row>
    <row r="35" spans="1:16" s="29" customFormat="1" x14ac:dyDescent="0.2">
      <c r="A35"/>
      <c r="B35"/>
      <c r="C35"/>
      <c r="D35" s="197"/>
      <c r="H35"/>
      <c r="I35" s="129">
        <v>40887</v>
      </c>
      <c r="J35" s="190" t="s">
        <v>301</v>
      </c>
      <c r="K35" s="132" t="s">
        <v>689</v>
      </c>
      <c r="L35" s="136">
        <v>119.35</v>
      </c>
      <c r="M35" s="27" t="s">
        <v>89</v>
      </c>
      <c r="N35" s="29" t="s">
        <v>249</v>
      </c>
      <c r="O35"/>
      <c r="P35"/>
    </row>
    <row r="36" spans="1:16" s="29" customFormat="1" x14ac:dyDescent="0.2">
      <c r="A36"/>
      <c r="B36"/>
      <c r="C36"/>
      <c r="D36" s="197"/>
      <c r="H36"/>
      <c r="I36" s="129">
        <v>40885</v>
      </c>
      <c r="J36" s="190" t="s">
        <v>301</v>
      </c>
      <c r="K36" s="132" t="s">
        <v>5</v>
      </c>
      <c r="L36" s="136">
        <v>4081.2</v>
      </c>
      <c r="M36" s="27" t="s">
        <v>89</v>
      </c>
      <c r="N36" s="29" t="s">
        <v>249</v>
      </c>
      <c r="O36"/>
      <c r="P36"/>
    </row>
    <row r="37" spans="1:16" s="29" customFormat="1" x14ac:dyDescent="0.2">
      <c r="A37"/>
      <c r="B37"/>
      <c r="C37"/>
      <c r="D37" s="197"/>
      <c r="H37"/>
      <c r="I37" s="129">
        <v>40890</v>
      </c>
      <c r="J37" s="190" t="s">
        <v>438</v>
      </c>
      <c r="K37" s="132" t="s">
        <v>987</v>
      </c>
      <c r="L37" s="136">
        <v>399.95</v>
      </c>
      <c r="M37" s="27" t="s">
        <v>89</v>
      </c>
      <c r="N37" s="29" t="s">
        <v>249</v>
      </c>
      <c r="O37"/>
      <c r="P37"/>
    </row>
    <row r="38" spans="1:16" s="29" customFormat="1" x14ac:dyDescent="0.2">
      <c r="A38"/>
      <c r="B38"/>
      <c r="C38"/>
      <c r="D38" s="197"/>
      <c r="H38"/>
      <c r="I38" s="129">
        <v>40890</v>
      </c>
      <c r="J38" s="190" t="s">
        <v>301</v>
      </c>
      <c r="K38" s="132" t="s">
        <v>988</v>
      </c>
      <c r="L38" s="136">
        <v>665.8</v>
      </c>
      <c r="M38" s="27" t="s">
        <v>89</v>
      </c>
      <c r="N38" s="29" t="s">
        <v>249</v>
      </c>
      <c r="O38"/>
      <c r="P38"/>
    </row>
    <row r="39" spans="1:16" s="29" customFormat="1" x14ac:dyDescent="0.2">
      <c r="A39"/>
      <c r="B39"/>
      <c r="C39"/>
      <c r="D39" s="197"/>
      <c r="H39"/>
      <c r="I39" s="129">
        <v>40890</v>
      </c>
      <c r="J39" s="190" t="s">
        <v>301</v>
      </c>
      <c r="K39" s="132" t="s">
        <v>869</v>
      </c>
      <c r="L39" s="136">
        <v>684.9</v>
      </c>
      <c r="M39" s="27" t="s">
        <v>89</v>
      </c>
      <c r="N39" s="29" t="s">
        <v>249</v>
      </c>
      <c r="O39"/>
      <c r="P39"/>
    </row>
    <row r="40" spans="1:16" s="29" customFormat="1" x14ac:dyDescent="0.2">
      <c r="A40"/>
      <c r="B40"/>
      <c r="C40"/>
      <c r="D40" s="197"/>
      <c r="H40"/>
      <c r="I40" s="129">
        <v>40890</v>
      </c>
      <c r="J40" s="190" t="s">
        <v>301</v>
      </c>
      <c r="K40" s="132" t="s">
        <v>665</v>
      </c>
      <c r="L40" s="136">
        <v>148.85</v>
      </c>
      <c r="M40" s="27" t="s">
        <v>89</v>
      </c>
      <c r="N40" s="29" t="s">
        <v>249</v>
      </c>
      <c r="O40"/>
      <c r="P40"/>
    </row>
    <row r="41" spans="1:16" s="29" customFormat="1" x14ac:dyDescent="0.2">
      <c r="A41"/>
      <c r="B41"/>
      <c r="C41"/>
      <c r="D41" s="197"/>
      <c r="H41"/>
      <c r="I41" s="129">
        <v>40891</v>
      </c>
      <c r="J41" s="190" t="s">
        <v>301</v>
      </c>
      <c r="K41" s="132" t="s">
        <v>380</v>
      </c>
      <c r="L41" s="136">
        <v>262.2</v>
      </c>
      <c r="M41" s="27" t="s">
        <v>89</v>
      </c>
      <c r="N41" s="29" t="s">
        <v>249</v>
      </c>
      <c r="O41"/>
      <c r="P41"/>
    </row>
    <row r="42" spans="1:16" x14ac:dyDescent="0.2">
      <c r="I42" s="129">
        <v>40891</v>
      </c>
      <c r="J42" s="190" t="s">
        <v>301</v>
      </c>
      <c r="K42" s="132" t="s">
        <v>989</v>
      </c>
      <c r="L42" s="136">
        <v>2330</v>
      </c>
      <c r="M42" s="29" t="s">
        <v>89</v>
      </c>
      <c r="N42" s="29" t="s">
        <v>249</v>
      </c>
    </row>
    <row r="43" spans="1:16" x14ac:dyDescent="0.2">
      <c r="I43" s="129">
        <v>40890</v>
      </c>
      <c r="J43" s="190" t="s">
        <v>301</v>
      </c>
      <c r="K43" s="132" t="s">
        <v>331</v>
      </c>
      <c r="L43" s="136">
        <v>201.9</v>
      </c>
      <c r="M43" s="29" t="s">
        <v>89</v>
      </c>
      <c r="N43" s="29" t="s">
        <v>249</v>
      </c>
    </row>
    <row r="44" spans="1:16" x14ac:dyDescent="0.2">
      <c r="I44" s="129">
        <v>40892</v>
      </c>
      <c r="J44" s="190" t="s">
        <v>637</v>
      </c>
      <c r="K44" s="132" t="s">
        <v>990</v>
      </c>
      <c r="L44" s="136">
        <v>271</v>
      </c>
      <c r="M44" s="29" t="s">
        <v>89</v>
      </c>
      <c r="N44" s="29" t="s">
        <v>249</v>
      </c>
    </row>
    <row r="45" spans="1:16" x14ac:dyDescent="0.2">
      <c r="I45" s="129">
        <v>40892</v>
      </c>
      <c r="J45" s="190" t="s">
        <v>301</v>
      </c>
      <c r="K45" s="132" t="s">
        <v>995</v>
      </c>
      <c r="L45" s="136">
        <v>229</v>
      </c>
      <c r="M45" s="29" t="s">
        <v>89</v>
      </c>
      <c r="N45" s="29" t="s">
        <v>249</v>
      </c>
    </row>
    <row r="46" spans="1:16" x14ac:dyDescent="0.2">
      <c r="I46" s="129">
        <v>40892</v>
      </c>
      <c r="J46" s="190" t="s">
        <v>301</v>
      </c>
      <c r="K46" s="132" t="s">
        <v>1003</v>
      </c>
      <c r="L46" s="136">
        <v>1247.98</v>
      </c>
      <c r="N46" s="29" t="s">
        <v>249</v>
      </c>
    </row>
    <row r="47" spans="1:16" x14ac:dyDescent="0.2">
      <c r="I47" s="129">
        <v>40892</v>
      </c>
      <c r="J47" s="190" t="s">
        <v>301</v>
      </c>
      <c r="K47" s="132" t="s">
        <v>769</v>
      </c>
      <c r="L47" s="136">
        <v>183.65</v>
      </c>
      <c r="N47" s="29" t="s">
        <v>249</v>
      </c>
    </row>
    <row r="48" spans="1:16" x14ac:dyDescent="0.2">
      <c r="I48" s="129">
        <v>40894</v>
      </c>
      <c r="J48" s="190" t="s">
        <v>301</v>
      </c>
      <c r="K48" s="132" t="s">
        <v>424</v>
      </c>
      <c r="L48" s="136">
        <v>159.13</v>
      </c>
      <c r="N48" s="29" t="s">
        <v>249</v>
      </c>
    </row>
    <row r="49" spans="9:14" x14ac:dyDescent="0.2">
      <c r="I49" s="129">
        <v>40900</v>
      </c>
      <c r="J49" s="190" t="s">
        <v>719</v>
      </c>
      <c r="K49" s="132" t="s">
        <v>945</v>
      </c>
      <c r="L49" s="136">
        <v>2692.77</v>
      </c>
      <c r="M49" s="29" t="s">
        <v>89</v>
      </c>
      <c r="N49" s="29" t="s">
        <v>249</v>
      </c>
    </row>
    <row r="50" spans="9:14" x14ac:dyDescent="0.2">
      <c r="I50" s="129">
        <v>40900</v>
      </c>
      <c r="J50" s="190" t="s">
        <v>719</v>
      </c>
      <c r="K50" s="132" t="s">
        <v>992</v>
      </c>
      <c r="L50" s="136">
        <v>100.1</v>
      </c>
      <c r="M50" s="29" t="s">
        <v>89</v>
      </c>
      <c r="N50" s="29" t="s">
        <v>249</v>
      </c>
    </row>
    <row r="51" spans="9:14" x14ac:dyDescent="0.2">
      <c r="I51" s="129">
        <v>40904</v>
      </c>
      <c r="J51" s="190" t="s">
        <v>637</v>
      </c>
      <c r="K51" s="132" t="s">
        <v>993</v>
      </c>
      <c r="L51" s="136">
        <v>2186.5500000000002</v>
      </c>
      <c r="M51" s="29" t="s">
        <v>89</v>
      </c>
      <c r="N51" s="29" t="s">
        <v>249</v>
      </c>
    </row>
    <row r="52" spans="9:14" x14ac:dyDescent="0.2">
      <c r="I52" s="129">
        <v>40904</v>
      </c>
      <c r="J52" s="190" t="s">
        <v>301</v>
      </c>
      <c r="K52" s="132" t="s">
        <v>994</v>
      </c>
      <c r="L52" s="136">
        <v>229.95</v>
      </c>
      <c r="M52" s="29" t="s">
        <v>89</v>
      </c>
      <c r="N52" s="29" t="s">
        <v>249</v>
      </c>
    </row>
    <row r="53" spans="9:14" x14ac:dyDescent="0.2">
      <c r="I53" s="129">
        <v>40904</v>
      </c>
      <c r="J53" s="190" t="s">
        <v>301</v>
      </c>
      <c r="K53" s="132" t="s">
        <v>950</v>
      </c>
      <c r="L53" s="136">
        <v>381.17</v>
      </c>
      <c r="M53" s="29" t="s">
        <v>89</v>
      </c>
      <c r="N53" s="29" t="s">
        <v>249</v>
      </c>
    </row>
    <row r="54" spans="9:14" ht="13.5" thickBot="1" x14ac:dyDescent="0.25">
      <c r="I54" s="209"/>
      <c r="J54" s="187"/>
      <c r="K54" s="133"/>
      <c r="L54" s="137"/>
      <c r="M54"/>
    </row>
    <row r="55" spans="9:14" ht="13.5" thickBot="1" x14ac:dyDescent="0.25">
      <c r="I55" s="56"/>
      <c r="J55" s="56"/>
      <c r="K55" s="194"/>
      <c r="L55" s="87">
        <f>SUM(L6:L54)</f>
        <v>71348.33</v>
      </c>
      <c r="M55"/>
    </row>
    <row r="56" spans="9:14" x14ac:dyDescent="0.2">
      <c r="I56" s="56"/>
      <c r="J56" s="56"/>
      <c r="K56" s="194"/>
      <c r="L56" s="208"/>
      <c r="M56"/>
    </row>
    <row r="57" spans="9:14" x14ac:dyDescent="0.2">
      <c r="I57" s="56"/>
      <c r="J57" s="56"/>
      <c r="K57" s="194"/>
      <c r="L57" s="208"/>
      <c r="M57"/>
    </row>
    <row r="58" spans="9:14" x14ac:dyDescent="0.2">
      <c r="I58" s="56"/>
      <c r="J58" s="56"/>
      <c r="K58" s="194"/>
      <c r="L58" s="208"/>
      <c r="M58"/>
    </row>
  </sheetData>
  <mergeCells count="3">
    <mergeCell ref="A1:M1"/>
    <mergeCell ref="A3:C3"/>
    <mergeCell ref="I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P42"/>
  <sheetViews>
    <sheetView workbookViewId="0">
      <selection activeCell="J29" sqref="J29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8.140625" customWidth="1"/>
    <col min="11" max="11" width="24.425781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6" s="1" customFormat="1" ht="17.45" customHeight="1" x14ac:dyDescent="0.2">
      <c r="A1" s="863" t="s">
        <v>996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75"/>
    </row>
    <row r="2" spans="1:16" s="1" customFormat="1" x14ac:dyDescent="0.2">
      <c r="D2" s="144"/>
      <c r="E2" s="275"/>
      <c r="F2" s="275"/>
      <c r="G2" s="275"/>
      <c r="K2" s="193"/>
      <c r="L2" s="144"/>
      <c r="M2" s="275"/>
      <c r="N2" s="275"/>
    </row>
    <row r="3" spans="1:16" s="111" customFormat="1" ht="15.75" x14ac:dyDescent="0.2">
      <c r="A3" s="866" t="s">
        <v>119</v>
      </c>
      <c r="B3" s="866"/>
      <c r="C3" s="866"/>
      <c r="D3" s="252" t="s">
        <v>877</v>
      </c>
      <c r="E3" s="277" t="s">
        <v>1016</v>
      </c>
      <c r="F3" s="116"/>
      <c r="G3" s="116"/>
      <c r="I3" s="866" t="s">
        <v>121</v>
      </c>
      <c r="J3" s="866"/>
      <c r="K3" s="866"/>
      <c r="L3" s="252" t="s">
        <v>959</v>
      </c>
      <c r="M3" s="116"/>
      <c r="N3" s="116"/>
    </row>
    <row r="4" spans="1:16" s="1" customFormat="1" ht="9" customHeight="1" thickBot="1" x14ac:dyDescent="0.25">
      <c r="D4" s="144"/>
      <c r="E4" s="275"/>
      <c r="F4" s="275"/>
      <c r="G4" s="275"/>
      <c r="K4" s="193"/>
      <c r="L4" s="144"/>
      <c r="M4" s="275"/>
      <c r="N4" s="275"/>
    </row>
    <row r="5" spans="1:16" s="3" customFormat="1" thickBot="1" x14ac:dyDescent="0.25">
      <c r="A5" s="10" t="s">
        <v>297</v>
      </c>
      <c r="B5" s="181" t="s">
        <v>296</v>
      </c>
      <c r="C5" s="11" t="s">
        <v>298</v>
      </c>
      <c r="D5" s="176" t="s">
        <v>299</v>
      </c>
      <c r="E5" s="27"/>
      <c r="F5" s="27"/>
      <c r="G5" s="27"/>
      <c r="I5" s="10" t="s">
        <v>297</v>
      </c>
      <c r="J5" s="181" t="s">
        <v>296</v>
      </c>
      <c r="K5" s="11" t="s">
        <v>298</v>
      </c>
      <c r="L5" s="176" t="s">
        <v>299</v>
      </c>
      <c r="M5" s="27"/>
      <c r="N5" s="27"/>
    </row>
    <row r="6" spans="1:16" s="56" customFormat="1" x14ac:dyDescent="0.2">
      <c r="A6" s="129">
        <v>40917</v>
      </c>
      <c r="B6" s="190" t="s">
        <v>999</v>
      </c>
      <c r="C6" s="132" t="s">
        <v>998</v>
      </c>
      <c r="D6" s="136">
        <v>650</v>
      </c>
      <c r="E6" s="27"/>
      <c r="F6" s="27" t="s">
        <v>249</v>
      </c>
      <c r="G6" s="29"/>
      <c r="I6" s="129">
        <v>40903</v>
      </c>
      <c r="J6" s="190" t="s">
        <v>301</v>
      </c>
      <c r="K6" s="132" t="s">
        <v>1000</v>
      </c>
      <c r="L6" s="136">
        <v>91.05</v>
      </c>
      <c r="M6" s="29" t="s">
        <v>89</v>
      </c>
      <c r="N6" s="29" t="s">
        <v>249</v>
      </c>
    </row>
    <row r="7" spans="1:16" s="56" customFormat="1" x14ac:dyDescent="0.2">
      <c r="A7" s="129">
        <v>40918</v>
      </c>
      <c r="B7" s="190" t="s">
        <v>301</v>
      </c>
      <c r="C7" s="132" t="s">
        <v>1002</v>
      </c>
      <c r="D7" s="136">
        <v>439.95</v>
      </c>
      <c r="E7" s="27" t="s">
        <v>89</v>
      </c>
      <c r="F7" s="27" t="s">
        <v>249</v>
      </c>
      <c r="G7" s="29"/>
      <c r="I7" s="129">
        <v>40917</v>
      </c>
      <c r="J7" s="190" t="s">
        <v>301</v>
      </c>
      <c r="K7" s="132" t="s">
        <v>997</v>
      </c>
      <c r="L7" s="136">
        <v>2000</v>
      </c>
      <c r="M7" s="27" t="s">
        <v>89</v>
      </c>
      <c r="N7" s="29" t="s">
        <v>249</v>
      </c>
    </row>
    <row r="8" spans="1:16" s="56" customFormat="1" x14ac:dyDescent="0.2">
      <c r="A8" s="129">
        <v>40918</v>
      </c>
      <c r="B8" s="190" t="s">
        <v>719</v>
      </c>
      <c r="C8" s="132" t="s">
        <v>720</v>
      </c>
      <c r="D8" s="136">
        <v>10000</v>
      </c>
      <c r="E8" s="27" t="s">
        <v>89</v>
      </c>
      <c r="F8" s="27" t="s">
        <v>249</v>
      </c>
      <c r="G8" s="271"/>
      <c r="H8" s="267"/>
      <c r="I8" s="129">
        <v>40917</v>
      </c>
      <c r="J8" s="190" t="s">
        <v>301</v>
      </c>
      <c r="K8" s="132" t="s">
        <v>950</v>
      </c>
      <c r="L8" s="136">
        <v>631.89</v>
      </c>
      <c r="M8" s="27" t="s">
        <v>89</v>
      </c>
      <c r="N8" s="29" t="s">
        <v>249</v>
      </c>
    </row>
    <row r="9" spans="1:16" s="56" customFormat="1" x14ac:dyDescent="0.2">
      <c r="A9" s="129">
        <v>40921</v>
      </c>
      <c r="B9" s="190" t="s">
        <v>301</v>
      </c>
      <c r="C9" s="132" t="s">
        <v>1004</v>
      </c>
      <c r="D9" s="136">
        <v>1933.45</v>
      </c>
      <c r="E9" s="27" t="s">
        <v>89</v>
      </c>
      <c r="F9" s="27" t="s">
        <v>249</v>
      </c>
      <c r="G9" s="29"/>
      <c r="H9" s="264"/>
      <c r="I9" s="129">
        <v>40917</v>
      </c>
      <c r="J9" s="190" t="s">
        <v>924</v>
      </c>
      <c r="K9" s="132" t="s">
        <v>730</v>
      </c>
      <c r="L9" s="136">
        <v>4776.3500000000004</v>
      </c>
      <c r="M9" s="27" t="s">
        <v>89</v>
      </c>
      <c r="N9" s="29" t="s">
        <v>249</v>
      </c>
    </row>
    <row r="10" spans="1:16" s="56" customFormat="1" x14ac:dyDescent="0.2">
      <c r="A10" s="129">
        <v>40921</v>
      </c>
      <c r="B10" s="190" t="s">
        <v>647</v>
      </c>
      <c r="C10" s="132" t="s">
        <v>1005</v>
      </c>
      <c r="D10" s="136">
        <v>418.75</v>
      </c>
      <c r="E10" s="27" t="s">
        <v>89</v>
      </c>
      <c r="F10" s="27" t="s">
        <v>249</v>
      </c>
      <c r="G10" s="29"/>
      <c r="I10" s="129">
        <v>40917</v>
      </c>
      <c r="J10" s="190" t="s">
        <v>301</v>
      </c>
      <c r="K10" s="132" t="s">
        <v>977</v>
      </c>
      <c r="L10" s="136">
        <v>3192</v>
      </c>
      <c r="M10" s="27" t="s">
        <v>89</v>
      </c>
      <c r="N10" s="29" t="s">
        <v>249</v>
      </c>
      <c r="O10"/>
      <c r="P10" s="29"/>
    </row>
    <row r="11" spans="1:16" s="29" customFormat="1" x14ac:dyDescent="0.2">
      <c r="A11" s="129">
        <v>40921</v>
      </c>
      <c r="B11" s="190" t="s">
        <v>301</v>
      </c>
      <c r="C11" s="132" t="s">
        <v>222</v>
      </c>
      <c r="D11" s="136">
        <v>1054.04</v>
      </c>
      <c r="E11" s="29" t="s">
        <v>89</v>
      </c>
      <c r="F11" s="27" t="s">
        <v>249</v>
      </c>
      <c r="G11" s="267"/>
      <c r="H11" s="264"/>
      <c r="I11" s="129">
        <v>40917</v>
      </c>
      <c r="J11" s="190" t="s">
        <v>637</v>
      </c>
      <c r="K11" s="132" t="s">
        <v>217</v>
      </c>
      <c r="L11" s="136">
        <v>559.74</v>
      </c>
      <c r="M11" s="27" t="s">
        <v>89</v>
      </c>
      <c r="N11" s="29" t="s">
        <v>249</v>
      </c>
      <c r="O11"/>
    </row>
    <row r="12" spans="1:16" s="29" customFormat="1" x14ac:dyDescent="0.2">
      <c r="A12" s="129">
        <v>40931</v>
      </c>
      <c r="B12" s="190" t="s">
        <v>301</v>
      </c>
      <c r="C12" s="132" t="s">
        <v>5</v>
      </c>
      <c r="D12" s="136">
        <v>1436.4</v>
      </c>
      <c r="E12" s="27" t="s">
        <v>89</v>
      </c>
      <c r="F12" s="27" t="s">
        <v>249</v>
      </c>
      <c r="G12" s="267"/>
      <c r="H12"/>
      <c r="I12" s="129">
        <v>40917</v>
      </c>
      <c r="J12" s="190" t="s">
        <v>637</v>
      </c>
      <c r="K12" s="132" t="s">
        <v>286</v>
      </c>
      <c r="L12" s="136">
        <v>331.99</v>
      </c>
      <c r="M12" s="27" t="s">
        <v>89</v>
      </c>
      <c r="N12" s="29" t="s">
        <v>249</v>
      </c>
      <c r="O12"/>
    </row>
    <row r="13" spans="1:16" s="29" customFormat="1" x14ac:dyDescent="0.2">
      <c r="A13" s="129">
        <v>40931</v>
      </c>
      <c r="B13" s="190" t="s">
        <v>301</v>
      </c>
      <c r="C13" s="132" t="s">
        <v>950</v>
      </c>
      <c r="D13" s="136">
        <v>629.05999999999995</v>
      </c>
      <c r="E13" s="27" t="s">
        <v>89</v>
      </c>
      <c r="F13" s="27" t="s">
        <v>249</v>
      </c>
      <c r="H13" s="264"/>
      <c r="I13" s="129">
        <v>40917</v>
      </c>
      <c r="J13" s="190" t="s">
        <v>920</v>
      </c>
      <c r="K13" s="132" t="s">
        <v>800</v>
      </c>
      <c r="L13" s="136">
        <v>11261.25</v>
      </c>
      <c r="M13" s="27" t="s">
        <v>89</v>
      </c>
      <c r="N13" s="29" t="s">
        <v>249</v>
      </c>
      <c r="O13"/>
    </row>
    <row r="14" spans="1:16" s="29" customFormat="1" x14ac:dyDescent="0.2">
      <c r="A14" s="129">
        <v>40931</v>
      </c>
      <c r="B14" s="190" t="s">
        <v>301</v>
      </c>
      <c r="C14" s="132" t="s">
        <v>1011</v>
      </c>
      <c r="D14" s="136">
        <v>181.5</v>
      </c>
      <c r="E14" s="27" t="s">
        <v>89</v>
      </c>
      <c r="F14" s="27" t="s">
        <v>249</v>
      </c>
      <c r="G14" s="267"/>
      <c r="H14" s="264"/>
      <c r="I14" s="129">
        <v>40917</v>
      </c>
      <c r="J14" s="190" t="s">
        <v>920</v>
      </c>
      <c r="K14" s="132" t="s">
        <v>787</v>
      </c>
      <c r="L14" s="136">
        <v>2677.35</v>
      </c>
      <c r="M14" s="29" t="s">
        <v>89</v>
      </c>
      <c r="N14" s="160" t="s">
        <v>249</v>
      </c>
      <c r="O14" s="266"/>
    </row>
    <row r="15" spans="1:16" s="29" customFormat="1" x14ac:dyDescent="0.2">
      <c r="A15" s="129">
        <v>40934</v>
      </c>
      <c r="B15" s="190" t="s">
        <v>301</v>
      </c>
      <c r="C15" s="132" t="s">
        <v>869</v>
      </c>
      <c r="D15" s="136">
        <v>69.8</v>
      </c>
      <c r="E15" s="27" t="s">
        <v>89</v>
      </c>
      <c r="F15" s="27" t="s">
        <v>249</v>
      </c>
      <c r="G15" s="267"/>
      <c r="H15" s="264"/>
      <c r="I15" s="129">
        <v>40918</v>
      </c>
      <c r="J15" s="190" t="s">
        <v>301</v>
      </c>
      <c r="K15" s="132" t="s">
        <v>1001</v>
      </c>
      <c r="L15" s="136">
        <v>10898.63</v>
      </c>
      <c r="M15" s="29" t="s">
        <v>89</v>
      </c>
      <c r="N15" s="160" t="s">
        <v>249</v>
      </c>
      <c r="O15" s="266"/>
    </row>
    <row r="16" spans="1:16" s="29" customFormat="1" x14ac:dyDescent="0.2">
      <c r="A16" s="129">
        <v>40934</v>
      </c>
      <c r="B16" s="190" t="s">
        <v>301</v>
      </c>
      <c r="C16" s="132" t="s">
        <v>424</v>
      </c>
      <c r="D16" s="136">
        <v>137.19</v>
      </c>
      <c r="E16" s="27" t="s">
        <v>89</v>
      </c>
      <c r="F16" s="27" t="s">
        <v>249</v>
      </c>
      <c r="G16" s="267"/>
      <c r="H16" s="264"/>
      <c r="I16" s="129">
        <v>40921</v>
      </c>
      <c r="J16" s="190" t="s">
        <v>301</v>
      </c>
      <c r="K16" s="132" t="s">
        <v>810</v>
      </c>
      <c r="L16" s="136">
        <v>465.98</v>
      </c>
      <c r="M16" s="29" t="s">
        <v>89</v>
      </c>
      <c r="N16" s="160" t="s">
        <v>249</v>
      </c>
      <c r="O16" s="266"/>
    </row>
    <row r="17" spans="1:16" s="29" customFormat="1" x14ac:dyDescent="0.2">
      <c r="A17" s="129">
        <v>40935</v>
      </c>
      <c r="B17" s="190" t="s">
        <v>749</v>
      </c>
      <c r="C17" s="132" t="s">
        <v>1012</v>
      </c>
      <c r="D17" s="136">
        <v>2565</v>
      </c>
      <c r="E17" s="27" t="s">
        <v>89</v>
      </c>
      <c r="F17" s="27" t="s">
        <v>249</v>
      </c>
      <c r="G17" s="267"/>
      <c r="H17" s="264"/>
      <c r="I17" s="129">
        <v>40924</v>
      </c>
      <c r="J17" s="190" t="s">
        <v>719</v>
      </c>
      <c r="K17" s="132" t="s">
        <v>945</v>
      </c>
      <c r="L17" s="136">
        <f>1943.66-L18</f>
        <v>1443.66</v>
      </c>
      <c r="M17" s="29" t="s">
        <v>89</v>
      </c>
      <c r="N17" s="160" t="s">
        <v>249</v>
      </c>
      <c r="O17" s="266"/>
    </row>
    <row r="18" spans="1:16" s="29" customFormat="1" x14ac:dyDescent="0.2">
      <c r="A18" s="129">
        <v>40935</v>
      </c>
      <c r="B18" s="190" t="s">
        <v>637</v>
      </c>
      <c r="C18" s="132" t="s">
        <v>1013</v>
      </c>
      <c r="D18" s="136">
        <v>1510.9</v>
      </c>
      <c r="E18" s="27" t="s">
        <v>89</v>
      </c>
      <c r="F18" s="27" t="s">
        <v>249</v>
      </c>
      <c r="H18"/>
      <c r="I18" s="129">
        <v>40924</v>
      </c>
      <c r="J18" s="190" t="s">
        <v>719</v>
      </c>
      <c r="K18" s="132" t="s">
        <v>1006</v>
      </c>
      <c r="L18" s="136">
        <v>500</v>
      </c>
      <c r="M18" s="29" t="s">
        <v>89</v>
      </c>
      <c r="N18" s="29" t="s">
        <v>249</v>
      </c>
      <c r="O18"/>
    </row>
    <row r="19" spans="1:16" s="29" customFormat="1" x14ac:dyDescent="0.2">
      <c r="A19" s="129">
        <v>40935</v>
      </c>
      <c r="B19" s="190" t="s">
        <v>301</v>
      </c>
      <c r="C19" s="132" t="s">
        <v>424</v>
      </c>
      <c r="D19" s="136">
        <v>723.56</v>
      </c>
      <c r="E19" s="27" t="s">
        <v>89</v>
      </c>
      <c r="F19" s="27" t="s">
        <v>249</v>
      </c>
      <c r="H19"/>
      <c r="I19" s="129">
        <v>40924</v>
      </c>
      <c r="J19" s="190" t="s">
        <v>540</v>
      </c>
      <c r="K19" s="132" t="s">
        <v>1007</v>
      </c>
      <c r="L19" s="136">
        <v>570</v>
      </c>
      <c r="M19" s="29" t="s">
        <v>89</v>
      </c>
      <c r="N19" s="29" t="s">
        <v>249</v>
      </c>
      <c r="O19"/>
    </row>
    <row r="20" spans="1:16" s="29" customFormat="1" x14ac:dyDescent="0.2">
      <c r="A20" s="129">
        <v>40935</v>
      </c>
      <c r="B20" s="190" t="s">
        <v>301</v>
      </c>
      <c r="C20" s="132" t="s">
        <v>769</v>
      </c>
      <c r="D20" s="136">
        <v>432.7</v>
      </c>
      <c r="E20" s="27" t="s">
        <v>89</v>
      </c>
      <c r="F20" s="27" t="s">
        <v>249</v>
      </c>
      <c r="H20"/>
      <c r="I20" s="129">
        <v>40924</v>
      </c>
      <c r="J20" s="190" t="s">
        <v>540</v>
      </c>
      <c r="K20" s="132" t="s">
        <v>1008</v>
      </c>
      <c r="L20" s="136">
        <v>300</v>
      </c>
      <c r="M20" s="29" t="s">
        <v>89</v>
      </c>
      <c r="N20" s="29" t="s">
        <v>249</v>
      </c>
      <c r="O20"/>
    </row>
    <row r="21" spans="1:16" s="29" customFormat="1" x14ac:dyDescent="0.2">
      <c r="A21" s="129">
        <v>40938</v>
      </c>
      <c r="B21" s="190" t="s">
        <v>301</v>
      </c>
      <c r="C21" s="132" t="s">
        <v>869</v>
      </c>
      <c r="D21" s="136">
        <v>174.95</v>
      </c>
      <c r="E21" s="27" t="s">
        <v>89</v>
      </c>
      <c r="F21" s="157" t="s">
        <v>249</v>
      </c>
      <c r="H21"/>
      <c r="I21" s="129">
        <v>40924</v>
      </c>
      <c r="J21" s="190" t="s">
        <v>301</v>
      </c>
      <c r="K21" s="132" t="s">
        <v>5</v>
      </c>
      <c r="L21" s="136">
        <v>1209.73</v>
      </c>
      <c r="M21" s="29" t="s">
        <v>89</v>
      </c>
      <c r="N21" s="29" t="s">
        <v>249</v>
      </c>
      <c r="O21"/>
    </row>
    <row r="22" spans="1:16" s="29" customFormat="1" x14ac:dyDescent="0.2">
      <c r="A22" s="129">
        <v>40938</v>
      </c>
      <c r="B22" s="190" t="s">
        <v>719</v>
      </c>
      <c r="C22" s="132" t="s">
        <v>1014</v>
      </c>
      <c r="D22" s="136">
        <v>500</v>
      </c>
      <c r="E22" s="157" t="s">
        <v>89</v>
      </c>
      <c r="F22" s="157" t="s">
        <v>249</v>
      </c>
      <c r="H22"/>
      <c r="I22" s="129">
        <v>40926</v>
      </c>
      <c r="J22" s="190" t="s">
        <v>301</v>
      </c>
      <c r="K22" s="132" t="s">
        <v>953</v>
      </c>
      <c r="L22" s="136">
        <v>130</v>
      </c>
      <c r="M22" s="29" t="s">
        <v>89</v>
      </c>
      <c r="N22" s="29" t="s">
        <v>249</v>
      </c>
      <c r="O22"/>
    </row>
    <row r="23" spans="1:16" s="29" customFormat="1" x14ac:dyDescent="0.2">
      <c r="A23" s="129">
        <v>40938</v>
      </c>
      <c r="B23" s="190" t="s">
        <v>719</v>
      </c>
      <c r="C23" s="132" t="s">
        <v>1015</v>
      </c>
      <c r="D23" s="136">
        <v>549.95000000000005</v>
      </c>
      <c r="E23" s="157" t="s">
        <v>89</v>
      </c>
      <c r="F23" s="29" t="s">
        <v>249</v>
      </c>
      <c r="G23" s="267"/>
      <c r="H23"/>
      <c r="I23" s="129">
        <v>40927</v>
      </c>
      <c r="J23" s="190" t="s">
        <v>301</v>
      </c>
      <c r="K23" s="132" t="s">
        <v>953</v>
      </c>
      <c r="L23" s="136">
        <v>130</v>
      </c>
      <c r="M23" s="29" t="s">
        <v>89</v>
      </c>
      <c r="N23" s="29" t="s">
        <v>249</v>
      </c>
      <c r="O23"/>
    </row>
    <row r="24" spans="1:16" s="29" customFormat="1" x14ac:dyDescent="0.2">
      <c r="A24" s="129">
        <v>40938</v>
      </c>
      <c r="B24" s="190" t="s">
        <v>301</v>
      </c>
      <c r="C24" s="132" t="s">
        <v>5</v>
      </c>
      <c r="D24" s="136">
        <v>1666.68</v>
      </c>
      <c r="E24" s="157" t="s">
        <v>89</v>
      </c>
      <c r="F24" s="29" t="s">
        <v>249</v>
      </c>
      <c r="H24"/>
      <c r="I24" s="129">
        <v>40928</v>
      </c>
      <c r="J24" s="190" t="s">
        <v>521</v>
      </c>
      <c r="K24" s="132" t="s">
        <v>1009</v>
      </c>
      <c r="L24" s="136">
        <v>20942.36</v>
      </c>
      <c r="M24" s="29" t="s">
        <v>89</v>
      </c>
      <c r="N24" s="29" t="s">
        <v>249</v>
      </c>
      <c r="O24"/>
    </row>
    <row r="25" spans="1:16" s="29" customFormat="1" ht="12.75" customHeight="1" x14ac:dyDescent="0.2">
      <c r="A25" s="129">
        <v>40939</v>
      </c>
      <c r="B25" s="190" t="s">
        <v>301</v>
      </c>
      <c r="C25" s="132" t="s">
        <v>424</v>
      </c>
      <c r="D25" s="136">
        <v>257.13</v>
      </c>
      <c r="E25" s="29" t="s">
        <v>89</v>
      </c>
      <c r="F25" s="29" t="s">
        <v>249</v>
      </c>
      <c r="H25"/>
      <c r="I25" s="129">
        <v>40928</v>
      </c>
      <c r="J25" s="190" t="s">
        <v>719</v>
      </c>
      <c r="K25" s="132" t="s">
        <v>1010</v>
      </c>
      <c r="L25" s="136">
        <v>1291.6500000000001</v>
      </c>
      <c r="M25" s="29" t="s">
        <v>89</v>
      </c>
      <c r="N25" s="29" t="s">
        <v>249</v>
      </c>
      <c r="O25"/>
    </row>
    <row r="26" spans="1:16" s="29" customFormat="1" ht="13.5" thickBot="1" x14ac:dyDescent="0.25">
      <c r="A26" s="161"/>
      <c r="B26" s="187"/>
      <c r="C26" s="67"/>
      <c r="D26" s="93"/>
      <c r="H26"/>
      <c r="I26" s="129">
        <v>40933</v>
      </c>
      <c r="J26" s="190" t="s">
        <v>301</v>
      </c>
      <c r="K26" s="132" t="s">
        <v>869</v>
      </c>
      <c r="L26" s="136">
        <v>80.849999999999994</v>
      </c>
      <c r="N26" s="29" t="s">
        <v>249</v>
      </c>
      <c r="O26"/>
    </row>
    <row r="27" spans="1:16" s="29" customFormat="1" ht="13.5" thickBot="1" x14ac:dyDescent="0.25">
      <c r="A27" s="56"/>
      <c r="B27" s="56"/>
      <c r="C27" s="56"/>
      <c r="D27" s="87">
        <f>SUM(D6:D26)</f>
        <v>25331.010000000006</v>
      </c>
      <c r="H27"/>
      <c r="I27" s="129">
        <v>40935</v>
      </c>
      <c r="J27" s="190" t="s">
        <v>301</v>
      </c>
      <c r="K27" s="132" t="s">
        <v>640</v>
      </c>
      <c r="L27" s="136">
        <v>978</v>
      </c>
      <c r="M27" s="29" t="s">
        <v>89</v>
      </c>
      <c r="N27" s="29" t="s">
        <v>249</v>
      </c>
      <c r="O27"/>
    </row>
    <row r="28" spans="1:16" s="29" customFormat="1" x14ac:dyDescent="0.2">
      <c r="A28" s="246"/>
      <c r="B28" s="70"/>
      <c r="C28" s="70"/>
      <c r="D28" s="95"/>
      <c r="H28"/>
      <c r="I28" s="129">
        <v>40939</v>
      </c>
      <c r="J28" s="190" t="s">
        <v>647</v>
      </c>
      <c r="K28" s="132" t="s">
        <v>597</v>
      </c>
      <c r="L28" s="136">
        <v>1176.3</v>
      </c>
      <c r="M28" s="29" t="s">
        <v>89</v>
      </c>
      <c r="N28" s="29" t="s">
        <v>249</v>
      </c>
      <c r="O28"/>
    </row>
    <row r="29" spans="1:16" s="29" customFormat="1" x14ac:dyDescent="0.2">
      <c r="A29" s="246"/>
      <c r="B29" s="70"/>
      <c r="C29" s="70"/>
      <c r="D29" s="95"/>
      <c r="H29"/>
      <c r="I29" s="129">
        <v>40939</v>
      </c>
      <c r="J29" s="190" t="s">
        <v>924</v>
      </c>
      <c r="K29" s="132" t="s">
        <v>730</v>
      </c>
      <c r="L29" s="136">
        <v>925.8</v>
      </c>
      <c r="M29" s="29" t="s">
        <v>89</v>
      </c>
      <c r="N29" s="29" t="s">
        <v>249</v>
      </c>
      <c r="O29"/>
    </row>
    <row r="30" spans="1:16" s="29" customFormat="1" ht="13.5" thickBot="1" x14ac:dyDescent="0.25">
      <c r="A30" s="246"/>
      <c r="B30" s="70"/>
      <c r="C30" s="70"/>
      <c r="D30" s="95"/>
      <c r="H30"/>
      <c r="I30" s="209"/>
      <c r="J30" s="187"/>
      <c r="K30" s="133"/>
      <c r="L30" s="137"/>
      <c r="M30"/>
      <c r="O30"/>
    </row>
    <row r="31" spans="1:16" s="29" customFormat="1" ht="13.5" thickBot="1" x14ac:dyDescent="0.25">
      <c r="A31" s="246"/>
      <c r="B31" s="70"/>
      <c r="C31" s="70"/>
      <c r="D31" s="95"/>
      <c r="H31"/>
      <c r="I31" s="56"/>
      <c r="J31" s="56"/>
      <c r="K31" s="194"/>
      <c r="L31" s="87">
        <f>SUM(L6:L30)</f>
        <v>66564.580000000016</v>
      </c>
      <c r="M31"/>
      <c r="O31"/>
    </row>
    <row r="32" spans="1:16" s="29" customFormat="1" x14ac:dyDescent="0.2">
      <c r="A32"/>
      <c r="B32"/>
      <c r="C32"/>
      <c r="D32" s="197"/>
      <c r="H32"/>
      <c r="I32" s="56"/>
      <c r="J32" s="56"/>
      <c r="K32" s="194"/>
      <c r="L32" s="208"/>
      <c r="M32"/>
      <c r="O32"/>
      <c r="P32"/>
    </row>
    <row r="33" spans="1:16" s="29" customFormat="1" x14ac:dyDescent="0.2">
      <c r="A33"/>
      <c r="B33"/>
      <c r="C33"/>
      <c r="D33" s="197"/>
      <c r="H33"/>
      <c r="I33" s="56"/>
      <c r="J33" s="56"/>
      <c r="K33" s="194"/>
      <c r="L33" s="208"/>
      <c r="M33"/>
      <c r="O33"/>
      <c r="P33"/>
    </row>
    <row r="34" spans="1:16" s="29" customFormat="1" x14ac:dyDescent="0.2">
      <c r="A34"/>
      <c r="B34"/>
      <c r="C34"/>
      <c r="D34" s="197"/>
      <c r="H34"/>
      <c r="I34" s="56"/>
      <c r="J34" s="56"/>
      <c r="K34" s="194"/>
      <c r="L34" s="208"/>
      <c r="M34"/>
      <c r="O34"/>
      <c r="P34"/>
    </row>
    <row r="35" spans="1:16" s="29" customFormat="1" x14ac:dyDescent="0.2">
      <c r="A35"/>
      <c r="B35"/>
      <c r="C35"/>
      <c r="D35" s="197"/>
      <c r="H35"/>
      <c r="I35"/>
      <c r="J35"/>
      <c r="K35" s="195"/>
      <c r="L35" s="197"/>
      <c r="O35"/>
      <c r="P35"/>
    </row>
    <row r="36" spans="1:16" s="29" customFormat="1" x14ac:dyDescent="0.2">
      <c r="A36"/>
      <c r="B36"/>
      <c r="C36"/>
      <c r="D36" s="197"/>
      <c r="H36"/>
      <c r="I36"/>
      <c r="J36"/>
      <c r="K36" s="195"/>
      <c r="L36" s="197"/>
      <c r="O36"/>
      <c r="P36"/>
    </row>
    <row r="37" spans="1:16" s="29" customFormat="1" x14ac:dyDescent="0.2">
      <c r="A37"/>
      <c r="B37"/>
      <c r="C37"/>
      <c r="D37" s="197"/>
      <c r="H37"/>
      <c r="I37"/>
      <c r="J37"/>
      <c r="K37" s="195"/>
      <c r="L37" s="197"/>
      <c r="O37"/>
      <c r="P37"/>
    </row>
    <row r="38" spans="1:16" s="29" customFormat="1" x14ac:dyDescent="0.2">
      <c r="A38"/>
      <c r="B38"/>
      <c r="C38"/>
      <c r="D38" s="197"/>
      <c r="H38"/>
      <c r="I38"/>
      <c r="J38"/>
      <c r="K38" s="195"/>
      <c r="L38" s="197"/>
      <c r="O38"/>
      <c r="P38"/>
    </row>
    <row r="39" spans="1:16" s="29" customFormat="1" x14ac:dyDescent="0.2">
      <c r="A39"/>
      <c r="B39"/>
      <c r="C39"/>
      <c r="D39" s="197"/>
      <c r="H39"/>
      <c r="I39"/>
      <c r="J39"/>
      <c r="K39" s="195"/>
      <c r="L39" s="197"/>
      <c r="O39"/>
      <c r="P39"/>
    </row>
    <row r="40" spans="1:16" s="29" customFormat="1" x14ac:dyDescent="0.2">
      <c r="A40"/>
      <c r="B40"/>
      <c r="C40"/>
      <c r="D40" s="197"/>
      <c r="H40"/>
      <c r="I40"/>
      <c r="J40"/>
      <c r="K40" s="195"/>
      <c r="L40" s="197"/>
      <c r="O40"/>
      <c r="P40"/>
    </row>
    <row r="41" spans="1:16" s="29" customFormat="1" x14ac:dyDescent="0.2">
      <c r="A41"/>
      <c r="B41"/>
      <c r="C41"/>
      <c r="D41" s="197"/>
      <c r="H41"/>
      <c r="I41"/>
      <c r="J41"/>
      <c r="K41" s="195"/>
      <c r="L41" s="197"/>
      <c r="O41"/>
      <c r="P41"/>
    </row>
    <row r="42" spans="1:16" s="29" customFormat="1" x14ac:dyDescent="0.2">
      <c r="A42"/>
      <c r="B42"/>
      <c r="C42"/>
      <c r="D42" s="197"/>
      <c r="H42"/>
      <c r="I42"/>
      <c r="J42"/>
      <c r="K42" s="195"/>
      <c r="L42" s="197"/>
      <c r="O42"/>
      <c r="P42"/>
    </row>
  </sheetData>
  <mergeCells count="3">
    <mergeCell ref="A1:M1"/>
    <mergeCell ref="A3:C3"/>
    <mergeCell ref="I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P56"/>
  <sheetViews>
    <sheetView workbookViewId="0">
      <selection activeCell="C12" sqref="C12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8.140625" customWidth="1"/>
    <col min="11" max="11" width="24.425781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6" s="1" customFormat="1" ht="17.45" customHeight="1" x14ac:dyDescent="0.2">
      <c r="A1" s="863" t="s">
        <v>1022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76"/>
    </row>
    <row r="2" spans="1:16" s="1" customFormat="1" ht="15.75" x14ac:dyDescent="0.2">
      <c r="D2" s="144"/>
      <c r="E2" s="276"/>
      <c r="F2" s="276"/>
      <c r="G2" s="276"/>
      <c r="H2" s="286"/>
      <c r="I2" s="286"/>
      <c r="J2" s="286"/>
      <c r="K2" s="286"/>
      <c r="L2" s="286"/>
      <c r="M2" s="286"/>
      <c r="N2" s="287"/>
    </row>
    <row r="3" spans="1:16" s="111" customFormat="1" ht="16.5" thickBot="1" x14ac:dyDescent="0.25">
      <c r="A3" s="866" t="s">
        <v>119</v>
      </c>
      <c r="B3" s="866"/>
      <c r="C3" s="866"/>
      <c r="D3" s="252" t="s">
        <v>1018</v>
      </c>
      <c r="E3" s="277"/>
      <c r="F3" s="116"/>
      <c r="G3" s="116"/>
      <c r="H3" s="875" t="s">
        <v>1040</v>
      </c>
      <c r="I3" s="875"/>
      <c r="J3" s="875"/>
      <c r="K3" s="875"/>
      <c r="L3" s="286"/>
      <c r="M3" s="286"/>
      <c r="N3" s="287"/>
    </row>
    <row r="4" spans="1:16" s="3" customFormat="1" thickBot="1" x14ac:dyDescent="0.25">
      <c r="A4" s="10" t="s">
        <v>297</v>
      </c>
      <c r="B4" s="181" t="s">
        <v>296</v>
      </c>
      <c r="C4" s="11" t="s">
        <v>298</v>
      </c>
      <c r="D4" s="176" t="s">
        <v>299</v>
      </c>
      <c r="E4" s="27"/>
      <c r="F4" s="27"/>
      <c r="G4" s="27"/>
      <c r="I4" s="10" t="s">
        <v>297</v>
      </c>
      <c r="J4" s="181" t="s">
        <v>296</v>
      </c>
      <c r="K4" s="11" t="s">
        <v>298</v>
      </c>
      <c r="L4" s="176" t="s">
        <v>299</v>
      </c>
      <c r="M4" s="27"/>
      <c r="N4" s="27"/>
    </row>
    <row r="5" spans="1:16" s="56" customFormat="1" x14ac:dyDescent="0.2">
      <c r="A5" s="129">
        <v>40941</v>
      </c>
      <c r="B5" s="190" t="s">
        <v>301</v>
      </c>
      <c r="C5" s="132" t="s">
        <v>307</v>
      </c>
      <c r="D5" s="136">
        <v>590.52</v>
      </c>
      <c r="E5" s="27" t="s">
        <v>89</v>
      </c>
      <c r="F5" s="27" t="s">
        <v>249</v>
      </c>
      <c r="G5" s="271"/>
      <c r="I5" s="129">
        <v>40940</v>
      </c>
      <c r="J5" s="190" t="s">
        <v>920</v>
      </c>
      <c r="K5" s="132" t="s">
        <v>1041</v>
      </c>
      <c r="L5" s="136">
        <v>3426.98</v>
      </c>
      <c r="M5" s="27" t="s">
        <v>89</v>
      </c>
      <c r="N5" s="29" t="s">
        <v>249</v>
      </c>
      <c r="O5" s="56" t="s">
        <v>119</v>
      </c>
    </row>
    <row r="6" spans="1:16" s="56" customFormat="1" x14ac:dyDescent="0.2">
      <c r="A6" s="129">
        <v>40941</v>
      </c>
      <c r="B6" s="190" t="s">
        <v>301</v>
      </c>
      <c r="C6" s="132" t="s">
        <v>5</v>
      </c>
      <c r="D6" s="136">
        <v>414.96</v>
      </c>
      <c r="E6" s="27" t="s">
        <v>89</v>
      </c>
      <c r="F6" s="27" t="s">
        <v>249</v>
      </c>
      <c r="G6" s="29"/>
      <c r="H6"/>
      <c r="I6" s="129">
        <v>40940</v>
      </c>
      <c r="J6" s="190" t="s">
        <v>920</v>
      </c>
      <c r="K6" s="132" t="s">
        <v>800</v>
      </c>
      <c r="L6" s="136">
        <v>11888.53</v>
      </c>
      <c r="M6" s="27" t="s">
        <v>89</v>
      </c>
      <c r="N6" s="29" t="s">
        <v>249</v>
      </c>
      <c r="O6" s="56" t="s">
        <v>119</v>
      </c>
    </row>
    <row r="7" spans="1:16" s="56" customFormat="1" ht="13.5" thickBot="1" x14ac:dyDescent="0.25">
      <c r="A7" s="129">
        <v>40941</v>
      </c>
      <c r="B7" s="190" t="s">
        <v>301</v>
      </c>
      <c r="C7" s="132" t="s">
        <v>1019</v>
      </c>
      <c r="D7" s="136">
        <v>438.23</v>
      </c>
      <c r="E7" s="27" t="s">
        <v>89</v>
      </c>
      <c r="F7" s="27" t="s">
        <v>249</v>
      </c>
      <c r="G7" s="29"/>
      <c r="H7"/>
      <c r="I7" s="209"/>
      <c r="J7" s="187"/>
      <c r="K7" s="133"/>
      <c r="L7" s="137"/>
      <c r="M7" s="29"/>
      <c r="N7" s="29"/>
      <c r="O7"/>
    </row>
    <row r="8" spans="1:16" s="56" customFormat="1" ht="13.5" thickBot="1" x14ac:dyDescent="0.25">
      <c r="A8" s="129">
        <v>40942</v>
      </c>
      <c r="B8" s="190" t="s">
        <v>647</v>
      </c>
      <c r="C8" s="132" t="s">
        <v>1017</v>
      </c>
      <c r="D8" s="136">
        <v>907.55</v>
      </c>
      <c r="E8" s="29" t="s">
        <v>89</v>
      </c>
      <c r="F8" s="27" t="s">
        <v>249</v>
      </c>
      <c r="G8" s="267"/>
      <c r="H8"/>
      <c r="K8" s="194"/>
      <c r="L8" s="87">
        <f>SUM(L5:L7)</f>
        <v>15315.51</v>
      </c>
      <c r="M8" s="29"/>
      <c r="N8" s="29"/>
      <c r="O8"/>
    </row>
    <row r="9" spans="1:16" s="56" customFormat="1" x14ac:dyDescent="0.2">
      <c r="A9" s="129">
        <v>40942</v>
      </c>
      <c r="B9" s="190" t="s">
        <v>301</v>
      </c>
      <c r="C9" s="132" t="s">
        <v>869</v>
      </c>
      <c r="D9" s="136">
        <v>259.39999999999998</v>
      </c>
      <c r="E9" s="27" t="s">
        <v>89</v>
      </c>
      <c r="F9" s="27" t="s">
        <v>249</v>
      </c>
      <c r="G9" s="267"/>
      <c r="H9"/>
      <c r="I9" s="1"/>
      <c r="J9" s="1"/>
      <c r="K9" s="193"/>
      <c r="L9" s="144"/>
      <c r="M9" s="276"/>
      <c r="N9" s="276"/>
      <c r="O9"/>
      <c r="P9" s="29"/>
    </row>
    <row r="10" spans="1:16" s="29" customFormat="1" ht="16.5" thickBot="1" x14ac:dyDescent="0.25">
      <c r="A10" s="129">
        <v>40945</v>
      </c>
      <c r="B10" s="190" t="s">
        <v>301</v>
      </c>
      <c r="C10" s="132" t="s">
        <v>1021</v>
      </c>
      <c r="D10" s="136">
        <v>960</v>
      </c>
      <c r="E10" s="27" t="s">
        <v>89</v>
      </c>
      <c r="F10" s="27" t="s">
        <v>249</v>
      </c>
      <c r="H10"/>
      <c r="I10" s="866" t="s">
        <v>121</v>
      </c>
      <c r="J10" s="866"/>
      <c r="K10" s="866"/>
      <c r="L10" s="252" t="s">
        <v>959</v>
      </c>
      <c r="M10" s="116"/>
      <c r="N10" s="116"/>
      <c r="O10"/>
    </row>
    <row r="11" spans="1:16" s="29" customFormat="1" ht="13.5" thickBot="1" x14ac:dyDescent="0.25">
      <c r="A11" s="129">
        <v>40945</v>
      </c>
      <c r="B11" s="190" t="s">
        <v>301</v>
      </c>
      <c r="C11" s="132" t="s">
        <v>810</v>
      </c>
      <c r="D11" s="136">
        <v>3463.21</v>
      </c>
      <c r="E11" s="27" t="s">
        <v>89</v>
      </c>
      <c r="F11" s="27" t="s">
        <v>249</v>
      </c>
      <c r="G11" s="267"/>
      <c r="H11" s="1"/>
      <c r="I11" s="10" t="s">
        <v>297</v>
      </c>
      <c r="J11" s="181" t="s">
        <v>296</v>
      </c>
      <c r="K11" s="11" t="s">
        <v>298</v>
      </c>
      <c r="L11" s="176" t="s">
        <v>299</v>
      </c>
      <c r="M11" s="27"/>
      <c r="N11" s="27"/>
      <c r="O11" s="266"/>
    </row>
    <row r="12" spans="1:16" s="29" customFormat="1" ht="15.75" x14ac:dyDescent="0.2">
      <c r="A12" s="129">
        <v>40945</v>
      </c>
      <c r="B12" s="190" t="s">
        <v>301</v>
      </c>
      <c r="C12" s="132" t="s">
        <v>1020</v>
      </c>
      <c r="D12" s="136">
        <v>475</v>
      </c>
      <c r="E12" s="27"/>
      <c r="F12" s="27" t="s">
        <v>249</v>
      </c>
      <c r="G12" s="267"/>
      <c r="H12" s="111"/>
      <c r="I12" s="129">
        <v>40960</v>
      </c>
      <c r="J12" s="190" t="s">
        <v>301</v>
      </c>
      <c r="K12" s="132" t="s">
        <v>6</v>
      </c>
      <c r="L12" s="136">
        <v>8394.99</v>
      </c>
      <c r="M12" s="27" t="s">
        <v>89</v>
      </c>
      <c r="N12" s="29" t="s">
        <v>249</v>
      </c>
      <c r="O12" s="266"/>
    </row>
    <row r="13" spans="1:16" s="29" customFormat="1" x14ac:dyDescent="0.2">
      <c r="A13" s="129">
        <v>40945</v>
      </c>
      <c r="B13" s="190" t="s">
        <v>301</v>
      </c>
      <c r="C13" s="132" t="s">
        <v>869</v>
      </c>
      <c r="D13" s="136">
        <v>1206.3499999999999</v>
      </c>
      <c r="E13" s="27" t="s">
        <v>89</v>
      </c>
      <c r="F13" s="27" t="s">
        <v>249</v>
      </c>
      <c r="G13" s="267"/>
      <c r="H13" s="3"/>
      <c r="I13" s="129">
        <v>40962</v>
      </c>
      <c r="J13" s="190" t="s">
        <v>301</v>
      </c>
      <c r="K13" s="132" t="s">
        <v>1026</v>
      </c>
      <c r="L13" s="136">
        <v>220</v>
      </c>
      <c r="M13" s="27" t="s">
        <v>89</v>
      </c>
      <c r="N13" s="29" t="s">
        <v>249</v>
      </c>
      <c r="O13" s="266"/>
    </row>
    <row r="14" spans="1:16" s="29" customFormat="1" x14ac:dyDescent="0.2">
      <c r="A14" s="129">
        <v>40946</v>
      </c>
      <c r="B14" s="190" t="s">
        <v>637</v>
      </c>
      <c r="C14" s="132" t="s">
        <v>528</v>
      </c>
      <c r="D14" s="136">
        <v>306.35000000000002</v>
      </c>
      <c r="E14" s="27" t="s">
        <v>89</v>
      </c>
      <c r="F14" s="27" t="s">
        <v>249</v>
      </c>
      <c r="G14" s="267"/>
      <c r="H14" s="264" t="s">
        <v>925</v>
      </c>
      <c r="I14" s="129">
        <v>40962</v>
      </c>
      <c r="J14" s="190" t="s">
        <v>301</v>
      </c>
      <c r="K14" s="132" t="s">
        <v>331</v>
      </c>
      <c r="L14" s="136">
        <v>248.95</v>
      </c>
      <c r="M14" s="27"/>
      <c r="N14" s="29" t="s">
        <v>249</v>
      </c>
      <c r="O14" s="266"/>
    </row>
    <row r="15" spans="1:16" s="29" customFormat="1" x14ac:dyDescent="0.2">
      <c r="A15" s="129">
        <v>40946</v>
      </c>
      <c r="B15" s="190" t="s">
        <v>301</v>
      </c>
      <c r="C15" s="132" t="s">
        <v>5</v>
      </c>
      <c r="D15" s="136">
        <v>332.88</v>
      </c>
      <c r="E15" s="27" t="s">
        <v>89</v>
      </c>
      <c r="F15" s="27" t="s">
        <v>249</v>
      </c>
      <c r="G15" s="267"/>
      <c r="H15" s="267"/>
      <c r="I15" s="129">
        <v>40963</v>
      </c>
      <c r="J15" s="190" t="s">
        <v>647</v>
      </c>
      <c r="K15" s="132" t="s">
        <v>1024</v>
      </c>
      <c r="L15" s="136">
        <v>486.75</v>
      </c>
      <c r="M15" s="27" t="s">
        <v>89</v>
      </c>
      <c r="N15" s="29" t="s">
        <v>249</v>
      </c>
      <c r="O15" s="266"/>
    </row>
    <row r="16" spans="1:16" s="29" customFormat="1" x14ac:dyDescent="0.2">
      <c r="A16" s="129">
        <v>40946</v>
      </c>
      <c r="B16" s="190" t="s">
        <v>301</v>
      </c>
      <c r="C16" s="132" t="s">
        <v>383</v>
      </c>
      <c r="D16" s="136">
        <v>1023.44</v>
      </c>
      <c r="E16" s="27" t="s">
        <v>89</v>
      </c>
      <c r="F16" s="27" t="s">
        <v>249</v>
      </c>
      <c r="H16" s="264"/>
      <c r="I16" s="129">
        <v>40963</v>
      </c>
      <c r="J16" s="190" t="s">
        <v>301</v>
      </c>
      <c r="K16" s="132" t="s">
        <v>1025</v>
      </c>
      <c r="L16" s="136">
        <v>1144.56</v>
      </c>
      <c r="M16" s="27" t="s">
        <v>89</v>
      </c>
      <c r="N16" s="29" t="s">
        <v>249</v>
      </c>
      <c r="O16"/>
    </row>
    <row r="17" spans="1:15" s="29" customFormat="1" x14ac:dyDescent="0.2">
      <c r="A17" s="129">
        <v>40946</v>
      </c>
      <c r="B17" s="190" t="s">
        <v>301</v>
      </c>
      <c r="C17" s="132" t="s">
        <v>424</v>
      </c>
      <c r="D17" s="136">
        <v>133.19</v>
      </c>
      <c r="E17" s="27" t="s">
        <v>89</v>
      </c>
      <c r="F17" s="27" t="s">
        <v>249</v>
      </c>
      <c r="H17" s="56"/>
      <c r="I17" s="129">
        <v>40963</v>
      </c>
      <c r="J17" s="190" t="s">
        <v>301</v>
      </c>
      <c r="K17" s="132" t="s">
        <v>5</v>
      </c>
      <c r="L17" s="136">
        <v>3864.6</v>
      </c>
      <c r="M17" s="27" t="s">
        <v>89</v>
      </c>
      <c r="N17" s="29" t="s">
        <v>249</v>
      </c>
      <c r="O17"/>
    </row>
    <row r="18" spans="1:15" s="29" customFormat="1" x14ac:dyDescent="0.2">
      <c r="A18" s="129">
        <v>40946</v>
      </c>
      <c r="B18" s="190" t="s">
        <v>301</v>
      </c>
      <c r="C18" s="132" t="s">
        <v>869</v>
      </c>
      <c r="D18" s="136">
        <v>561.95000000000005</v>
      </c>
      <c r="E18" s="27" t="s">
        <v>89</v>
      </c>
      <c r="F18" s="27" t="s">
        <v>249</v>
      </c>
      <c r="H18" s="264"/>
      <c r="I18" s="129">
        <v>40963</v>
      </c>
      <c r="J18" s="190" t="s">
        <v>301</v>
      </c>
      <c r="K18" s="132" t="s">
        <v>5</v>
      </c>
      <c r="L18" s="136">
        <v>273.60000000000002</v>
      </c>
      <c r="M18" s="27" t="s">
        <v>89</v>
      </c>
      <c r="N18" s="29" t="s">
        <v>249</v>
      </c>
      <c r="O18"/>
    </row>
    <row r="19" spans="1:15" s="29" customFormat="1" x14ac:dyDescent="0.2">
      <c r="A19" s="129">
        <v>40947</v>
      </c>
      <c r="B19" s="190" t="s">
        <v>301</v>
      </c>
      <c r="C19" s="132" t="s">
        <v>1021</v>
      </c>
      <c r="D19" s="136">
        <v>660</v>
      </c>
      <c r="E19" s="27" t="s">
        <v>89</v>
      </c>
      <c r="F19" s="27" t="s">
        <v>249</v>
      </c>
      <c r="H19"/>
      <c r="I19" s="129">
        <v>40963</v>
      </c>
      <c r="J19" s="190" t="s">
        <v>301</v>
      </c>
      <c r="K19" s="132" t="s">
        <v>424</v>
      </c>
      <c r="L19" s="136">
        <v>128.38</v>
      </c>
      <c r="M19" s="27" t="s">
        <v>89</v>
      </c>
      <c r="N19" s="29" t="s">
        <v>249</v>
      </c>
      <c r="O19"/>
    </row>
    <row r="20" spans="1:15" s="29" customFormat="1" x14ac:dyDescent="0.2">
      <c r="A20" s="129">
        <v>40947</v>
      </c>
      <c r="B20" s="190" t="s">
        <v>301</v>
      </c>
      <c r="C20" s="132" t="s">
        <v>459</v>
      </c>
      <c r="D20" s="136">
        <v>211.35</v>
      </c>
      <c r="E20" s="27" t="s">
        <v>89</v>
      </c>
      <c r="F20" s="27" t="s">
        <v>249</v>
      </c>
      <c r="H20" s="264"/>
      <c r="I20" s="129">
        <v>40964</v>
      </c>
      <c r="J20" s="190" t="s">
        <v>1028</v>
      </c>
      <c r="K20" s="132" t="s">
        <v>1029</v>
      </c>
      <c r="L20" s="136">
        <v>1000</v>
      </c>
      <c r="M20" s="27" t="s">
        <v>89</v>
      </c>
      <c r="N20" s="29" t="s">
        <v>249</v>
      </c>
      <c r="O20"/>
    </row>
    <row r="21" spans="1:15" s="29" customFormat="1" x14ac:dyDescent="0.2">
      <c r="A21" s="129">
        <v>40948</v>
      </c>
      <c r="B21" s="190" t="s">
        <v>301</v>
      </c>
      <c r="C21" s="132" t="s">
        <v>6</v>
      </c>
      <c r="D21" s="136">
        <v>10345.14</v>
      </c>
      <c r="E21" s="27" t="s">
        <v>89</v>
      </c>
      <c r="F21" s="27" t="s">
        <v>249</v>
      </c>
      <c r="H21" s="264"/>
      <c r="I21" s="129">
        <v>40966</v>
      </c>
      <c r="J21" s="190" t="s">
        <v>301</v>
      </c>
      <c r="K21" s="132" t="s">
        <v>1027</v>
      </c>
      <c r="L21" s="136">
        <v>165</v>
      </c>
      <c r="M21" s="29" t="s">
        <v>89</v>
      </c>
      <c r="N21" s="160" t="s">
        <v>249</v>
      </c>
      <c r="O21"/>
    </row>
    <row r="22" spans="1:15" s="29" customFormat="1" x14ac:dyDescent="0.2">
      <c r="A22" s="129">
        <v>40948</v>
      </c>
      <c r="B22" s="190" t="s">
        <v>301</v>
      </c>
      <c r="C22" s="132" t="s">
        <v>380</v>
      </c>
      <c r="D22" s="136">
        <v>262.2</v>
      </c>
      <c r="E22" s="27" t="s">
        <v>89</v>
      </c>
      <c r="F22" s="157" t="s">
        <v>249</v>
      </c>
      <c r="H22" s="264"/>
      <c r="I22" s="129">
        <v>40967</v>
      </c>
      <c r="J22" s="190" t="s">
        <v>301</v>
      </c>
      <c r="K22" s="132" t="s">
        <v>424</v>
      </c>
      <c r="L22" s="136">
        <v>621.38</v>
      </c>
      <c r="M22" s="29" t="s">
        <v>89</v>
      </c>
      <c r="N22" s="160" t="s">
        <v>249</v>
      </c>
      <c r="O22"/>
    </row>
    <row r="23" spans="1:15" s="29" customFormat="1" x14ac:dyDescent="0.2">
      <c r="A23" s="129">
        <v>40949</v>
      </c>
      <c r="B23" s="190" t="s">
        <v>301</v>
      </c>
      <c r="C23" s="132" t="s">
        <v>1021</v>
      </c>
      <c r="D23" s="136">
        <v>720</v>
      </c>
      <c r="E23" s="27" t="s">
        <v>89</v>
      </c>
      <c r="F23" s="157" t="s">
        <v>249</v>
      </c>
      <c r="H23" s="264"/>
      <c r="I23" s="129">
        <v>40967</v>
      </c>
      <c r="J23" s="190" t="s">
        <v>301</v>
      </c>
      <c r="K23" s="132" t="s">
        <v>424</v>
      </c>
      <c r="L23" s="136">
        <v>224.21</v>
      </c>
      <c r="M23" s="29" t="s">
        <v>89</v>
      </c>
      <c r="N23" s="160" t="s">
        <v>249</v>
      </c>
      <c r="O23"/>
    </row>
    <row r="24" spans="1:15" s="29" customFormat="1" x14ac:dyDescent="0.2">
      <c r="A24" s="129">
        <v>40952</v>
      </c>
      <c r="B24" s="190" t="s">
        <v>301</v>
      </c>
      <c r="C24" s="132" t="s">
        <v>331</v>
      </c>
      <c r="D24" s="136">
        <v>341.9</v>
      </c>
      <c r="E24" s="157" t="s">
        <v>89</v>
      </c>
      <c r="F24" s="29" t="s">
        <v>249</v>
      </c>
      <c r="H24" s="264"/>
      <c r="I24" s="129">
        <v>40967</v>
      </c>
      <c r="J24" s="190" t="s">
        <v>301</v>
      </c>
      <c r="K24" s="132" t="s">
        <v>1023</v>
      </c>
      <c r="L24" s="136">
        <v>78.91</v>
      </c>
      <c r="M24" s="29" t="s">
        <v>89</v>
      </c>
      <c r="N24" s="160" t="s">
        <v>249</v>
      </c>
      <c r="O24"/>
    </row>
    <row r="25" spans="1:15" s="29" customFormat="1" x14ac:dyDescent="0.2">
      <c r="A25" s="129">
        <v>40953</v>
      </c>
      <c r="B25" s="190" t="s">
        <v>301</v>
      </c>
      <c r="C25" s="132" t="s">
        <v>1019</v>
      </c>
      <c r="D25" s="136">
        <v>731.71</v>
      </c>
      <c r="E25" s="157" t="s">
        <v>89</v>
      </c>
      <c r="F25" s="29" t="s">
        <v>249</v>
      </c>
      <c r="G25" s="267"/>
      <c r="H25" s="264"/>
      <c r="I25" s="129">
        <v>40967</v>
      </c>
      <c r="J25" s="190" t="s">
        <v>301</v>
      </c>
      <c r="K25" s="132" t="s">
        <v>424</v>
      </c>
      <c r="L25" s="136">
        <v>66.31</v>
      </c>
      <c r="M25" s="29" t="s">
        <v>89</v>
      </c>
      <c r="N25" s="160" t="s">
        <v>249</v>
      </c>
      <c r="O25"/>
    </row>
    <row r="26" spans="1:15" s="29" customFormat="1" x14ac:dyDescent="0.2">
      <c r="A26" s="129">
        <v>40953</v>
      </c>
      <c r="B26" s="190" t="s">
        <v>301</v>
      </c>
      <c r="C26" s="132" t="s">
        <v>869</v>
      </c>
      <c r="D26" s="136">
        <v>1414.6</v>
      </c>
      <c r="E26" s="157" t="s">
        <v>89</v>
      </c>
      <c r="F26" s="29" t="s">
        <v>249</v>
      </c>
      <c r="G26" s="267"/>
      <c r="H26"/>
      <c r="I26" s="129">
        <v>40968</v>
      </c>
      <c r="J26" s="190" t="s">
        <v>301</v>
      </c>
      <c r="K26" s="132" t="s">
        <v>869</v>
      </c>
      <c r="L26" s="136">
        <v>289.7</v>
      </c>
      <c r="M26" s="29" t="s">
        <v>89</v>
      </c>
      <c r="N26" s="29" t="s">
        <v>249</v>
      </c>
      <c r="O26"/>
    </row>
    <row r="27" spans="1:15" s="29" customFormat="1" x14ac:dyDescent="0.2">
      <c r="A27" s="129">
        <v>40954</v>
      </c>
      <c r="B27" s="190" t="s">
        <v>301</v>
      </c>
      <c r="C27" s="132" t="s">
        <v>1021</v>
      </c>
      <c r="D27" s="136">
        <v>660</v>
      </c>
      <c r="E27" s="157" t="s">
        <v>89</v>
      </c>
      <c r="F27" s="29" t="s">
        <v>249</v>
      </c>
      <c r="G27" s="267"/>
      <c r="H27"/>
      <c r="I27" s="129">
        <v>40968</v>
      </c>
      <c r="J27" s="190" t="s">
        <v>301</v>
      </c>
      <c r="K27" s="132" t="s">
        <v>424</v>
      </c>
      <c r="L27" s="136">
        <v>113.3</v>
      </c>
      <c r="M27" s="29" t="s">
        <v>89</v>
      </c>
      <c r="N27" s="29" t="s">
        <v>249</v>
      </c>
      <c r="O27"/>
    </row>
    <row r="28" spans="1:15" s="29" customFormat="1" ht="13.5" thickBot="1" x14ac:dyDescent="0.25">
      <c r="A28" s="129">
        <v>40955</v>
      </c>
      <c r="B28" s="190" t="s">
        <v>301</v>
      </c>
      <c r="C28" s="132" t="s">
        <v>5</v>
      </c>
      <c r="D28" s="136">
        <v>1265.4000000000001</v>
      </c>
      <c r="E28" s="157" t="s">
        <v>89</v>
      </c>
      <c r="F28" s="29" t="s">
        <v>249</v>
      </c>
      <c r="G28" s="267"/>
      <c r="H28"/>
      <c r="I28" s="209"/>
      <c r="J28" s="187"/>
      <c r="K28" s="133"/>
      <c r="L28" s="137"/>
      <c r="O28"/>
    </row>
    <row r="29" spans="1:15" s="29" customFormat="1" ht="13.5" thickBot="1" x14ac:dyDescent="0.25">
      <c r="A29" s="129">
        <v>40956</v>
      </c>
      <c r="B29" s="190" t="s">
        <v>301</v>
      </c>
      <c r="C29" s="132" t="s">
        <v>424</v>
      </c>
      <c r="D29" s="136">
        <v>900.96</v>
      </c>
      <c r="E29" s="157"/>
      <c r="F29" s="29" t="s">
        <v>249</v>
      </c>
      <c r="G29" s="267"/>
      <c r="H29"/>
      <c r="I29" s="56"/>
      <c r="J29" s="56"/>
      <c r="K29" s="194"/>
      <c r="L29" s="87">
        <f>SUM(L12:L28)</f>
        <v>17320.64</v>
      </c>
      <c r="O29"/>
    </row>
    <row r="30" spans="1:15" s="29" customFormat="1" x14ac:dyDescent="0.2">
      <c r="A30" s="129">
        <v>40960</v>
      </c>
      <c r="B30" s="190" t="s">
        <v>301</v>
      </c>
      <c r="C30" s="132" t="s">
        <v>1023</v>
      </c>
      <c r="D30" s="136">
        <v>107.92</v>
      </c>
      <c r="E30" s="157" t="s">
        <v>89</v>
      </c>
      <c r="F30" s="29" t="s">
        <v>249</v>
      </c>
      <c r="G30" s="267"/>
      <c r="H30"/>
      <c r="I30" s="56"/>
      <c r="J30" s="56"/>
      <c r="K30" s="194"/>
      <c r="L30" s="208"/>
      <c r="O30"/>
    </row>
    <row r="31" spans="1:15" s="29" customFormat="1" x14ac:dyDescent="0.2">
      <c r="A31" s="129">
        <v>40961</v>
      </c>
      <c r="B31" s="190" t="s">
        <v>301</v>
      </c>
      <c r="C31" s="132" t="s">
        <v>901</v>
      </c>
      <c r="D31" s="136">
        <v>232.3</v>
      </c>
      <c r="E31" s="157" t="s">
        <v>89</v>
      </c>
      <c r="F31" s="29" t="s">
        <v>249</v>
      </c>
      <c r="G31" s="267"/>
      <c r="H31"/>
      <c r="I31" s="56"/>
      <c r="J31" s="56"/>
      <c r="K31" s="194"/>
      <c r="L31" s="208"/>
      <c r="O31"/>
    </row>
    <row r="32" spans="1:15" s="29" customFormat="1" x14ac:dyDescent="0.2">
      <c r="A32" s="129">
        <v>40961</v>
      </c>
      <c r="B32" s="190" t="s">
        <v>301</v>
      </c>
      <c r="C32" s="132" t="s">
        <v>424</v>
      </c>
      <c r="D32" s="136">
        <v>336.49</v>
      </c>
      <c r="E32" s="157" t="s">
        <v>89</v>
      </c>
      <c r="F32" s="29" t="s">
        <v>249</v>
      </c>
      <c r="G32" s="267"/>
      <c r="H32"/>
      <c r="I32" s="56"/>
      <c r="J32" s="56"/>
      <c r="K32" s="194"/>
      <c r="L32" s="208"/>
      <c r="O32"/>
    </row>
    <row r="33" spans="1:16" s="29" customFormat="1" x14ac:dyDescent="0.2">
      <c r="A33" s="129">
        <v>40961</v>
      </c>
      <c r="B33" s="190" t="s">
        <v>301</v>
      </c>
      <c r="C33" s="132" t="s">
        <v>459</v>
      </c>
      <c r="D33" s="136">
        <v>458.56</v>
      </c>
      <c r="E33" s="157" t="s">
        <v>89</v>
      </c>
      <c r="F33" s="29" t="s">
        <v>249</v>
      </c>
      <c r="G33" s="267"/>
      <c r="H33"/>
      <c r="I33" s="56"/>
      <c r="J33" s="56"/>
      <c r="K33" s="194"/>
      <c r="L33" s="208"/>
      <c r="M33"/>
      <c r="O33"/>
    </row>
    <row r="34" spans="1:16" s="29" customFormat="1" ht="13.5" thickBot="1" x14ac:dyDescent="0.25">
      <c r="A34" s="161"/>
      <c r="B34" s="187"/>
      <c r="C34" s="67"/>
      <c r="D34" s="93"/>
      <c r="G34" s="267"/>
      <c r="H34"/>
      <c r="I34"/>
      <c r="J34"/>
      <c r="K34" s="195"/>
      <c r="L34" s="197"/>
      <c r="M34"/>
      <c r="O34"/>
    </row>
    <row r="35" spans="1:16" s="29" customFormat="1" ht="13.5" thickBot="1" x14ac:dyDescent="0.25">
      <c r="A35" s="56"/>
      <c r="B35" s="56"/>
      <c r="C35" s="56"/>
      <c r="D35" s="87">
        <f>SUM(D5:D34)</f>
        <v>29721.560000000005</v>
      </c>
      <c r="G35" s="267"/>
      <c r="H35"/>
      <c r="I35"/>
      <c r="J35"/>
      <c r="K35" s="195"/>
      <c r="L35" s="197"/>
      <c r="M35"/>
      <c r="O35"/>
    </row>
    <row r="36" spans="1:16" s="29" customFormat="1" x14ac:dyDescent="0.2">
      <c r="A36" s="246"/>
      <c r="B36" s="70"/>
      <c r="C36" s="70"/>
      <c r="D36" s="95"/>
      <c r="H36"/>
      <c r="I36"/>
      <c r="J36"/>
      <c r="K36" s="195"/>
      <c r="L36" s="197"/>
      <c r="M36"/>
      <c r="O36"/>
    </row>
    <row r="37" spans="1:16" s="29" customFormat="1" x14ac:dyDescent="0.2">
      <c r="A37" s="246"/>
      <c r="B37" s="70"/>
      <c r="C37" s="70"/>
      <c r="D37" s="95"/>
      <c r="H37"/>
      <c r="I37"/>
      <c r="J37"/>
      <c r="K37" s="195"/>
      <c r="L37" s="197"/>
      <c r="M37"/>
      <c r="O37"/>
    </row>
    <row r="38" spans="1:16" s="29" customFormat="1" x14ac:dyDescent="0.2">
      <c r="A38" s="246"/>
      <c r="B38" s="70"/>
      <c r="C38" s="70"/>
      <c r="D38" s="95"/>
      <c r="H38"/>
      <c r="I38"/>
      <c r="J38"/>
      <c r="K38" s="195"/>
      <c r="L38" s="197"/>
      <c r="O38"/>
    </row>
    <row r="39" spans="1:16" s="29" customFormat="1" ht="12.75" customHeight="1" x14ac:dyDescent="0.2">
      <c r="A39" s="246"/>
      <c r="B39" s="70"/>
      <c r="C39" s="70"/>
      <c r="D39" s="95"/>
      <c r="H39"/>
      <c r="I39"/>
      <c r="J39"/>
      <c r="K39" s="195"/>
      <c r="L39" s="197"/>
      <c r="O39"/>
    </row>
    <row r="40" spans="1:16" s="29" customFormat="1" x14ac:dyDescent="0.2">
      <c r="A40"/>
      <c r="B40"/>
      <c r="C40"/>
      <c r="D40" s="197"/>
      <c r="H40"/>
      <c r="I40"/>
      <c r="J40"/>
      <c r="K40" s="195"/>
      <c r="L40" s="197"/>
      <c r="O40"/>
    </row>
    <row r="41" spans="1:16" s="29" customFormat="1" x14ac:dyDescent="0.2">
      <c r="A41"/>
      <c r="B41"/>
      <c r="C41"/>
      <c r="D41" s="197"/>
      <c r="H41"/>
      <c r="I41"/>
      <c r="J41"/>
      <c r="K41" s="195"/>
      <c r="L41" s="197"/>
      <c r="O41"/>
    </row>
    <row r="42" spans="1:16" s="29" customFormat="1" x14ac:dyDescent="0.2">
      <c r="A42"/>
      <c r="B42"/>
      <c r="C42"/>
      <c r="D42" s="197"/>
      <c r="H42"/>
      <c r="I42"/>
      <c r="J42"/>
      <c r="K42" s="195"/>
      <c r="L42" s="197"/>
      <c r="O42"/>
    </row>
    <row r="43" spans="1:16" s="29" customFormat="1" x14ac:dyDescent="0.2">
      <c r="A43"/>
      <c r="B43"/>
      <c r="C43"/>
      <c r="D43" s="197"/>
      <c r="H43"/>
      <c r="I43"/>
      <c r="J43"/>
      <c r="K43" s="195"/>
      <c r="L43" s="197"/>
      <c r="O43"/>
    </row>
    <row r="44" spans="1:16" s="29" customFormat="1" x14ac:dyDescent="0.2">
      <c r="A44"/>
      <c r="B44"/>
      <c r="C44"/>
      <c r="D44" s="197"/>
      <c r="H44"/>
      <c r="I44"/>
      <c r="J44"/>
      <c r="K44" s="195"/>
      <c r="L44" s="197"/>
      <c r="O44"/>
    </row>
    <row r="45" spans="1:16" s="29" customFormat="1" x14ac:dyDescent="0.2">
      <c r="A45"/>
      <c r="B45"/>
      <c r="C45"/>
      <c r="D45" s="197"/>
      <c r="H45"/>
      <c r="I45"/>
      <c r="J45"/>
      <c r="K45" s="195"/>
      <c r="L45" s="197"/>
      <c r="O45"/>
    </row>
    <row r="46" spans="1:16" s="29" customFormat="1" x14ac:dyDescent="0.2">
      <c r="A46"/>
      <c r="B46"/>
      <c r="C46"/>
      <c r="D46" s="197"/>
      <c r="H46"/>
      <c r="I46"/>
      <c r="J46"/>
      <c r="K46" s="195"/>
      <c r="L46" s="197"/>
      <c r="O46"/>
      <c r="P46"/>
    </row>
    <row r="47" spans="1:16" s="29" customFormat="1" x14ac:dyDescent="0.2">
      <c r="A47"/>
      <c r="B47"/>
      <c r="C47"/>
      <c r="D47" s="197"/>
      <c r="H47"/>
      <c r="I47"/>
      <c r="J47"/>
      <c r="K47" s="195"/>
      <c r="L47" s="197"/>
      <c r="O47"/>
      <c r="P47"/>
    </row>
    <row r="48" spans="1:16" s="29" customFormat="1" x14ac:dyDescent="0.2">
      <c r="A48"/>
      <c r="B48"/>
      <c r="C48"/>
      <c r="D48" s="197"/>
      <c r="H48"/>
      <c r="I48"/>
      <c r="J48"/>
      <c r="K48" s="195"/>
      <c r="L48" s="197"/>
      <c r="O48"/>
      <c r="P48"/>
    </row>
    <row r="49" spans="1:16" s="29" customFormat="1" x14ac:dyDescent="0.2">
      <c r="A49"/>
      <c r="B49"/>
      <c r="C49"/>
      <c r="D49" s="197"/>
      <c r="H49"/>
      <c r="I49"/>
      <c r="J49"/>
      <c r="K49" s="195"/>
      <c r="L49" s="197"/>
      <c r="O49"/>
      <c r="P49"/>
    </row>
    <row r="50" spans="1:16" s="29" customFormat="1" x14ac:dyDescent="0.2">
      <c r="A50"/>
      <c r="B50"/>
      <c r="C50"/>
      <c r="D50" s="197"/>
      <c r="H50"/>
      <c r="I50"/>
      <c r="J50"/>
      <c r="K50" s="195"/>
      <c r="L50" s="197"/>
      <c r="O50"/>
      <c r="P50"/>
    </row>
    <row r="51" spans="1:16" s="29" customFormat="1" x14ac:dyDescent="0.2">
      <c r="A51"/>
      <c r="B51"/>
      <c r="C51"/>
      <c r="D51" s="197"/>
      <c r="H51"/>
      <c r="I51"/>
      <c r="J51"/>
      <c r="K51" s="195"/>
      <c r="L51" s="197"/>
      <c r="O51"/>
      <c r="P51"/>
    </row>
    <row r="52" spans="1:16" s="29" customFormat="1" x14ac:dyDescent="0.2">
      <c r="A52"/>
      <c r="B52"/>
      <c r="C52"/>
      <c r="D52" s="197"/>
      <c r="H52"/>
      <c r="I52"/>
      <c r="J52"/>
      <c r="K52" s="195"/>
      <c r="L52" s="197"/>
      <c r="O52"/>
      <c r="P52"/>
    </row>
    <row r="53" spans="1:16" s="29" customFormat="1" x14ac:dyDescent="0.2">
      <c r="A53"/>
      <c r="B53"/>
      <c r="C53"/>
      <c r="D53" s="197"/>
      <c r="H53"/>
      <c r="I53"/>
      <c r="J53"/>
      <c r="K53" s="195"/>
      <c r="L53" s="197"/>
      <c r="O53"/>
      <c r="P53"/>
    </row>
    <row r="54" spans="1:16" s="29" customFormat="1" x14ac:dyDescent="0.2">
      <c r="A54"/>
      <c r="B54"/>
      <c r="C54"/>
      <c r="D54" s="197"/>
      <c r="H54"/>
      <c r="I54"/>
      <c r="J54"/>
      <c r="K54" s="195"/>
      <c r="L54" s="197"/>
      <c r="O54"/>
      <c r="P54"/>
    </row>
    <row r="55" spans="1:16" s="29" customFormat="1" x14ac:dyDescent="0.2">
      <c r="A55"/>
      <c r="B55"/>
      <c r="C55"/>
      <c r="D55" s="197"/>
      <c r="H55"/>
      <c r="I55"/>
      <c r="J55"/>
      <c r="K55" s="195"/>
      <c r="L55" s="197"/>
      <c r="O55"/>
      <c r="P55"/>
    </row>
    <row r="56" spans="1:16" s="29" customFormat="1" x14ac:dyDescent="0.2">
      <c r="A56"/>
      <c r="B56"/>
      <c r="C56"/>
      <c r="D56" s="197"/>
      <c r="H56"/>
      <c r="I56"/>
      <c r="J56"/>
      <c r="K56" s="195"/>
      <c r="L56" s="197"/>
      <c r="O56"/>
      <c r="P56"/>
    </row>
  </sheetData>
  <mergeCells count="4">
    <mergeCell ref="A1:M1"/>
    <mergeCell ref="A3:C3"/>
    <mergeCell ref="I10:K10"/>
    <mergeCell ref="H3:K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P40"/>
  <sheetViews>
    <sheetView topLeftCell="A7" workbookViewId="0">
      <selection activeCell="C12" sqref="C12"/>
    </sheetView>
  </sheetViews>
  <sheetFormatPr defaultRowHeight="12.75" x14ac:dyDescent="0.2"/>
  <cols>
    <col min="1" max="1" width="10.140625" bestFit="1" customWidth="1"/>
    <col min="2" max="2" width="16.42578125" customWidth="1"/>
    <col min="3" max="3" width="26.85546875" customWidth="1"/>
    <col min="4" max="4" width="12.5703125" style="197" customWidth="1"/>
    <col min="5" max="7" width="2.7109375" style="29" customWidth="1"/>
    <col min="8" max="8" width="2.28515625" customWidth="1"/>
    <col min="9" max="9" width="10.140625" bestFit="1" customWidth="1"/>
    <col min="10" max="10" width="17.140625" customWidth="1"/>
    <col min="11" max="11" width="29.28515625" style="195" customWidth="1"/>
    <col min="12" max="12" width="13.42578125" style="197" customWidth="1"/>
    <col min="13" max="13" width="2.7109375" style="29" customWidth="1"/>
    <col min="14" max="14" width="2.5703125" style="29" customWidth="1"/>
    <col min="15" max="15" width="11.140625" bestFit="1" customWidth="1"/>
  </cols>
  <sheetData>
    <row r="1" spans="1:15" s="1" customFormat="1" ht="17.45" customHeight="1" x14ac:dyDescent="0.2">
      <c r="A1" s="863" t="s">
        <v>1030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278"/>
    </row>
    <row r="2" spans="1:15" s="1" customFormat="1" ht="15.75" x14ac:dyDescent="0.2">
      <c r="D2" s="144"/>
      <c r="E2" s="278"/>
      <c r="F2" s="278"/>
      <c r="G2" s="278"/>
      <c r="H2" s="286"/>
      <c r="I2" s="286"/>
      <c r="J2" s="286"/>
      <c r="K2" s="286"/>
      <c r="L2" s="286"/>
      <c r="M2" s="286"/>
      <c r="N2" s="287"/>
    </row>
    <row r="3" spans="1:15" s="111" customFormat="1" ht="16.5" thickBot="1" x14ac:dyDescent="0.25">
      <c r="A3" s="866" t="s">
        <v>119</v>
      </c>
      <c r="B3" s="866"/>
      <c r="C3" s="866"/>
      <c r="D3" s="252" t="s">
        <v>1018</v>
      </c>
      <c r="E3" s="277"/>
      <c r="F3" s="116"/>
      <c r="G3" s="116"/>
      <c r="H3" s="875" t="s">
        <v>1040</v>
      </c>
      <c r="I3" s="875"/>
      <c r="J3" s="875"/>
      <c r="K3" s="875"/>
      <c r="L3" s="286"/>
      <c r="M3" s="286"/>
      <c r="N3" s="287"/>
    </row>
    <row r="4" spans="1:15" s="3" customFormat="1" thickBot="1" x14ac:dyDescent="0.25">
      <c r="A4" s="10" t="s">
        <v>297</v>
      </c>
      <c r="B4" s="181" t="s">
        <v>296</v>
      </c>
      <c r="C4" s="11" t="s">
        <v>298</v>
      </c>
      <c r="D4" s="176" t="s">
        <v>299</v>
      </c>
      <c r="E4" s="27"/>
      <c r="F4" s="27"/>
      <c r="G4" s="27"/>
      <c r="I4" s="10" t="s">
        <v>297</v>
      </c>
      <c r="J4" s="181" t="s">
        <v>296</v>
      </c>
      <c r="K4" s="11" t="s">
        <v>298</v>
      </c>
      <c r="L4" s="176" t="s">
        <v>299</v>
      </c>
      <c r="M4" s="27"/>
      <c r="N4" s="27"/>
    </row>
    <row r="5" spans="1:15" s="56" customFormat="1" x14ac:dyDescent="0.2">
      <c r="A5" s="129">
        <v>40969</v>
      </c>
      <c r="B5" s="190" t="s">
        <v>301</v>
      </c>
      <c r="C5" s="132" t="s">
        <v>810</v>
      </c>
      <c r="D5" s="136">
        <v>2026.26</v>
      </c>
      <c r="E5" s="27" t="s">
        <v>89</v>
      </c>
      <c r="F5" s="27"/>
      <c r="G5" s="29"/>
      <c r="I5" s="129"/>
      <c r="J5" s="190" t="s">
        <v>920</v>
      </c>
      <c r="K5" s="132" t="s">
        <v>1041</v>
      </c>
      <c r="L5" s="136"/>
      <c r="M5" s="29"/>
      <c r="N5" s="29"/>
    </row>
    <row r="6" spans="1:15" s="56" customFormat="1" x14ac:dyDescent="0.2">
      <c r="A6" s="129">
        <v>40969</v>
      </c>
      <c r="B6" s="190" t="s">
        <v>301</v>
      </c>
      <c r="C6" s="132" t="s">
        <v>380</v>
      </c>
      <c r="D6" s="136">
        <v>262.2</v>
      </c>
      <c r="E6" s="27" t="s">
        <v>89</v>
      </c>
      <c r="F6" s="27"/>
      <c r="G6" s="29"/>
      <c r="H6"/>
      <c r="I6" s="129"/>
      <c r="J6" s="190" t="s">
        <v>920</v>
      </c>
      <c r="K6" s="132" t="s">
        <v>800</v>
      </c>
      <c r="L6" s="136"/>
      <c r="M6" s="29"/>
      <c r="N6" s="29"/>
    </row>
    <row r="7" spans="1:15" s="56" customFormat="1" x14ac:dyDescent="0.2">
      <c r="A7" s="129">
        <v>40969</v>
      </c>
      <c r="B7" s="190" t="s">
        <v>301</v>
      </c>
      <c r="C7" s="132" t="s">
        <v>50</v>
      </c>
      <c r="D7" s="136">
        <v>1037.4000000000001</v>
      </c>
      <c r="E7" s="27" t="s">
        <v>89</v>
      </c>
      <c r="F7" s="27"/>
      <c r="G7" s="271"/>
      <c r="H7"/>
      <c r="I7" s="129">
        <v>40969</v>
      </c>
      <c r="J7" s="190" t="s">
        <v>598</v>
      </c>
      <c r="K7" s="132" t="s">
        <v>599</v>
      </c>
      <c r="L7" s="136">
        <v>704.05</v>
      </c>
      <c r="M7" s="27" t="s">
        <v>89</v>
      </c>
      <c r="N7" s="29"/>
      <c r="O7" s="56" t="s">
        <v>119</v>
      </c>
    </row>
    <row r="8" spans="1:15" s="56" customFormat="1" x14ac:dyDescent="0.2">
      <c r="A8" s="129">
        <v>40970</v>
      </c>
      <c r="B8" s="190" t="s">
        <v>749</v>
      </c>
      <c r="C8" s="132" t="s">
        <v>1012</v>
      </c>
      <c r="D8" s="136">
        <v>2565</v>
      </c>
      <c r="E8" s="157"/>
      <c r="F8" s="29"/>
      <c r="G8" s="29"/>
      <c r="H8"/>
      <c r="I8" s="129"/>
      <c r="J8" s="190"/>
      <c r="K8" s="132"/>
      <c r="L8" s="136"/>
      <c r="M8" s="29"/>
      <c r="N8" s="29"/>
    </row>
    <row r="9" spans="1:15" s="29" customFormat="1" ht="13.5" thickBot="1" x14ac:dyDescent="0.25">
      <c r="A9" s="129"/>
      <c r="B9" s="190"/>
      <c r="C9" s="132"/>
      <c r="D9" s="136"/>
      <c r="E9" s="157"/>
      <c r="G9" s="267"/>
      <c r="H9"/>
      <c r="I9" s="209"/>
      <c r="J9" s="187"/>
      <c r="K9" s="133"/>
      <c r="L9" s="137"/>
      <c r="O9"/>
    </row>
    <row r="10" spans="1:15" s="29" customFormat="1" ht="13.5" thickBot="1" x14ac:dyDescent="0.25">
      <c r="A10" s="129">
        <v>40974</v>
      </c>
      <c r="B10" s="190" t="s">
        <v>301</v>
      </c>
      <c r="C10" s="132" t="s">
        <v>5</v>
      </c>
      <c r="D10" s="136">
        <v>5426.4</v>
      </c>
      <c r="E10" s="157" t="s">
        <v>89</v>
      </c>
      <c r="G10" s="267"/>
      <c r="H10"/>
      <c r="I10" s="56"/>
      <c r="J10" s="56"/>
      <c r="K10" s="194"/>
      <c r="L10" s="87">
        <f>SUM(L5:L9)</f>
        <v>704.05</v>
      </c>
      <c r="O10"/>
    </row>
    <row r="11" spans="1:15" s="29" customFormat="1" x14ac:dyDescent="0.2">
      <c r="A11" s="129">
        <v>40975</v>
      </c>
      <c r="B11" s="190" t="s">
        <v>301</v>
      </c>
      <c r="C11" s="132" t="s">
        <v>861</v>
      </c>
      <c r="D11" s="272">
        <v>3671.87</v>
      </c>
      <c r="E11" s="157" t="s">
        <v>89</v>
      </c>
      <c r="G11" s="267"/>
      <c r="H11" s="1"/>
      <c r="I11" s="1"/>
      <c r="J11" s="1"/>
      <c r="K11" s="193"/>
      <c r="L11" s="144"/>
      <c r="M11" s="278"/>
      <c r="N11" s="278"/>
      <c r="O11"/>
    </row>
    <row r="12" spans="1:15" s="29" customFormat="1" ht="16.5" thickBot="1" x14ac:dyDescent="0.3">
      <c r="A12" s="129">
        <v>40975</v>
      </c>
      <c r="B12" s="190" t="s">
        <v>812</v>
      </c>
      <c r="C12" s="132" t="s">
        <v>1031</v>
      </c>
      <c r="D12" s="136">
        <v>2999</v>
      </c>
      <c r="E12" s="157" t="s">
        <v>89</v>
      </c>
      <c r="G12" s="267"/>
      <c r="H12" s="876" t="s">
        <v>1046</v>
      </c>
      <c r="I12" s="876"/>
      <c r="J12" s="876"/>
      <c r="K12" s="876"/>
      <c r="L12" s="291" t="s">
        <v>959</v>
      </c>
      <c r="M12" s="116"/>
      <c r="N12" s="116"/>
      <c r="O12"/>
    </row>
    <row r="13" spans="1:15" s="29" customFormat="1" ht="13.5" thickBot="1" x14ac:dyDescent="0.25">
      <c r="A13" s="129">
        <v>40976</v>
      </c>
      <c r="B13" s="190" t="s">
        <v>301</v>
      </c>
      <c r="C13" s="132" t="s">
        <v>424</v>
      </c>
      <c r="D13" s="136">
        <v>259.58999999999997</v>
      </c>
      <c r="E13" s="157" t="s">
        <v>89</v>
      </c>
      <c r="G13" s="267"/>
      <c r="H13" s="3"/>
      <c r="I13" s="10" t="s">
        <v>297</v>
      </c>
      <c r="J13" s="181" t="s">
        <v>296</v>
      </c>
      <c r="K13" s="11" t="s">
        <v>298</v>
      </c>
      <c r="L13" s="176" t="s">
        <v>299</v>
      </c>
      <c r="M13" s="27"/>
      <c r="N13" s="27"/>
      <c r="O13"/>
    </row>
    <row r="14" spans="1:15" s="29" customFormat="1" x14ac:dyDescent="0.2">
      <c r="A14" s="129">
        <v>40976</v>
      </c>
      <c r="B14" s="190" t="s">
        <v>301</v>
      </c>
      <c r="C14" s="132" t="s">
        <v>869</v>
      </c>
      <c r="D14" s="136">
        <v>280.8</v>
      </c>
      <c r="E14" s="157" t="s">
        <v>89</v>
      </c>
      <c r="F14" s="160"/>
      <c r="G14" s="267"/>
      <c r="H14" s="56"/>
      <c r="I14" s="129">
        <v>40977</v>
      </c>
      <c r="J14" s="190" t="s">
        <v>301</v>
      </c>
      <c r="K14" s="132" t="s">
        <v>5</v>
      </c>
      <c r="L14" s="136">
        <v>376.2</v>
      </c>
      <c r="M14" s="27" t="s">
        <v>89</v>
      </c>
      <c r="N14" s="29" t="s">
        <v>249</v>
      </c>
      <c r="O14"/>
    </row>
    <row r="15" spans="1:15" s="29" customFormat="1" x14ac:dyDescent="0.2">
      <c r="A15" s="129">
        <v>40976</v>
      </c>
      <c r="B15" s="190" t="s">
        <v>301</v>
      </c>
      <c r="C15" s="132" t="s">
        <v>380</v>
      </c>
      <c r="D15" s="136">
        <v>378.14</v>
      </c>
      <c r="E15" s="157" t="s">
        <v>89</v>
      </c>
      <c r="F15" s="160"/>
      <c r="G15" s="267"/>
      <c r="H15" s="264"/>
      <c r="I15" s="129">
        <v>40977</v>
      </c>
      <c r="J15" s="190" t="s">
        <v>749</v>
      </c>
      <c r="K15" s="132" t="s">
        <v>383</v>
      </c>
      <c r="L15" s="136">
        <v>480.4</v>
      </c>
      <c r="M15" s="27" t="s">
        <v>89</v>
      </c>
      <c r="N15" s="29" t="s">
        <v>249</v>
      </c>
      <c r="O15"/>
    </row>
    <row r="16" spans="1:15" s="29" customFormat="1" x14ac:dyDescent="0.2">
      <c r="A16" s="129">
        <v>40980</v>
      </c>
      <c r="B16" s="190" t="s">
        <v>301</v>
      </c>
      <c r="C16" s="132" t="s">
        <v>424</v>
      </c>
      <c r="D16" s="136">
        <v>66.400000000000006</v>
      </c>
      <c r="E16" s="157" t="s">
        <v>89</v>
      </c>
      <c r="F16" s="160"/>
      <c r="G16" s="267"/>
      <c r="H16" s="264"/>
      <c r="I16" s="129">
        <v>40984</v>
      </c>
      <c r="J16" s="190" t="s">
        <v>301</v>
      </c>
      <c r="K16" s="132" t="s">
        <v>227</v>
      </c>
      <c r="L16" s="136">
        <v>2608.3200000000002</v>
      </c>
      <c r="M16" s="29" t="s">
        <v>89</v>
      </c>
      <c r="N16" s="29" t="s">
        <v>249</v>
      </c>
      <c r="O16"/>
    </row>
    <row r="17" spans="1:16" s="29" customFormat="1" x14ac:dyDescent="0.2">
      <c r="A17" s="129">
        <v>40981</v>
      </c>
      <c r="B17" s="190" t="s">
        <v>301</v>
      </c>
      <c r="C17" s="132" t="s">
        <v>424</v>
      </c>
      <c r="D17" s="136">
        <v>483.5</v>
      </c>
      <c r="E17" s="157" t="s">
        <v>89</v>
      </c>
      <c r="F17" s="160"/>
      <c r="G17" s="267"/>
      <c r="H17"/>
      <c r="I17" s="129">
        <v>40985</v>
      </c>
      <c r="J17" s="190" t="s">
        <v>301</v>
      </c>
      <c r="K17" s="132" t="s">
        <v>869</v>
      </c>
      <c r="L17" s="136">
        <v>398.25</v>
      </c>
      <c r="M17" s="29" t="s">
        <v>89</v>
      </c>
      <c r="N17" s="29" t="s">
        <v>249</v>
      </c>
      <c r="O17"/>
    </row>
    <row r="18" spans="1:16" s="29" customFormat="1" x14ac:dyDescent="0.2">
      <c r="A18" s="129">
        <v>40982</v>
      </c>
      <c r="B18" s="190" t="s">
        <v>301</v>
      </c>
      <c r="C18" s="132" t="s">
        <v>6</v>
      </c>
      <c r="D18" s="136">
        <v>6555.91</v>
      </c>
      <c r="E18" s="157" t="s">
        <v>89</v>
      </c>
      <c r="F18" s="285" t="s">
        <v>1038</v>
      </c>
      <c r="G18" s="267"/>
      <c r="H18"/>
      <c r="I18" s="129">
        <v>40988</v>
      </c>
      <c r="J18" s="190" t="s">
        <v>301</v>
      </c>
      <c r="K18" s="132" t="s">
        <v>1033</v>
      </c>
      <c r="L18" s="136">
        <v>3086.27</v>
      </c>
      <c r="M18" s="29" t="s">
        <v>89</v>
      </c>
      <c r="N18" s="29" t="s">
        <v>249</v>
      </c>
      <c r="O18"/>
    </row>
    <row r="19" spans="1:16" s="29" customFormat="1" ht="13.5" thickBot="1" x14ac:dyDescent="0.25">
      <c r="A19" s="161"/>
      <c r="B19" s="187"/>
      <c r="C19" s="133"/>
      <c r="D19" s="203"/>
      <c r="E19" s="284"/>
      <c r="F19" s="284"/>
      <c r="H19"/>
      <c r="I19" s="129">
        <v>40992</v>
      </c>
      <c r="J19" s="190" t="s">
        <v>469</v>
      </c>
      <c r="K19" s="132" t="s">
        <v>689</v>
      </c>
      <c r="L19" s="136">
        <v>290.14999999999998</v>
      </c>
      <c r="N19" s="29" t="s">
        <v>249</v>
      </c>
      <c r="O19"/>
    </row>
    <row r="20" spans="1:16" s="29" customFormat="1" ht="13.5" thickBot="1" x14ac:dyDescent="0.25">
      <c r="A20" s="280"/>
      <c r="B20" s="281"/>
      <c r="C20" s="282"/>
      <c r="D20" s="283"/>
      <c r="H20"/>
      <c r="I20" s="129">
        <v>40994</v>
      </c>
      <c r="J20" s="190" t="s">
        <v>301</v>
      </c>
      <c r="K20" s="132" t="s">
        <v>459</v>
      </c>
      <c r="L20" s="136">
        <v>345.05</v>
      </c>
      <c r="M20" s="29" t="s">
        <v>89</v>
      </c>
      <c r="N20" s="29" t="s">
        <v>249</v>
      </c>
      <c r="O20"/>
    </row>
    <row r="21" spans="1:16" s="29" customFormat="1" ht="13.5" thickBot="1" x14ac:dyDescent="0.25">
      <c r="A21" s="56"/>
      <c r="B21" s="56"/>
      <c r="C21" s="56"/>
      <c r="D21" s="87">
        <f>SUM(D5:D20)</f>
        <v>26012.47</v>
      </c>
      <c r="H21"/>
      <c r="I21" s="129">
        <v>40994</v>
      </c>
      <c r="J21" s="190" t="s">
        <v>469</v>
      </c>
      <c r="K21" s="132" t="s">
        <v>1023</v>
      </c>
      <c r="L21" s="136">
        <v>108.39</v>
      </c>
      <c r="M21" s="29" t="s">
        <v>89</v>
      </c>
      <c r="N21" s="29" t="s">
        <v>249</v>
      </c>
      <c r="O21"/>
    </row>
    <row r="22" spans="1:16" s="29" customFormat="1" ht="12.75" customHeight="1" x14ac:dyDescent="0.2">
      <c r="A22" s="246"/>
      <c r="B22" s="70"/>
      <c r="C22" s="70"/>
      <c r="D22" s="95"/>
      <c r="H22"/>
      <c r="I22" s="129">
        <v>40994</v>
      </c>
      <c r="J22" s="190" t="s">
        <v>301</v>
      </c>
      <c r="K22" s="132" t="s">
        <v>5</v>
      </c>
      <c r="L22" s="136">
        <v>1919.39</v>
      </c>
      <c r="M22" s="29" t="s">
        <v>89</v>
      </c>
      <c r="N22" s="29" t="s">
        <v>249</v>
      </c>
      <c r="O22"/>
    </row>
    <row r="23" spans="1:16" s="29" customFormat="1" x14ac:dyDescent="0.2">
      <c r="A23" s="246"/>
      <c r="B23" s="70"/>
      <c r="C23" s="70"/>
      <c r="D23" s="95"/>
      <c r="H23"/>
      <c r="I23" s="129">
        <v>40995</v>
      </c>
      <c r="J23" s="190" t="s">
        <v>637</v>
      </c>
      <c r="K23" s="132" t="s">
        <v>1034</v>
      </c>
      <c r="L23" s="136">
        <v>1500</v>
      </c>
      <c r="N23" s="29" t="s">
        <v>249</v>
      </c>
      <c r="O23"/>
    </row>
    <row r="24" spans="1:16" s="29" customFormat="1" x14ac:dyDescent="0.2">
      <c r="A24" s="246"/>
      <c r="B24" s="70"/>
      <c r="C24" s="70"/>
      <c r="D24" s="95"/>
      <c r="H24"/>
      <c r="I24" s="129">
        <v>40995</v>
      </c>
      <c r="J24" s="190" t="s">
        <v>1035</v>
      </c>
      <c r="K24" s="132" t="s">
        <v>288</v>
      </c>
      <c r="L24" s="136">
        <v>1067</v>
      </c>
      <c r="M24" s="29" t="s">
        <v>89</v>
      </c>
      <c r="N24" s="29" t="s">
        <v>249</v>
      </c>
      <c r="O24"/>
    </row>
    <row r="25" spans="1:16" s="29" customFormat="1" x14ac:dyDescent="0.2">
      <c r="A25" s="246"/>
      <c r="B25" s="70"/>
      <c r="C25" s="70"/>
      <c r="D25" s="95"/>
      <c r="H25"/>
      <c r="I25" s="129">
        <v>40995</v>
      </c>
      <c r="J25" s="190" t="s">
        <v>719</v>
      </c>
      <c r="K25" s="132" t="s">
        <v>1036</v>
      </c>
      <c r="L25" s="136">
        <v>1741.49</v>
      </c>
      <c r="M25" s="29" t="s">
        <v>89</v>
      </c>
      <c r="N25" s="29" t="s">
        <v>249</v>
      </c>
      <c r="O25"/>
    </row>
    <row r="26" spans="1:16" s="29" customFormat="1" x14ac:dyDescent="0.2">
      <c r="A26"/>
      <c r="B26"/>
      <c r="C26"/>
      <c r="D26" s="197"/>
      <c r="H26"/>
      <c r="I26" s="129">
        <v>40995</v>
      </c>
      <c r="J26" s="190" t="s">
        <v>301</v>
      </c>
      <c r="K26" s="132" t="s">
        <v>557</v>
      </c>
      <c r="L26" s="136">
        <v>192</v>
      </c>
      <c r="M26" s="29" t="s">
        <v>89</v>
      </c>
      <c r="N26" s="29" t="s">
        <v>249</v>
      </c>
      <c r="O26"/>
    </row>
    <row r="27" spans="1:16" s="29" customFormat="1" x14ac:dyDescent="0.2">
      <c r="A27"/>
      <c r="B27"/>
      <c r="C27"/>
      <c r="D27" s="197"/>
      <c r="H27"/>
      <c r="I27" s="129">
        <v>40995</v>
      </c>
      <c r="J27" s="190" t="s">
        <v>301</v>
      </c>
      <c r="K27" s="132" t="s">
        <v>869</v>
      </c>
      <c r="L27" s="136">
        <v>1513.9</v>
      </c>
      <c r="M27" s="29" t="s">
        <v>89</v>
      </c>
      <c r="N27" s="29" t="s">
        <v>249</v>
      </c>
      <c r="O27"/>
    </row>
    <row r="28" spans="1:16" s="29" customFormat="1" x14ac:dyDescent="0.2">
      <c r="A28"/>
      <c r="B28"/>
      <c r="C28"/>
      <c r="D28" s="197"/>
      <c r="H28"/>
      <c r="I28" s="129">
        <v>40996</v>
      </c>
      <c r="J28" s="190" t="s">
        <v>301</v>
      </c>
      <c r="K28" s="132" t="s">
        <v>1037</v>
      </c>
      <c r="L28" s="136">
        <v>134.54</v>
      </c>
      <c r="M28" s="29" t="s">
        <v>89</v>
      </c>
      <c r="N28" s="29" t="s">
        <v>249</v>
      </c>
      <c r="O28"/>
    </row>
    <row r="29" spans="1:16" s="29" customFormat="1" x14ac:dyDescent="0.2">
      <c r="A29"/>
      <c r="B29"/>
      <c r="C29"/>
      <c r="D29" s="197"/>
      <c r="H29"/>
      <c r="I29" s="129">
        <v>40996</v>
      </c>
      <c r="J29" s="190" t="s">
        <v>301</v>
      </c>
      <c r="K29" s="132" t="s">
        <v>869</v>
      </c>
      <c r="L29" s="136">
        <v>135.4</v>
      </c>
      <c r="M29" s="29" t="s">
        <v>89</v>
      </c>
      <c r="N29" s="29" t="s">
        <v>249</v>
      </c>
      <c r="O29"/>
      <c r="P29"/>
    </row>
    <row r="30" spans="1:16" s="29" customFormat="1" x14ac:dyDescent="0.2">
      <c r="A30"/>
      <c r="B30"/>
      <c r="C30"/>
      <c r="D30" s="197"/>
      <c r="H30"/>
      <c r="I30" s="129">
        <v>40997</v>
      </c>
      <c r="J30" s="190" t="s">
        <v>301</v>
      </c>
      <c r="K30" s="132" t="s">
        <v>869</v>
      </c>
      <c r="L30" s="136">
        <v>870.45</v>
      </c>
      <c r="M30" s="29" t="s">
        <v>89</v>
      </c>
      <c r="N30" s="29" t="s">
        <v>249</v>
      </c>
      <c r="O30"/>
      <c r="P30"/>
    </row>
    <row r="31" spans="1:16" s="29" customFormat="1" ht="13.5" thickBot="1" x14ac:dyDescent="0.25">
      <c r="A31"/>
      <c r="B31"/>
      <c r="C31"/>
      <c r="D31" s="197"/>
      <c r="H31"/>
      <c r="I31" s="209"/>
      <c r="J31" s="187"/>
      <c r="K31" s="133"/>
      <c r="L31" s="137"/>
      <c r="O31"/>
      <c r="P31"/>
    </row>
    <row r="32" spans="1:16" s="29" customFormat="1" ht="13.5" thickBot="1" x14ac:dyDescent="0.25">
      <c r="A32"/>
      <c r="B32"/>
      <c r="C32"/>
      <c r="D32" s="197"/>
      <c r="H32"/>
      <c r="I32" s="56"/>
      <c r="J32" s="56"/>
      <c r="K32" s="194"/>
      <c r="L32" s="87">
        <f>SUM(L14:L31)</f>
        <v>16767.2</v>
      </c>
      <c r="O32"/>
      <c r="P32"/>
    </row>
    <row r="33" spans="1:16" s="29" customFormat="1" x14ac:dyDescent="0.2">
      <c r="A33"/>
      <c r="B33"/>
      <c r="C33"/>
      <c r="D33" s="197"/>
      <c r="H33"/>
      <c r="I33" s="56"/>
      <c r="J33" s="56"/>
      <c r="K33" s="194"/>
      <c r="L33" s="208"/>
      <c r="O33"/>
      <c r="P33"/>
    </row>
    <row r="34" spans="1:16" s="29" customFormat="1" ht="16.5" thickBot="1" x14ac:dyDescent="0.25">
      <c r="A34"/>
      <c r="B34"/>
      <c r="C34"/>
      <c r="D34" s="197"/>
      <c r="H34" s="875" t="s">
        <v>1043</v>
      </c>
      <c r="I34" s="875"/>
      <c r="J34" s="875"/>
      <c r="K34" s="875"/>
      <c r="L34" s="289"/>
      <c r="O34"/>
      <c r="P34"/>
    </row>
    <row r="35" spans="1:16" s="29" customFormat="1" ht="13.5" thickBot="1" x14ac:dyDescent="0.25">
      <c r="A35"/>
      <c r="B35"/>
      <c r="C35"/>
      <c r="D35" s="197"/>
      <c r="H35" s="3"/>
      <c r="I35" s="10" t="s">
        <v>297</v>
      </c>
      <c r="J35" s="181" t="s">
        <v>296</v>
      </c>
      <c r="K35" s="11" t="s">
        <v>1045</v>
      </c>
      <c r="L35" s="176" t="s">
        <v>299</v>
      </c>
      <c r="M35"/>
      <c r="O35"/>
      <c r="P35"/>
    </row>
    <row r="36" spans="1:16" x14ac:dyDescent="0.2">
      <c r="H36" s="56"/>
      <c r="I36" s="129">
        <v>40984</v>
      </c>
      <c r="J36" s="190" t="s">
        <v>1044</v>
      </c>
      <c r="K36" s="132"/>
      <c r="L36" s="136">
        <v>4539.4799999999996</v>
      </c>
      <c r="M36" s="290" t="s">
        <v>249</v>
      </c>
    </row>
    <row r="37" spans="1:16" x14ac:dyDescent="0.2">
      <c r="I37" s="129">
        <v>40987</v>
      </c>
      <c r="J37" s="190" t="s">
        <v>1044</v>
      </c>
      <c r="K37" s="132"/>
      <c r="L37" s="136">
        <v>5953.84</v>
      </c>
      <c r="M37" s="290" t="s">
        <v>249</v>
      </c>
    </row>
    <row r="38" spans="1:16" x14ac:dyDescent="0.2">
      <c r="I38" s="129">
        <v>40994</v>
      </c>
      <c r="J38" s="190" t="s">
        <v>1044</v>
      </c>
      <c r="K38" s="132"/>
      <c r="L38" s="136">
        <v>3439.19</v>
      </c>
      <c r="M38" s="290" t="s">
        <v>249</v>
      </c>
    </row>
    <row r="39" spans="1:16" ht="13.5" thickBot="1" x14ac:dyDescent="0.25">
      <c r="I39" s="209"/>
      <c r="J39" s="187"/>
      <c r="K39" s="133"/>
      <c r="L39" s="137"/>
      <c r="M39" s="290"/>
    </row>
    <row r="40" spans="1:16" ht="13.5" thickBot="1" x14ac:dyDescent="0.25">
      <c r="I40" s="56"/>
      <c r="J40" s="56"/>
      <c r="K40" s="194"/>
      <c r="L40" s="87">
        <f>SUM(L36:L39)</f>
        <v>13932.51</v>
      </c>
    </row>
  </sheetData>
  <mergeCells count="5">
    <mergeCell ref="A1:M1"/>
    <mergeCell ref="A3:C3"/>
    <mergeCell ref="H3:K3"/>
    <mergeCell ref="H34:K34"/>
    <mergeCell ref="H12:K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L60"/>
  <sheetViews>
    <sheetView workbookViewId="0">
      <selection activeCell="C17" sqref="C17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0.140625" customWidth="1"/>
    <col min="11" max="11" width="15.140625" customWidth="1"/>
    <col min="12" max="12" width="2.28515625" customWidth="1"/>
  </cols>
  <sheetData>
    <row r="1" spans="1:12" s="1" customFormat="1" ht="17.45" customHeight="1" x14ac:dyDescent="0.2">
      <c r="A1" s="863" t="s">
        <v>1032</v>
      </c>
      <c r="B1" s="863"/>
      <c r="C1" s="863"/>
      <c r="D1" s="863"/>
      <c r="E1" s="863"/>
      <c r="F1" s="863"/>
      <c r="G1" s="863"/>
    </row>
    <row r="2" spans="1:12" s="1" customFormat="1" x14ac:dyDescent="0.2">
      <c r="D2" s="193"/>
      <c r="E2" s="144"/>
      <c r="F2" s="279"/>
      <c r="G2" s="279"/>
    </row>
    <row r="3" spans="1:12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876"/>
      <c r="I3" s="876"/>
      <c r="J3" s="876"/>
      <c r="K3" s="295"/>
      <c r="L3" s="296"/>
    </row>
    <row r="4" spans="1:12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H4" s="297"/>
      <c r="I4" s="297"/>
      <c r="J4" s="297"/>
      <c r="K4" s="298"/>
      <c r="L4" s="157"/>
    </row>
    <row r="5" spans="1:12" s="56" customFormat="1" x14ac:dyDescent="0.2">
      <c r="B5" s="129"/>
      <c r="C5" s="190" t="s">
        <v>920</v>
      </c>
      <c r="D5" s="132" t="s">
        <v>800</v>
      </c>
      <c r="E5" s="136">
        <v>2624.41</v>
      </c>
      <c r="F5" s="29" t="s">
        <v>89</v>
      </c>
      <c r="G5" s="29" t="s">
        <v>249</v>
      </c>
      <c r="H5" s="158"/>
      <c r="I5" s="154"/>
      <c r="J5" s="155"/>
      <c r="K5" s="156"/>
      <c r="L5" s="160"/>
    </row>
    <row r="6" spans="1:12" s="29" customFormat="1" x14ac:dyDescent="0.2">
      <c r="A6"/>
      <c r="B6" s="129">
        <v>41009</v>
      </c>
      <c r="C6" s="190" t="s">
        <v>920</v>
      </c>
      <c r="D6" s="132" t="s">
        <v>1041</v>
      </c>
      <c r="E6" s="136">
        <v>2420.2199999999998</v>
      </c>
      <c r="F6" s="29" t="s">
        <v>89</v>
      </c>
      <c r="G6" s="29" t="s">
        <v>249</v>
      </c>
      <c r="H6" s="159"/>
      <c r="I6" s="154"/>
      <c r="J6" s="155"/>
      <c r="K6" s="156"/>
      <c r="L6" s="160"/>
    </row>
    <row r="7" spans="1:12" s="29" customFormat="1" x14ac:dyDescent="0.2">
      <c r="A7"/>
      <c r="B7" s="129">
        <v>41009</v>
      </c>
      <c r="C7" s="190" t="s">
        <v>920</v>
      </c>
      <c r="D7" s="132" t="s">
        <v>1041</v>
      </c>
      <c r="E7" s="136">
        <v>3572.75</v>
      </c>
      <c r="F7" s="29" t="s">
        <v>89</v>
      </c>
      <c r="G7" s="29" t="s">
        <v>249</v>
      </c>
      <c r="H7" s="159"/>
      <c r="I7" s="154"/>
      <c r="J7" s="155"/>
      <c r="K7" s="156"/>
      <c r="L7" s="160"/>
    </row>
    <row r="8" spans="1:12" s="29" customFormat="1" ht="12.75" customHeight="1" x14ac:dyDescent="0.2">
      <c r="A8"/>
      <c r="B8" s="129">
        <v>41002</v>
      </c>
      <c r="C8" s="190" t="s">
        <v>598</v>
      </c>
      <c r="D8" s="132" t="s">
        <v>599</v>
      </c>
      <c r="E8" s="136">
        <v>572.74</v>
      </c>
      <c r="F8" s="27" t="s">
        <v>89</v>
      </c>
      <c r="G8" s="29" t="s">
        <v>249</v>
      </c>
      <c r="H8" s="159"/>
      <c r="I8" s="154"/>
      <c r="J8" s="155"/>
      <c r="K8" s="156"/>
      <c r="L8" s="157"/>
    </row>
    <row r="9" spans="1:12" s="29" customFormat="1" x14ac:dyDescent="0.2">
      <c r="A9"/>
      <c r="B9" s="129"/>
      <c r="C9" s="190"/>
      <c r="D9" s="132"/>
      <c r="E9" s="136"/>
      <c r="H9" s="159"/>
      <c r="I9" s="154"/>
      <c r="J9" s="155"/>
      <c r="K9" s="156"/>
      <c r="L9" s="160"/>
    </row>
    <row r="10" spans="1:12" s="29" customFormat="1" ht="13.5" thickBot="1" x14ac:dyDescent="0.25">
      <c r="A10"/>
      <c r="B10" s="209"/>
      <c r="C10" s="187"/>
      <c r="D10" s="133"/>
      <c r="E10" s="137"/>
      <c r="H10" s="159"/>
      <c r="I10" s="299"/>
      <c r="J10" s="155"/>
      <c r="K10" s="156"/>
      <c r="L10" s="160"/>
    </row>
    <row r="11" spans="1:12" s="29" customFormat="1" ht="13.5" thickBot="1" x14ac:dyDescent="0.25">
      <c r="A11"/>
      <c r="B11" s="56"/>
      <c r="C11" s="56"/>
      <c r="D11" s="194"/>
      <c r="E11" s="87">
        <f>SUM(E5:E10)</f>
        <v>9190.119999999999</v>
      </c>
      <c r="H11" s="159"/>
      <c r="I11" s="158"/>
      <c r="J11" s="155"/>
      <c r="K11" s="208"/>
      <c r="L11" s="160"/>
    </row>
    <row r="12" spans="1:12" s="29" customFormat="1" x14ac:dyDescent="0.2">
      <c r="A12"/>
      <c r="B12" s="56"/>
      <c r="C12" s="56"/>
      <c r="D12" s="194"/>
      <c r="E12" s="208"/>
      <c r="H12" s="159"/>
      <c r="I12" s="160"/>
      <c r="J12" s="160"/>
      <c r="K12" s="160"/>
      <c r="L12" s="160"/>
    </row>
    <row r="13" spans="1:12" s="111" customFormat="1" ht="16.5" thickBot="1" x14ac:dyDescent="0.25">
      <c r="A13" s="875" t="s">
        <v>1039</v>
      </c>
      <c r="B13" s="875"/>
      <c r="C13" s="875"/>
      <c r="D13" s="875"/>
      <c r="E13" s="288" t="s">
        <v>959</v>
      </c>
      <c r="F13" s="116"/>
      <c r="G13" s="116"/>
    </row>
    <row r="14" spans="1:12" s="3" customFormat="1" thickBot="1" x14ac:dyDescent="0.25"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7"/>
    </row>
    <row r="15" spans="1:12" s="56" customFormat="1" x14ac:dyDescent="0.2">
      <c r="A15" s="264"/>
      <c r="B15" s="129">
        <v>41001</v>
      </c>
      <c r="C15" s="190" t="s">
        <v>301</v>
      </c>
      <c r="D15" s="132" t="s">
        <v>869</v>
      </c>
      <c r="E15" s="136">
        <v>139.44999999999999</v>
      </c>
      <c r="F15" s="27" t="s">
        <v>89</v>
      </c>
      <c r="G15" s="29" t="s">
        <v>249</v>
      </c>
    </row>
    <row r="16" spans="1:12" s="29" customFormat="1" x14ac:dyDescent="0.2">
      <c r="A16"/>
      <c r="B16" s="129">
        <v>41002</v>
      </c>
      <c r="C16" s="190" t="s">
        <v>301</v>
      </c>
      <c r="D16" s="132" t="s">
        <v>879</v>
      </c>
      <c r="E16" s="136">
        <v>12292.05</v>
      </c>
      <c r="F16" s="29" t="s">
        <v>89</v>
      </c>
      <c r="G16" s="29" t="s">
        <v>249</v>
      </c>
      <c r="H16"/>
    </row>
    <row r="17" spans="1:8" s="29" customFormat="1" x14ac:dyDescent="0.2">
      <c r="A17"/>
      <c r="B17" s="129">
        <v>41002</v>
      </c>
      <c r="C17" s="190" t="s">
        <v>924</v>
      </c>
      <c r="D17" s="132" t="s">
        <v>730</v>
      </c>
      <c r="E17" s="136">
        <v>356.6</v>
      </c>
      <c r="F17" s="29" t="s">
        <v>89</v>
      </c>
      <c r="G17" s="29" t="s">
        <v>249</v>
      </c>
      <c r="H17"/>
    </row>
    <row r="18" spans="1:8" s="29" customFormat="1" x14ac:dyDescent="0.2">
      <c r="A18"/>
      <c r="B18" s="129">
        <v>41002</v>
      </c>
      <c r="C18" s="190" t="s">
        <v>301</v>
      </c>
      <c r="D18" s="132" t="s">
        <v>50</v>
      </c>
      <c r="E18" s="136">
        <v>1230.6300000000001</v>
      </c>
      <c r="F18" s="29" t="s">
        <v>89</v>
      </c>
      <c r="G18" s="29" t="s">
        <v>249</v>
      </c>
      <c r="H18"/>
    </row>
    <row r="19" spans="1:8" s="29" customFormat="1" x14ac:dyDescent="0.2">
      <c r="A19"/>
      <c r="B19" s="129">
        <v>41002</v>
      </c>
      <c r="C19" s="190" t="s">
        <v>469</v>
      </c>
      <c r="D19" s="132" t="s">
        <v>424</v>
      </c>
      <c r="E19" s="136">
        <v>436.2</v>
      </c>
      <c r="F19" s="29" t="s">
        <v>89</v>
      </c>
      <c r="G19" s="29" t="s">
        <v>249</v>
      </c>
      <c r="H19"/>
    </row>
    <row r="20" spans="1:8" s="29" customFormat="1" x14ac:dyDescent="0.2">
      <c r="A20"/>
      <c r="B20" s="129">
        <v>41002</v>
      </c>
      <c r="C20" s="190" t="s">
        <v>301</v>
      </c>
      <c r="D20" s="132" t="s">
        <v>869</v>
      </c>
      <c r="E20" s="136">
        <v>339.75</v>
      </c>
      <c r="F20" s="29" t="s">
        <v>89</v>
      </c>
      <c r="G20" s="29" t="s">
        <v>249</v>
      </c>
      <c r="H20"/>
    </row>
    <row r="21" spans="1:8" s="29" customFormat="1" x14ac:dyDescent="0.2">
      <c r="A21"/>
      <c r="B21" s="129">
        <v>41002</v>
      </c>
      <c r="C21" s="190" t="s">
        <v>301</v>
      </c>
      <c r="D21" s="132" t="s">
        <v>310</v>
      </c>
      <c r="E21" s="136">
        <v>757</v>
      </c>
      <c r="F21" s="29" t="s">
        <v>89</v>
      </c>
      <c r="G21" s="29" t="s">
        <v>249</v>
      </c>
      <c r="H21"/>
    </row>
    <row r="22" spans="1:8" s="29" customFormat="1" x14ac:dyDescent="0.2">
      <c r="A22"/>
      <c r="B22" s="129">
        <v>41003</v>
      </c>
      <c r="C22" s="190" t="s">
        <v>301</v>
      </c>
      <c r="D22" s="132" t="s">
        <v>310</v>
      </c>
      <c r="E22" s="136">
        <v>379.9</v>
      </c>
      <c r="F22" s="29" t="s">
        <v>89</v>
      </c>
      <c r="G22" s="29" t="s">
        <v>249</v>
      </c>
      <c r="H22"/>
    </row>
    <row r="23" spans="1:8" s="29" customFormat="1" x14ac:dyDescent="0.2">
      <c r="A23"/>
      <c r="B23" s="129">
        <v>41003</v>
      </c>
      <c r="C23" s="190" t="s">
        <v>301</v>
      </c>
      <c r="D23" s="132" t="s">
        <v>6</v>
      </c>
      <c r="E23" s="136">
        <v>9834.2800000000007</v>
      </c>
      <c r="F23" s="29" t="s">
        <v>89</v>
      </c>
      <c r="G23" s="29" t="s">
        <v>249</v>
      </c>
      <c r="H23"/>
    </row>
    <row r="24" spans="1:8" s="29" customFormat="1" x14ac:dyDescent="0.2">
      <c r="A24"/>
      <c r="B24" s="129">
        <v>41004</v>
      </c>
      <c r="C24" s="190" t="s">
        <v>301</v>
      </c>
      <c r="D24" s="132" t="s">
        <v>6</v>
      </c>
      <c r="E24" s="136">
        <v>6594.6</v>
      </c>
      <c r="F24" s="29" t="s">
        <v>89</v>
      </c>
      <c r="G24" s="29" t="s">
        <v>249</v>
      </c>
      <c r="H24"/>
    </row>
    <row r="25" spans="1:8" s="29" customFormat="1" x14ac:dyDescent="0.2">
      <c r="A25"/>
      <c r="B25" s="129">
        <v>41009</v>
      </c>
      <c r="C25" s="190" t="s">
        <v>469</v>
      </c>
      <c r="D25" s="132" t="s">
        <v>615</v>
      </c>
      <c r="E25" s="136">
        <v>1068.93</v>
      </c>
      <c r="F25" s="29" t="s">
        <v>89</v>
      </c>
      <c r="G25" s="29" t="s">
        <v>249</v>
      </c>
      <c r="H25"/>
    </row>
    <row r="26" spans="1:8" s="29" customFormat="1" x14ac:dyDescent="0.2">
      <c r="A26"/>
      <c r="B26" s="129">
        <v>41009</v>
      </c>
      <c r="C26" s="190" t="s">
        <v>647</v>
      </c>
      <c r="D26" s="132" t="s">
        <v>627</v>
      </c>
      <c r="E26" s="136">
        <v>612.09</v>
      </c>
      <c r="F26" s="29" t="s">
        <v>89</v>
      </c>
      <c r="G26" s="29" t="s">
        <v>249</v>
      </c>
      <c r="H26"/>
    </row>
    <row r="27" spans="1:8" s="29" customFormat="1" ht="12.75" customHeight="1" x14ac:dyDescent="0.2">
      <c r="A27"/>
      <c r="B27" s="129">
        <v>41009</v>
      </c>
      <c r="C27" s="190" t="s">
        <v>647</v>
      </c>
      <c r="D27" s="132" t="s">
        <v>1042</v>
      </c>
      <c r="E27" s="136">
        <v>80.75</v>
      </c>
      <c r="F27" s="29" t="s">
        <v>89</v>
      </c>
      <c r="G27" s="29" t="s">
        <v>249</v>
      </c>
      <c r="H27"/>
    </row>
    <row r="28" spans="1:8" s="29" customFormat="1" ht="12.75" customHeight="1" x14ac:dyDescent="0.2">
      <c r="A28"/>
      <c r="B28" s="129">
        <v>41009</v>
      </c>
      <c r="C28" s="190" t="s">
        <v>301</v>
      </c>
      <c r="D28" s="132" t="s">
        <v>439</v>
      </c>
      <c r="E28" s="136">
        <v>1135.44</v>
      </c>
      <c r="F28" s="29" t="s">
        <v>89</v>
      </c>
      <c r="G28" s="29" t="s">
        <v>249</v>
      </c>
      <c r="H28"/>
    </row>
    <row r="29" spans="1:8" s="29" customFormat="1" ht="12.75" customHeight="1" x14ac:dyDescent="0.2">
      <c r="A29"/>
      <c r="B29" s="129">
        <v>41010</v>
      </c>
      <c r="C29" s="190" t="s">
        <v>301</v>
      </c>
      <c r="D29" s="132" t="s">
        <v>1047</v>
      </c>
      <c r="E29" s="136">
        <v>375.06</v>
      </c>
      <c r="F29" s="29" t="s">
        <v>89</v>
      </c>
      <c r="G29" s="29" t="s">
        <v>249</v>
      </c>
      <c r="H29"/>
    </row>
    <row r="30" spans="1:8" s="29" customFormat="1" ht="12.75" customHeight="1" x14ac:dyDescent="0.2">
      <c r="A30"/>
      <c r="B30" s="129">
        <v>41016</v>
      </c>
      <c r="C30" s="190" t="s">
        <v>469</v>
      </c>
      <c r="D30" s="132" t="s">
        <v>424</v>
      </c>
      <c r="E30" s="136">
        <v>273.52999999999997</v>
      </c>
      <c r="F30" s="29" t="s">
        <v>89</v>
      </c>
      <c r="G30" s="29" t="s">
        <v>249</v>
      </c>
      <c r="H30"/>
    </row>
    <row r="31" spans="1:8" s="29" customFormat="1" ht="12.75" customHeight="1" x14ac:dyDescent="0.2">
      <c r="A31"/>
      <c r="B31" s="129">
        <v>41016</v>
      </c>
      <c r="C31" s="190" t="s">
        <v>301</v>
      </c>
      <c r="D31" s="132" t="s">
        <v>307</v>
      </c>
      <c r="E31" s="136">
        <v>3876</v>
      </c>
      <c r="F31" s="29" t="s">
        <v>89</v>
      </c>
      <c r="G31" s="29" t="s">
        <v>249</v>
      </c>
      <c r="H31"/>
    </row>
    <row r="32" spans="1:8" s="29" customFormat="1" ht="12.75" customHeight="1" x14ac:dyDescent="0.2">
      <c r="A32"/>
      <c r="B32" s="129">
        <v>41017</v>
      </c>
      <c r="C32" s="190" t="s">
        <v>469</v>
      </c>
      <c r="D32" s="132" t="s">
        <v>424</v>
      </c>
      <c r="E32" s="136">
        <v>238.28</v>
      </c>
      <c r="F32" s="29" t="s">
        <v>89</v>
      </c>
      <c r="G32" s="29" t="s">
        <v>249</v>
      </c>
      <c r="H32"/>
    </row>
    <row r="33" spans="1:8" s="29" customFormat="1" ht="12.75" customHeight="1" x14ac:dyDescent="0.2">
      <c r="A33"/>
      <c r="B33" s="129">
        <v>41023</v>
      </c>
      <c r="C33" s="190" t="s">
        <v>301</v>
      </c>
      <c r="D33" s="132" t="s">
        <v>1054</v>
      </c>
      <c r="E33" s="136">
        <v>310.76</v>
      </c>
      <c r="F33" s="29" t="s">
        <v>89</v>
      </c>
      <c r="G33" s="29" t="s">
        <v>249</v>
      </c>
      <c r="H33"/>
    </row>
    <row r="34" spans="1:8" s="29" customFormat="1" ht="12.75" customHeight="1" x14ac:dyDescent="0.2">
      <c r="A34"/>
      <c r="B34" s="129">
        <v>41023</v>
      </c>
      <c r="C34" s="190" t="s">
        <v>301</v>
      </c>
      <c r="D34" s="132" t="s">
        <v>420</v>
      </c>
      <c r="E34" s="136">
        <v>597.53</v>
      </c>
      <c r="F34" s="29" t="s">
        <v>89</v>
      </c>
      <c r="G34" s="29" t="s">
        <v>249</v>
      </c>
      <c r="H34"/>
    </row>
    <row r="35" spans="1:8" s="29" customFormat="1" ht="12.75" customHeight="1" x14ac:dyDescent="0.2">
      <c r="A35"/>
      <c r="B35" s="129">
        <v>41023</v>
      </c>
      <c r="C35" s="190" t="s">
        <v>301</v>
      </c>
      <c r="D35" s="132" t="s">
        <v>1049</v>
      </c>
      <c r="E35" s="136">
        <v>3461.04</v>
      </c>
      <c r="F35" s="29" t="s">
        <v>89</v>
      </c>
      <c r="G35" s="29" t="s">
        <v>249</v>
      </c>
      <c r="H35"/>
    </row>
    <row r="36" spans="1:8" s="29" customFormat="1" ht="12.75" customHeight="1" x14ac:dyDescent="0.2">
      <c r="A36"/>
      <c r="B36" s="129">
        <v>41024</v>
      </c>
      <c r="C36" s="190" t="s">
        <v>637</v>
      </c>
      <c r="D36" s="132" t="s">
        <v>638</v>
      </c>
      <c r="E36" s="136">
        <v>1000</v>
      </c>
      <c r="G36" s="29" t="s">
        <v>249</v>
      </c>
      <c r="H36"/>
    </row>
    <row r="37" spans="1:8" s="29" customFormat="1" ht="12.75" customHeight="1" x14ac:dyDescent="0.2">
      <c r="A37"/>
      <c r="B37" s="129">
        <v>41024</v>
      </c>
      <c r="C37" s="190" t="s">
        <v>637</v>
      </c>
      <c r="D37" s="132" t="s">
        <v>132</v>
      </c>
      <c r="E37" s="136">
        <v>1200</v>
      </c>
      <c r="F37" s="29" t="s">
        <v>89</v>
      </c>
      <c r="G37" s="29" t="s">
        <v>249</v>
      </c>
      <c r="H37"/>
    </row>
    <row r="38" spans="1:8" s="29" customFormat="1" ht="12.75" customHeight="1" x14ac:dyDescent="0.2">
      <c r="A38"/>
      <c r="B38" s="129">
        <v>41024</v>
      </c>
      <c r="C38" s="190" t="s">
        <v>301</v>
      </c>
      <c r="D38" s="132" t="s">
        <v>869</v>
      </c>
      <c r="E38" s="136">
        <v>715.15</v>
      </c>
      <c r="F38" s="29" t="s">
        <v>89</v>
      </c>
      <c r="G38" s="29" t="s">
        <v>249</v>
      </c>
      <c r="H38"/>
    </row>
    <row r="39" spans="1:8" s="29" customFormat="1" ht="12.75" customHeight="1" x14ac:dyDescent="0.2">
      <c r="A39"/>
      <c r="B39" s="129">
        <v>41024</v>
      </c>
      <c r="C39" s="190" t="s">
        <v>301</v>
      </c>
      <c r="D39" s="132" t="s">
        <v>9</v>
      </c>
      <c r="E39" s="136">
        <v>1133.75</v>
      </c>
      <c r="F39" s="29" t="s">
        <v>89</v>
      </c>
      <c r="G39" s="29" t="s">
        <v>249</v>
      </c>
      <c r="H39"/>
    </row>
    <row r="40" spans="1:8" s="29" customFormat="1" ht="12.75" customHeight="1" x14ac:dyDescent="0.2">
      <c r="A40"/>
      <c r="B40" s="129">
        <v>41025</v>
      </c>
      <c r="C40" s="190" t="s">
        <v>441</v>
      </c>
      <c r="D40" s="132" t="s">
        <v>760</v>
      </c>
      <c r="E40" s="136">
        <v>1775.35</v>
      </c>
      <c r="F40" s="29" t="s">
        <v>89</v>
      </c>
      <c r="G40" s="29" t="s">
        <v>249</v>
      </c>
      <c r="H40"/>
    </row>
    <row r="41" spans="1:8" s="29" customFormat="1" ht="12.75" customHeight="1" thickBot="1" x14ac:dyDescent="0.25">
      <c r="A41"/>
      <c r="B41" s="129">
        <v>41025</v>
      </c>
      <c r="C41" s="190" t="s">
        <v>637</v>
      </c>
      <c r="D41" s="132" t="s">
        <v>1050</v>
      </c>
      <c r="E41" s="203">
        <v>84.93</v>
      </c>
      <c r="F41" s="29" t="s">
        <v>89</v>
      </c>
      <c r="G41" s="29" t="s">
        <v>249</v>
      </c>
      <c r="H41"/>
    </row>
    <row r="42" spans="1:8" s="29" customFormat="1" ht="12.75" customHeight="1" x14ac:dyDescent="0.2">
      <c r="A42"/>
      <c r="B42" s="129">
        <v>41025</v>
      </c>
      <c r="C42" s="190" t="s">
        <v>719</v>
      </c>
      <c r="D42" s="132" t="s">
        <v>1051</v>
      </c>
      <c r="E42" s="135">
        <v>2181.9299999999998</v>
      </c>
      <c r="H42"/>
    </row>
    <row r="43" spans="1:8" s="29" customFormat="1" x14ac:dyDescent="0.2">
      <c r="A43"/>
      <c r="B43" s="129">
        <v>41025</v>
      </c>
      <c r="C43" s="190" t="s">
        <v>675</v>
      </c>
      <c r="D43" s="132" t="s">
        <v>1052</v>
      </c>
      <c r="E43" s="136">
        <v>70</v>
      </c>
      <c r="F43" s="29" t="s">
        <v>89</v>
      </c>
      <c r="G43" s="29" t="s">
        <v>249</v>
      </c>
      <c r="H43"/>
    </row>
    <row r="44" spans="1:8" s="29" customFormat="1" x14ac:dyDescent="0.2">
      <c r="A44"/>
      <c r="B44" s="129">
        <v>41025</v>
      </c>
      <c r="C44" s="190" t="s">
        <v>301</v>
      </c>
      <c r="D44" s="132" t="s">
        <v>310</v>
      </c>
      <c r="E44" s="136">
        <v>100</v>
      </c>
      <c r="F44" s="29" t="s">
        <v>89</v>
      </c>
      <c r="G44" s="29" t="s">
        <v>249</v>
      </c>
      <c r="H44"/>
    </row>
    <row r="45" spans="1:8" s="29" customFormat="1" ht="13.5" thickBot="1" x14ac:dyDescent="0.25">
      <c r="A45"/>
      <c r="B45" s="129">
        <v>41025</v>
      </c>
      <c r="C45" s="190" t="s">
        <v>637</v>
      </c>
      <c r="D45" s="132" t="s">
        <v>217</v>
      </c>
      <c r="E45" s="137">
        <v>661.65</v>
      </c>
      <c r="F45" s="29" t="s">
        <v>89</v>
      </c>
      <c r="G45" s="29" t="s">
        <v>249</v>
      </c>
      <c r="H45"/>
    </row>
    <row r="46" spans="1:8" s="29" customFormat="1" ht="13.5" thickTop="1" x14ac:dyDescent="0.2">
      <c r="A46"/>
      <c r="B46" s="129"/>
      <c r="C46" s="190"/>
      <c r="D46" s="292" t="s">
        <v>1053</v>
      </c>
      <c r="E46" s="135">
        <f>SUM(E42:E45)</f>
        <v>3013.58</v>
      </c>
      <c r="H46"/>
    </row>
    <row r="47" spans="1:8" s="29" customFormat="1" x14ac:dyDescent="0.2">
      <c r="A47"/>
      <c r="B47" s="129">
        <v>41025</v>
      </c>
      <c r="C47" s="190" t="s">
        <v>469</v>
      </c>
      <c r="D47" s="132" t="s">
        <v>950</v>
      </c>
      <c r="E47" s="136">
        <v>442.13</v>
      </c>
      <c r="F47" s="29" t="s">
        <v>89</v>
      </c>
      <c r="G47" s="29" t="s">
        <v>249</v>
      </c>
      <c r="H47"/>
    </row>
    <row r="48" spans="1:8" s="29" customFormat="1" x14ac:dyDescent="0.2">
      <c r="A48"/>
      <c r="B48" s="129">
        <v>41029</v>
      </c>
      <c r="C48" s="190" t="s">
        <v>469</v>
      </c>
      <c r="D48" s="132" t="s">
        <v>1055</v>
      </c>
      <c r="E48" s="136">
        <v>441.81</v>
      </c>
      <c r="F48" s="29" t="s">
        <v>89</v>
      </c>
      <c r="G48" s="29" t="s">
        <v>249</v>
      </c>
      <c r="H48"/>
    </row>
    <row r="49" spans="1:9" s="29" customFormat="1" ht="13.5" thickBot="1" x14ac:dyDescent="0.25">
      <c r="A49"/>
      <c r="B49" s="209"/>
      <c r="C49" s="187"/>
      <c r="D49" s="133"/>
      <c r="E49" s="137"/>
      <c r="H49"/>
    </row>
    <row r="50" spans="1:9" s="29" customFormat="1" ht="13.5" thickBot="1" x14ac:dyDescent="0.25">
      <c r="A50"/>
      <c r="B50" s="56"/>
      <c r="C50" s="56"/>
      <c r="D50" s="194"/>
      <c r="E50" s="87">
        <f>SUM(E15:E41)+SUM(E46:E49)</f>
        <v>54196.569999999992</v>
      </c>
      <c r="H50"/>
      <c r="I50"/>
    </row>
    <row r="51" spans="1:9" s="29" customFormat="1" x14ac:dyDescent="0.2">
      <c r="A51"/>
      <c r="B51" s="56"/>
      <c r="C51" s="56"/>
      <c r="D51" s="194"/>
      <c r="E51" s="208"/>
      <c r="H51"/>
      <c r="I51"/>
    </row>
    <row r="52" spans="1:9" s="29" customFormat="1" x14ac:dyDescent="0.2">
      <c r="A52"/>
      <c r="B52" s="56"/>
      <c r="C52" s="56"/>
      <c r="D52" s="194"/>
      <c r="E52" s="208"/>
      <c r="H52"/>
      <c r="I52"/>
    </row>
    <row r="53" spans="1:9" s="29" customFormat="1" x14ac:dyDescent="0.2">
      <c r="A53"/>
      <c r="B53" s="56"/>
      <c r="C53" s="56"/>
      <c r="D53" s="194"/>
      <c r="E53" s="208"/>
      <c r="F53"/>
      <c r="H53"/>
      <c r="I53"/>
    </row>
    <row r="54" spans="1:9" s="29" customFormat="1" x14ac:dyDescent="0.2">
      <c r="A54"/>
      <c r="B54"/>
      <c r="C54"/>
      <c r="D54" s="195"/>
      <c r="E54" s="197"/>
      <c r="F54"/>
      <c r="H54"/>
      <c r="I54"/>
    </row>
    <row r="55" spans="1:9" s="29" customFormat="1" x14ac:dyDescent="0.2">
      <c r="A55"/>
      <c r="B55"/>
      <c r="C55"/>
      <c r="D55" s="195"/>
      <c r="E55" s="197"/>
      <c r="F55"/>
      <c r="H55"/>
      <c r="I55"/>
    </row>
    <row r="56" spans="1:9" s="29" customFormat="1" x14ac:dyDescent="0.2">
      <c r="A56"/>
      <c r="B56"/>
      <c r="C56"/>
      <c r="D56" s="195"/>
      <c r="E56" s="197"/>
      <c r="F56"/>
      <c r="H56"/>
      <c r="I56"/>
    </row>
    <row r="57" spans="1:9" s="29" customFormat="1" x14ac:dyDescent="0.2">
      <c r="A57"/>
      <c r="B57"/>
      <c r="C57"/>
      <c r="D57" s="195"/>
      <c r="E57" s="197"/>
      <c r="F57"/>
      <c r="H57"/>
      <c r="I57"/>
    </row>
    <row r="58" spans="1:9" s="29" customFormat="1" x14ac:dyDescent="0.2">
      <c r="A58"/>
      <c r="B58"/>
      <c r="C58"/>
      <c r="D58" s="195"/>
      <c r="E58" s="197"/>
      <c r="H58"/>
      <c r="I58"/>
    </row>
    <row r="59" spans="1:9" s="29" customFormat="1" x14ac:dyDescent="0.2">
      <c r="A59"/>
      <c r="B59"/>
      <c r="C59"/>
      <c r="D59" s="195"/>
      <c r="E59" s="197"/>
      <c r="H59"/>
      <c r="I59"/>
    </row>
    <row r="60" spans="1:9" s="29" customFormat="1" x14ac:dyDescent="0.2">
      <c r="A60"/>
      <c r="B60"/>
      <c r="C60"/>
      <c r="D60" s="195"/>
      <c r="E60" s="197"/>
      <c r="H60"/>
      <c r="I60"/>
    </row>
  </sheetData>
  <mergeCells count="4">
    <mergeCell ref="A1:G1"/>
    <mergeCell ref="A13:D13"/>
    <mergeCell ref="A3:D3"/>
    <mergeCell ref="H3:J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L73"/>
  <sheetViews>
    <sheetView topLeftCell="A10" workbookViewId="0">
      <selection activeCell="C28" sqref="C2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2.28515625" customWidth="1"/>
  </cols>
  <sheetData>
    <row r="1" spans="1:12" s="1" customFormat="1" ht="17.45" customHeight="1" x14ac:dyDescent="0.2">
      <c r="A1" s="863" t="s">
        <v>1057</v>
      </c>
      <c r="B1" s="863"/>
      <c r="C1" s="863"/>
      <c r="D1" s="863"/>
      <c r="E1" s="863"/>
      <c r="F1" s="863"/>
      <c r="G1" s="863"/>
    </row>
    <row r="2" spans="1:12" s="1" customFormat="1" x14ac:dyDescent="0.2">
      <c r="D2" s="193"/>
      <c r="E2" s="144"/>
      <c r="F2" s="293"/>
      <c r="G2" s="293"/>
    </row>
    <row r="3" spans="1:12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116"/>
    </row>
    <row r="4" spans="1:12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27"/>
    </row>
    <row r="5" spans="1:12" s="56" customFormat="1" x14ac:dyDescent="0.2">
      <c r="B5" s="129">
        <v>41038</v>
      </c>
      <c r="C5" s="190" t="s">
        <v>920</v>
      </c>
      <c r="D5" s="132" t="s">
        <v>800</v>
      </c>
      <c r="E5" s="136">
        <v>5000</v>
      </c>
      <c r="F5" s="29"/>
      <c r="G5" s="29" t="s">
        <v>249</v>
      </c>
      <c r="I5" s="129"/>
      <c r="J5" s="132"/>
      <c r="K5" s="136"/>
      <c r="L5" s="29"/>
    </row>
    <row r="6" spans="1:12" s="29" customFormat="1" x14ac:dyDescent="0.2">
      <c r="A6"/>
      <c r="B6" s="129">
        <v>41038</v>
      </c>
      <c r="C6" s="190" t="s">
        <v>598</v>
      </c>
      <c r="D6" s="132" t="s">
        <v>575</v>
      </c>
      <c r="E6" s="136">
        <v>500</v>
      </c>
      <c r="F6" s="29" t="s">
        <v>89</v>
      </c>
      <c r="G6" s="29" t="s">
        <v>249</v>
      </c>
      <c r="H6"/>
      <c r="I6" s="129">
        <v>41032</v>
      </c>
      <c r="J6" s="132" t="s">
        <v>346</v>
      </c>
      <c r="K6" s="136">
        <v>12528.6</v>
      </c>
      <c r="L6" s="29" t="s">
        <v>249</v>
      </c>
    </row>
    <row r="7" spans="1:12" s="29" customFormat="1" x14ac:dyDescent="0.2">
      <c r="A7"/>
      <c r="B7" s="129">
        <v>41054</v>
      </c>
      <c r="C7" s="190" t="s">
        <v>598</v>
      </c>
      <c r="D7" s="132" t="s">
        <v>599</v>
      </c>
      <c r="E7" s="136">
        <v>588.20000000000005</v>
      </c>
      <c r="F7" s="29" t="s">
        <v>89</v>
      </c>
      <c r="G7" s="29" t="s">
        <v>249</v>
      </c>
      <c r="H7"/>
      <c r="I7" s="129">
        <v>41032</v>
      </c>
      <c r="J7" s="132" t="s">
        <v>50</v>
      </c>
      <c r="K7" s="136">
        <v>351.12</v>
      </c>
      <c r="L7" s="29" t="s">
        <v>249</v>
      </c>
    </row>
    <row r="8" spans="1:12" s="29" customFormat="1" ht="12.75" customHeight="1" thickBot="1" x14ac:dyDescent="0.25">
      <c r="A8"/>
      <c r="B8" s="209"/>
      <c r="C8" s="187"/>
      <c r="D8" s="133"/>
      <c r="E8" s="137"/>
      <c r="H8"/>
      <c r="I8" s="129">
        <v>41038</v>
      </c>
      <c r="J8" s="132" t="s">
        <v>1064</v>
      </c>
      <c r="K8" s="136">
        <v>2964</v>
      </c>
      <c r="L8" s="27" t="s">
        <v>249</v>
      </c>
    </row>
    <row r="9" spans="1:12" s="29" customFormat="1" ht="13.5" thickBot="1" x14ac:dyDescent="0.25">
      <c r="A9"/>
      <c r="B9" s="56"/>
      <c r="C9" s="56"/>
      <c r="D9" s="194"/>
      <c r="E9" s="87">
        <f>SUM(E5:E8)</f>
        <v>6088.2</v>
      </c>
      <c r="H9"/>
      <c r="I9" s="129">
        <v>41038</v>
      </c>
      <c r="J9" s="132" t="s">
        <v>693</v>
      </c>
      <c r="K9" s="136">
        <v>1197.23</v>
      </c>
      <c r="L9" s="29" t="s">
        <v>249</v>
      </c>
    </row>
    <row r="10" spans="1:12" s="29" customFormat="1" x14ac:dyDescent="0.2">
      <c r="A10"/>
      <c r="B10" s="56"/>
      <c r="C10" s="56"/>
      <c r="D10" s="194"/>
      <c r="E10" s="208"/>
      <c r="H10"/>
      <c r="I10" s="129" t="s">
        <v>1069</v>
      </c>
      <c r="J10" s="132" t="s">
        <v>693</v>
      </c>
      <c r="K10" s="136">
        <v>2197.92</v>
      </c>
      <c r="L10" s="29" t="s">
        <v>249</v>
      </c>
    </row>
    <row r="11" spans="1:12" s="29" customFormat="1" ht="16.5" thickBot="1" x14ac:dyDescent="0.25">
      <c r="A11" s="875" t="s">
        <v>1058</v>
      </c>
      <c r="B11" s="875"/>
      <c r="C11" s="875"/>
      <c r="D11" s="875"/>
      <c r="E11" s="288" t="s">
        <v>959</v>
      </c>
      <c r="F11" s="116"/>
      <c r="G11" s="116"/>
      <c r="H11"/>
      <c r="I11" s="209"/>
      <c r="J11" s="133"/>
      <c r="K11" s="137"/>
      <c r="L11" s="56"/>
    </row>
    <row r="12" spans="1:12" s="29" customFormat="1" ht="13.5" thickBot="1" x14ac:dyDescent="0.25">
      <c r="A12" s="3"/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7"/>
      <c r="H12"/>
      <c r="I12" s="56"/>
      <c r="J12" s="194"/>
      <c r="K12" s="87">
        <f>SUM(K5:K11)</f>
        <v>19238.870000000003</v>
      </c>
    </row>
    <row r="13" spans="1:12" s="111" customFormat="1" ht="15.75" x14ac:dyDescent="0.2">
      <c r="A13"/>
      <c r="B13" s="129">
        <v>41032</v>
      </c>
      <c r="C13" s="190" t="s">
        <v>301</v>
      </c>
      <c r="D13" s="132" t="s">
        <v>380</v>
      </c>
      <c r="E13" s="136">
        <v>262.2</v>
      </c>
      <c r="F13" s="29" t="s">
        <v>89</v>
      </c>
      <c r="G13" s="29" t="s">
        <v>249</v>
      </c>
      <c r="L13" s="29"/>
    </row>
    <row r="14" spans="1:12" s="3" customFormat="1" x14ac:dyDescent="0.2">
      <c r="A14"/>
      <c r="B14" s="129">
        <v>41032</v>
      </c>
      <c r="C14" s="190" t="s">
        <v>301</v>
      </c>
      <c r="D14" s="132" t="s">
        <v>977</v>
      </c>
      <c r="E14" s="136">
        <v>3762</v>
      </c>
      <c r="F14" s="29" t="s">
        <v>89</v>
      </c>
      <c r="G14" s="29" t="s">
        <v>249</v>
      </c>
      <c r="L14" s="29"/>
    </row>
    <row r="15" spans="1:12" s="29" customFormat="1" x14ac:dyDescent="0.2">
      <c r="A15"/>
      <c r="B15" s="129">
        <v>41032</v>
      </c>
      <c r="C15" s="190" t="s">
        <v>301</v>
      </c>
      <c r="D15" s="132" t="s">
        <v>5</v>
      </c>
      <c r="E15" s="136">
        <v>3859.57</v>
      </c>
      <c r="F15" s="29" t="s">
        <v>1059</v>
      </c>
      <c r="G15" s="29" t="s">
        <v>249</v>
      </c>
      <c r="H15"/>
      <c r="I15" s="56"/>
      <c r="J15" s="56"/>
      <c r="K15" s="56"/>
    </row>
    <row r="16" spans="1:12" s="29" customFormat="1" x14ac:dyDescent="0.2">
      <c r="A16"/>
      <c r="B16" s="129">
        <v>41032</v>
      </c>
      <c r="C16" s="190" t="s">
        <v>301</v>
      </c>
      <c r="D16" s="132" t="s">
        <v>1063</v>
      </c>
      <c r="E16" s="136">
        <v>521.1</v>
      </c>
      <c r="F16" s="29" t="s">
        <v>89</v>
      </c>
      <c r="G16" s="29" t="s">
        <v>249</v>
      </c>
      <c r="H16"/>
    </row>
    <row r="17" spans="1:8" s="29" customFormat="1" x14ac:dyDescent="0.2">
      <c r="A17"/>
      <c r="B17" s="129">
        <v>41033</v>
      </c>
      <c r="C17" s="190" t="s">
        <v>301</v>
      </c>
      <c r="D17" s="132" t="s">
        <v>869</v>
      </c>
      <c r="E17" s="136">
        <v>152.97999999999999</v>
      </c>
      <c r="F17" s="29" t="s">
        <v>89</v>
      </c>
      <c r="G17" s="29" t="s">
        <v>249</v>
      </c>
      <c r="H17"/>
    </row>
    <row r="18" spans="1:8" s="29" customFormat="1" ht="13.5" thickBot="1" x14ac:dyDescent="0.25">
      <c r="A18"/>
      <c r="B18" s="129">
        <v>41033</v>
      </c>
      <c r="C18" s="190" t="s">
        <v>719</v>
      </c>
      <c r="D18" s="132" t="s">
        <v>1061</v>
      </c>
      <c r="E18" s="137">
        <v>300</v>
      </c>
      <c r="F18" s="29" t="s">
        <v>89</v>
      </c>
      <c r="G18" s="29" t="s">
        <v>249</v>
      </c>
      <c r="H18"/>
    </row>
    <row r="19" spans="1:8" s="29" customFormat="1" ht="13.5" thickTop="1" x14ac:dyDescent="0.2">
      <c r="A19"/>
      <c r="B19" s="129"/>
      <c r="C19" s="190"/>
      <c r="D19" s="292" t="s">
        <v>1060</v>
      </c>
      <c r="E19" s="135">
        <f>SUM(E17:E18)</f>
        <v>452.98</v>
      </c>
      <c r="H19"/>
    </row>
    <row r="20" spans="1:8" s="29" customFormat="1" x14ac:dyDescent="0.2">
      <c r="A20"/>
      <c r="B20" s="129">
        <v>41033</v>
      </c>
      <c r="C20" s="190" t="s">
        <v>647</v>
      </c>
      <c r="D20" s="132" t="s">
        <v>1062</v>
      </c>
      <c r="E20" s="136">
        <v>1042.02</v>
      </c>
      <c r="F20" s="29" t="s">
        <v>89</v>
      </c>
      <c r="G20" s="29" t="s">
        <v>249</v>
      </c>
      <c r="H20"/>
    </row>
    <row r="21" spans="1:8" s="29" customFormat="1" x14ac:dyDescent="0.2">
      <c r="A21"/>
      <c r="B21" s="129">
        <v>41033</v>
      </c>
      <c r="C21" s="190" t="s">
        <v>301</v>
      </c>
      <c r="D21" s="132" t="s">
        <v>459</v>
      </c>
      <c r="E21" s="136">
        <v>499.95</v>
      </c>
      <c r="F21" s="29" t="s">
        <v>89</v>
      </c>
      <c r="G21" s="29" t="s">
        <v>249</v>
      </c>
      <c r="H21"/>
    </row>
    <row r="22" spans="1:8" s="29" customFormat="1" x14ac:dyDescent="0.2">
      <c r="A22"/>
      <c r="B22" s="129">
        <v>41037</v>
      </c>
      <c r="C22" s="190" t="s">
        <v>301</v>
      </c>
      <c r="D22" s="132" t="s">
        <v>459</v>
      </c>
      <c r="E22" s="136">
        <v>123.45</v>
      </c>
      <c r="F22" s="29" t="s">
        <v>89</v>
      </c>
      <c r="G22" s="29" t="s">
        <v>249</v>
      </c>
      <c r="H22"/>
    </row>
    <row r="23" spans="1:8" s="29" customFormat="1" x14ac:dyDescent="0.2">
      <c r="A23"/>
      <c r="B23" s="129">
        <v>41038</v>
      </c>
      <c r="C23" s="190" t="s">
        <v>301</v>
      </c>
      <c r="D23" s="132" t="s">
        <v>293</v>
      </c>
      <c r="E23" s="136">
        <v>2188.8000000000002</v>
      </c>
      <c r="F23" s="29" t="s">
        <v>89</v>
      </c>
      <c r="G23" s="29" t="s">
        <v>249</v>
      </c>
      <c r="H23"/>
    </row>
    <row r="24" spans="1:8" s="29" customFormat="1" x14ac:dyDescent="0.2">
      <c r="A24"/>
      <c r="B24" s="129">
        <v>41038</v>
      </c>
      <c r="C24" s="190" t="s">
        <v>301</v>
      </c>
      <c r="D24" s="132" t="s">
        <v>293</v>
      </c>
      <c r="E24" s="136">
        <v>177.84</v>
      </c>
      <c r="F24" s="29" t="s">
        <v>89</v>
      </c>
      <c r="G24" s="29" t="s">
        <v>249</v>
      </c>
      <c r="H24"/>
    </row>
    <row r="25" spans="1:8" s="29" customFormat="1" x14ac:dyDescent="0.2">
      <c r="A25"/>
      <c r="B25" s="129">
        <v>41038</v>
      </c>
      <c r="C25" s="190" t="s">
        <v>718</v>
      </c>
      <c r="D25" s="132" t="s">
        <v>906</v>
      </c>
      <c r="E25" s="136">
        <v>8122.2</v>
      </c>
      <c r="F25" s="29" t="s">
        <v>89</v>
      </c>
      <c r="G25" s="29" t="s">
        <v>249</v>
      </c>
      <c r="H25"/>
    </row>
    <row r="26" spans="1:8" s="29" customFormat="1" x14ac:dyDescent="0.2">
      <c r="A26"/>
      <c r="B26" s="129">
        <v>41038</v>
      </c>
      <c r="C26" s="190" t="s">
        <v>301</v>
      </c>
      <c r="D26" s="132" t="s">
        <v>801</v>
      </c>
      <c r="E26" s="136">
        <v>613.32000000000005</v>
      </c>
      <c r="F26" s="29" t="s">
        <v>89</v>
      </c>
      <c r="G26" s="29" t="s">
        <v>249</v>
      </c>
      <c r="H26"/>
    </row>
    <row r="27" spans="1:8" s="29" customFormat="1" x14ac:dyDescent="0.2">
      <c r="A27"/>
      <c r="B27" s="129">
        <v>41038</v>
      </c>
      <c r="C27" s="190" t="s">
        <v>637</v>
      </c>
      <c r="D27" s="132" t="s">
        <v>1065</v>
      </c>
      <c r="E27" s="136">
        <v>1745</v>
      </c>
      <c r="F27" s="29" t="s">
        <v>89</v>
      </c>
      <c r="G27" s="29" t="s">
        <v>1076</v>
      </c>
      <c r="H27"/>
    </row>
    <row r="28" spans="1:8" s="29" customFormat="1" x14ac:dyDescent="0.2">
      <c r="A28"/>
      <c r="B28" s="129">
        <v>41038</v>
      </c>
      <c r="C28" s="190" t="s">
        <v>1066</v>
      </c>
      <c r="D28" s="132" t="s">
        <v>730</v>
      </c>
      <c r="E28" s="136">
        <v>261.8</v>
      </c>
      <c r="F28" s="29" t="s">
        <v>89</v>
      </c>
      <c r="G28" s="29" t="s">
        <v>249</v>
      </c>
      <c r="H28"/>
    </row>
    <row r="29" spans="1:8" s="29" customFormat="1" x14ac:dyDescent="0.2">
      <c r="A29"/>
      <c r="B29" s="129">
        <v>41038</v>
      </c>
      <c r="C29" s="190" t="s">
        <v>637</v>
      </c>
      <c r="D29" s="132" t="s">
        <v>597</v>
      </c>
      <c r="E29" s="136">
        <v>652.04999999999995</v>
      </c>
      <c r="F29" s="29" t="s">
        <v>89</v>
      </c>
      <c r="G29" s="29" t="s">
        <v>249</v>
      </c>
      <c r="H29"/>
    </row>
    <row r="30" spans="1:8" s="29" customFormat="1" x14ac:dyDescent="0.2">
      <c r="A30"/>
      <c r="B30" s="129">
        <v>41039</v>
      </c>
      <c r="C30" s="190" t="s">
        <v>301</v>
      </c>
      <c r="D30" s="132" t="s">
        <v>1067</v>
      </c>
      <c r="E30" s="136">
        <v>6000</v>
      </c>
      <c r="F30" s="29" t="s">
        <v>89</v>
      </c>
      <c r="G30" s="29" t="s">
        <v>249</v>
      </c>
      <c r="H30"/>
    </row>
    <row r="31" spans="1:8" s="29" customFormat="1" x14ac:dyDescent="0.2">
      <c r="A31"/>
      <c r="B31" s="129">
        <v>41039</v>
      </c>
      <c r="C31" s="190" t="s">
        <v>301</v>
      </c>
      <c r="D31" s="132" t="s">
        <v>1068</v>
      </c>
      <c r="E31" s="136">
        <v>1676.9</v>
      </c>
      <c r="F31" s="29" t="s">
        <v>89</v>
      </c>
      <c r="G31" s="29" t="s">
        <v>249</v>
      </c>
      <c r="H31"/>
    </row>
    <row r="32" spans="1:8" s="29" customFormat="1" x14ac:dyDescent="0.2">
      <c r="A32"/>
      <c r="B32" s="129">
        <v>41039</v>
      </c>
      <c r="C32" s="190" t="s">
        <v>1070</v>
      </c>
      <c r="D32" s="132" t="s">
        <v>745</v>
      </c>
      <c r="E32" s="136">
        <v>271</v>
      </c>
      <c r="F32" s="29" t="s">
        <v>89</v>
      </c>
      <c r="G32" s="29" t="s">
        <v>249</v>
      </c>
      <c r="H32"/>
    </row>
    <row r="33" spans="1:8" s="29" customFormat="1" x14ac:dyDescent="0.2">
      <c r="A33"/>
      <c r="B33" s="129">
        <v>41039</v>
      </c>
      <c r="C33" s="190" t="s">
        <v>301</v>
      </c>
      <c r="D33" s="132" t="s">
        <v>869</v>
      </c>
      <c r="E33" s="136">
        <v>272.45</v>
      </c>
      <c r="F33" s="29" t="s">
        <v>89</v>
      </c>
      <c r="G33" s="29" t="s">
        <v>249</v>
      </c>
      <c r="H33"/>
    </row>
    <row r="34" spans="1:8" s="29" customFormat="1" x14ac:dyDescent="0.2">
      <c r="A34"/>
      <c r="B34" s="129">
        <v>41039</v>
      </c>
      <c r="C34" s="190" t="s">
        <v>469</v>
      </c>
      <c r="D34" s="132" t="s">
        <v>424</v>
      </c>
      <c r="E34" s="136">
        <v>66.349999999999994</v>
      </c>
      <c r="F34" s="29" t="s">
        <v>89</v>
      </c>
      <c r="G34" s="29" t="s">
        <v>249</v>
      </c>
      <c r="H34"/>
    </row>
    <row r="35" spans="1:8" s="29" customFormat="1" x14ac:dyDescent="0.2">
      <c r="A35"/>
      <c r="B35" s="129">
        <v>41040</v>
      </c>
      <c r="C35" s="190" t="s">
        <v>301</v>
      </c>
      <c r="D35" s="132" t="s">
        <v>380</v>
      </c>
      <c r="E35" s="136">
        <v>524.4</v>
      </c>
      <c r="F35" s="29" t="s">
        <v>89</v>
      </c>
      <c r="G35" s="29" t="s">
        <v>249</v>
      </c>
      <c r="H35"/>
    </row>
    <row r="36" spans="1:8" s="29" customFormat="1" x14ac:dyDescent="0.2">
      <c r="A36"/>
      <c r="B36" s="129">
        <v>41040</v>
      </c>
      <c r="C36" s="190" t="s">
        <v>719</v>
      </c>
      <c r="D36" s="132" t="s">
        <v>720</v>
      </c>
      <c r="E36" s="136">
        <v>5000</v>
      </c>
      <c r="F36" s="29" t="s">
        <v>89</v>
      </c>
      <c r="G36" s="29" t="s">
        <v>249</v>
      </c>
      <c r="H36"/>
    </row>
    <row r="37" spans="1:8" s="29" customFormat="1" x14ac:dyDescent="0.2">
      <c r="A37"/>
      <c r="B37" s="129">
        <v>41040</v>
      </c>
      <c r="C37" s="190" t="s">
        <v>469</v>
      </c>
      <c r="D37" s="132" t="s">
        <v>424</v>
      </c>
      <c r="E37" s="136">
        <v>38.979999999999997</v>
      </c>
      <c r="F37" s="29" t="s">
        <v>89</v>
      </c>
      <c r="G37" s="29" t="s">
        <v>249</v>
      </c>
      <c r="H37"/>
    </row>
    <row r="38" spans="1:8" s="29" customFormat="1" x14ac:dyDescent="0.2">
      <c r="A38"/>
      <c r="B38" s="129">
        <v>41040</v>
      </c>
      <c r="C38" s="190" t="s">
        <v>469</v>
      </c>
      <c r="D38" s="132" t="s">
        <v>769</v>
      </c>
      <c r="E38" s="136">
        <v>335.75</v>
      </c>
      <c r="G38" s="29" t="s">
        <v>249</v>
      </c>
      <c r="H38"/>
    </row>
    <row r="39" spans="1:8" s="29" customFormat="1" x14ac:dyDescent="0.2">
      <c r="A39"/>
      <c r="B39" s="129">
        <v>41041</v>
      </c>
      <c r="C39" s="190" t="s">
        <v>469</v>
      </c>
      <c r="D39" s="132" t="s">
        <v>901</v>
      </c>
      <c r="E39" s="136">
        <v>81.239999999999995</v>
      </c>
      <c r="F39" s="29" t="s">
        <v>89</v>
      </c>
      <c r="G39" s="29" t="s">
        <v>249</v>
      </c>
      <c r="H39"/>
    </row>
    <row r="40" spans="1:8" s="29" customFormat="1" x14ac:dyDescent="0.2">
      <c r="A40"/>
      <c r="B40" s="129">
        <v>41041</v>
      </c>
      <c r="C40" s="190" t="s">
        <v>469</v>
      </c>
      <c r="D40" s="132" t="s">
        <v>424</v>
      </c>
      <c r="E40" s="136">
        <v>550.66999999999996</v>
      </c>
      <c r="F40" s="29" t="s">
        <v>89</v>
      </c>
      <c r="G40" s="29" t="s">
        <v>249</v>
      </c>
      <c r="H40"/>
    </row>
    <row r="41" spans="1:8" s="29" customFormat="1" x14ac:dyDescent="0.2">
      <c r="A41"/>
      <c r="B41" s="129">
        <v>41043</v>
      </c>
      <c r="C41" s="190" t="s">
        <v>469</v>
      </c>
      <c r="D41" s="132" t="s">
        <v>615</v>
      </c>
      <c r="E41" s="136">
        <v>487.1</v>
      </c>
      <c r="F41" s="29" t="s">
        <v>89</v>
      </c>
      <c r="G41" s="29" t="s">
        <v>249</v>
      </c>
      <c r="H41"/>
    </row>
    <row r="42" spans="1:8" s="29" customFormat="1" x14ac:dyDescent="0.2">
      <c r="A42"/>
      <c r="B42" s="129">
        <v>41046</v>
      </c>
      <c r="C42" s="190" t="s">
        <v>301</v>
      </c>
      <c r="D42" s="132" t="s">
        <v>1073</v>
      </c>
      <c r="E42" s="136">
        <v>338.58</v>
      </c>
      <c r="F42" s="29" t="s">
        <v>89</v>
      </c>
      <c r="G42" s="29" t="s">
        <v>249</v>
      </c>
      <c r="H42"/>
    </row>
    <row r="43" spans="1:8" s="29" customFormat="1" x14ac:dyDescent="0.2">
      <c r="A43"/>
      <c r="B43" s="129">
        <v>41046</v>
      </c>
      <c r="C43" s="190" t="s">
        <v>301</v>
      </c>
      <c r="D43" s="132" t="s">
        <v>448</v>
      </c>
      <c r="E43" s="136">
        <v>2612.5500000000002</v>
      </c>
      <c r="F43" s="29" t="s">
        <v>89</v>
      </c>
      <c r="G43" s="29" t="s">
        <v>249</v>
      </c>
      <c r="H43"/>
    </row>
    <row r="44" spans="1:8" s="29" customFormat="1" x14ac:dyDescent="0.2">
      <c r="A44"/>
      <c r="B44" s="129">
        <v>41046</v>
      </c>
      <c r="C44" s="190" t="s">
        <v>301</v>
      </c>
      <c r="D44" s="132" t="s">
        <v>448</v>
      </c>
      <c r="E44" s="136">
        <v>308</v>
      </c>
      <c r="F44" s="29" t="s">
        <v>89</v>
      </c>
      <c r="G44" s="29" t="s">
        <v>249</v>
      </c>
      <c r="H44"/>
    </row>
    <row r="45" spans="1:8" s="29" customFormat="1" x14ac:dyDescent="0.2">
      <c r="A45"/>
      <c r="B45" s="129">
        <v>41046</v>
      </c>
      <c r="C45" s="190" t="s">
        <v>301</v>
      </c>
      <c r="D45" s="132" t="s">
        <v>1077</v>
      </c>
      <c r="E45" s="136">
        <v>457</v>
      </c>
      <c r="G45" s="29" t="s">
        <v>249</v>
      </c>
      <c r="H45"/>
    </row>
    <row r="46" spans="1:8" s="29" customFormat="1" x14ac:dyDescent="0.2">
      <c r="A46"/>
      <c r="B46" s="129">
        <v>41047</v>
      </c>
      <c r="C46" s="190" t="s">
        <v>719</v>
      </c>
      <c r="D46" s="132" t="s">
        <v>1071</v>
      </c>
      <c r="E46" s="136">
        <v>200</v>
      </c>
      <c r="F46" s="29" t="s">
        <v>89</v>
      </c>
      <c r="G46" s="29" t="s">
        <v>249</v>
      </c>
      <c r="H46"/>
    </row>
    <row r="47" spans="1:8" s="29" customFormat="1" x14ac:dyDescent="0.2">
      <c r="A47"/>
      <c r="B47" s="129">
        <v>41047</v>
      </c>
      <c r="C47" s="190" t="s">
        <v>301</v>
      </c>
      <c r="D47" s="132" t="s">
        <v>227</v>
      </c>
      <c r="E47" s="136">
        <v>1014.6</v>
      </c>
      <c r="F47" s="29" t="s">
        <v>89</v>
      </c>
      <c r="G47" s="29" t="s">
        <v>249</v>
      </c>
      <c r="H47"/>
    </row>
    <row r="48" spans="1:8" s="29" customFormat="1" x14ac:dyDescent="0.2">
      <c r="A48"/>
      <c r="B48" s="129">
        <v>41047</v>
      </c>
      <c r="C48" s="190" t="s">
        <v>371</v>
      </c>
      <c r="D48" s="132" t="s">
        <v>1072</v>
      </c>
      <c r="E48" s="136">
        <v>436</v>
      </c>
      <c r="F48" s="29" t="s">
        <v>89</v>
      </c>
      <c r="G48" s="29" t="s">
        <v>249</v>
      </c>
      <c r="H48"/>
    </row>
    <row r="49" spans="1:9" s="29" customFormat="1" x14ac:dyDescent="0.2">
      <c r="A49"/>
      <c r="B49" s="129">
        <v>41052</v>
      </c>
      <c r="C49" s="190" t="s">
        <v>469</v>
      </c>
      <c r="D49" s="132" t="s">
        <v>615</v>
      </c>
      <c r="E49" s="136">
        <v>1029.42</v>
      </c>
      <c r="F49" s="29" t="s">
        <v>89</v>
      </c>
      <c r="G49" s="29" t="s">
        <v>249</v>
      </c>
      <c r="H49"/>
    </row>
    <row r="50" spans="1:9" s="29" customFormat="1" x14ac:dyDescent="0.2">
      <c r="A50"/>
      <c r="B50" s="129">
        <v>41052</v>
      </c>
      <c r="C50" s="190" t="s">
        <v>301</v>
      </c>
      <c r="D50" s="132" t="s">
        <v>869</v>
      </c>
      <c r="E50" s="136">
        <v>359.95</v>
      </c>
      <c r="F50" s="29" t="s">
        <v>89</v>
      </c>
      <c r="G50" s="29" t="s">
        <v>249</v>
      </c>
      <c r="H50"/>
    </row>
    <row r="51" spans="1:9" s="29" customFormat="1" x14ac:dyDescent="0.2">
      <c r="A51"/>
      <c r="B51" s="129">
        <v>41054</v>
      </c>
      <c r="C51" s="190" t="s">
        <v>637</v>
      </c>
      <c r="D51" s="132" t="s">
        <v>964</v>
      </c>
      <c r="E51" s="136">
        <v>1350.1</v>
      </c>
      <c r="F51" s="29" t="s">
        <v>89</v>
      </c>
      <c r="G51" s="29" t="s">
        <v>249</v>
      </c>
      <c r="H51"/>
    </row>
    <row r="52" spans="1:9" s="29" customFormat="1" x14ac:dyDescent="0.2">
      <c r="A52"/>
      <c r="B52" s="129">
        <v>41054</v>
      </c>
      <c r="C52" s="190" t="s">
        <v>301</v>
      </c>
      <c r="D52" s="132" t="s">
        <v>377</v>
      </c>
      <c r="E52" s="136">
        <v>1655</v>
      </c>
      <c r="F52" s="29" t="s">
        <v>89</v>
      </c>
      <c r="G52" s="29" t="s">
        <v>249</v>
      </c>
      <c r="H52"/>
    </row>
    <row r="53" spans="1:9" s="29" customFormat="1" x14ac:dyDescent="0.2">
      <c r="A53"/>
      <c r="B53" s="129">
        <v>41054</v>
      </c>
      <c r="C53" s="190" t="s">
        <v>301</v>
      </c>
      <c r="D53" s="132" t="s">
        <v>377</v>
      </c>
      <c r="E53" s="136">
        <v>1434.2</v>
      </c>
      <c r="F53" s="29" t="s">
        <v>89</v>
      </c>
      <c r="G53" s="29" t="s">
        <v>249</v>
      </c>
      <c r="H53"/>
    </row>
    <row r="54" spans="1:9" s="29" customFormat="1" x14ac:dyDescent="0.2">
      <c r="A54"/>
      <c r="B54" s="129">
        <v>41054</v>
      </c>
      <c r="C54" s="190" t="s">
        <v>301</v>
      </c>
      <c r="D54" s="132" t="s">
        <v>816</v>
      </c>
      <c r="E54" s="136">
        <v>303.70999999999998</v>
      </c>
      <c r="F54" s="29" t="s">
        <v>89</v>
      </c>
      <c r="G54" s="29" t="s">
        <v>249</v>
      </c>
      <c r="H54"/>
    </row>
    <row r="55" spans="1:9" s="29" customFormat="1" x14ac:dyDescent="0.2">
      <c r="A55"/>
      <c r="B55" s="129">
        <v>41054</v>
      </c>
      <c r="C55" s="190"/>
      <c r="D55" s="132" t="s">
        <v>1078</v>
      </c>
      <c r="E55" s="136">
        <v>90</v>
      </c>
      <c r="G55" s="29" t="s">
        <v>249</v>
      </c>
      <c r="H55"/>
    </row>
    <row r="56" spans="1:9" s="29" customFormat="1" x14ac:dyDescent="0.2">
      <c r="A56"/>
      <c r="B56" s="129">
        <v>41058</v>
      </c>
      <c r="C56" s="190" t="s">
        <v>469</v>
      </c>
      <c r="D56" s="132" t="s">
        <v>950</v>
      </c>
      <c r="E56" s="136">
        <v>357.9</v>
      </c>
      <c r="F56" s="29" t="s">
        <v>89</v>
      </c>
      <c r="G56" s="29" t="s">
        <v>249</v>
      </c>
      <c r="H56"/>
    </row>
    <row r="57" spans="1:9" s="29" customFormat="1" x14ac:dyDescent="0.2">
      <c r="A57"/>
      <c r="B57" s="129">
        <v>41058</v>
      </c>
      <c r="C57" s="190" t="s">
        <v>301</v>
      </c>
      <c r="D57" s="132" t="s">
        <v>869</v>
      </c>
      <c r="E57" s="136">
        <v>723.95</v>
      </c>
      <c r="F57" s="29" t="s">
        <v>89</v>
      </c>
      <c r="G57" s="29" t="s">
        <v>249</v>
      </c>
      <c r="H57"/>
    </row>
    <row r="58" spans="1:9" s="29" customFormat="1" x14ac:dyDescent="0.2">
      <c r="A58"/>
      <c r="B58" s="129">
        <v>41060</v>
      </c>
      <c r="C58" s="190" t="s">
        <v>301</v>
      </c>
      <c r="D58" s="132" t="s">
        <v>869</v>
      </c>
      <c r="E58" s="136">
        <v>335.35</v>
      </c>
      <c r="F58" s="29" t="s">
        <v>89</v>
      </c>
      <c r="G58" s="29" t="s">
        <v>249</v>
      </c>
      <c r="H58"/>
    </row>
    <row r="59" spans="1:9" s="29" customFormat="1" ht="13.5" thickBot="1" x14ac:dyDescent="0.25">
      <c r="A59"/>
      <c r="B59" s="209"/>
      <c r="C59" s="187"/>
      <c r="D59" s="133"/>
      <c r="E59" s="137"/>
      <c r="H59"/>
    </row>
    <row r="60" spans="1:9" s="29" customFormat="1" ht="13.5" thickBot="1" x14ac:dyDescent="0.25">
      <c r="A60"/>
      <c r="B60" s="56"/>
      <c r="C60" s="56"/>
      <c r="D60" s="194"/>
      <c r="E60" s="87">
        <f>SUM(E13:E18)+SUM(E20:E59)</f>
        <v>52595.429999999986</v>
      </c>
      <c r="H60"/>
    </row>
    <row r="61" spans="1:9" s="29" customFormat="1" x14ac:dyDescent="0.2">
      <c r="A61"/>
      <c r="B61" s="56"/>
      <c r="C61" s="56"/>
      <c r="D61" s="194"/>
      <c r="E61" s="208"/>
      <c r="H61"/>
    </row>
    <row r="62" spans="1:9" s="29" customFormat="1" x14ac:dyDescent="0.2">
      <c r="A62"/>
      <c r="B62" s="56"/>
      <c r="C62" s="56"/>
      <c r="D62" s="194"/>
      <c r="E62" s="208"/>
      <c r="H62"/>
    </row>
    <row r="63" spans="1:9" s="29" customFormat="1" x14ac:dyDescent="0.2">
      <c r="A63"/>
      <c r="B63" s="56"/>
      <c r="C63" s="56"/>
      <c r="D63" s="194"/>
      <c r="E63" s="208"/>
      <c r="F63"/>
      <c r="H63"/>
      <c r="I63"/>
    </row>
    <row r="64" spans="1:9" s="29" customFormat="1" x14ac:dyDescent="0.2">
      <c r="A64"/>
      <c r="B64"/>
      <c r="C64"/>
      <c r="D64" s="195"/>
      <c r="E64" s="197"/>
      <c r="F64"/>
      <c r="H64"/>
      <c r="I64"/>
    </row>
    <row r="65" spans="1:12" s="29" customFormat="1" x14ac:dyDescent="0.2">
      <c r="A65"/>
      <c r="B65"/>
      <c r="C65"/>
      <c r="D65" s="195"/>
      <c r="E65" s="197"/>
      <c r="F65"/>
      <c r="H65"/>
      <c r="I65"/>
    </row>
    <row r="66" spans="1:12" s="29" customFormat="1" x14ac:dyDescent="0.2">
      <c r="A66"/>
      <c r="B66"/>
      <c r="C66"/>
      <c r="D66" s="195"/>
      <c r="E66" s="197"/>
      <c r="F66"/>
      <c r="H66"/>
      <c r="I66"/>
    </row>
    <row r="67" spans="1:12" s="29" customFormat="1" x14ac:dyDescent="0.2">
      <c r="A67"/>
      <c r="B67"/>
      <c r="C67"/>
      <c r="D67" s="195"/>
      <c r="E67" s="197"/>
      <c r="F67"/>
      <c r="H67"/>
      <c r="I67"/>
    </row>
    <row r="68" spans="1:12" s="29" customFormat="1" x14ac:dyDescent="0.2">
      <c r="A68"/>
      <c r="B68"/>
      <c r="C68"/>
      <c r="D68" s="195"/>
      <c r="E68" s="197"/>
      <c r="H68"/>
      <c r="I68"/>
    </row>
    <row r="69" spans="1:12" s="29" customFormat="1" x14ac:dyDescent="0.2">
      <c r="A69"/>
      <c r="B69"/>
      <c r="C69"/>
      <c r="D69" s="195"/>
      <c r="E69" s="197"/>
      <c r="H69"/>
      <c r="I69"/>
      <c r="L69"/>
    </row>
    <row r="70" spans="1:12" s="29" customFormat="1" x14ac:dyDescent="0.2">
      <c r="A70"/>
      <c r="B70"/>
      <c r="C70"/>
      <c r="D70" s="195"/>
      <c r="E70" s="197"/>
      <c r="H70"/>
      <c r="I70"/>
      <c r="L70"/>
    </row>
    <row r="71" spans="1:12" s="29" customFormat="1" x14ac:dyDescent="0.2">
      <c r="A71"/>
      <c r="B71"/>
      <c r="C71"/>
      <c r="D71" s="195"/>
      <c r="E71" s="197"/>
      <c r="H71"/>
      <c r="I71"/>
      <c r="L71"/>
    </row>
    <row r="72" spans="1:12" s="29" customFormat="1" x14ac:dyDescent="0.2">
      <c r="A72"/>
      <c r="B72"/>
      <c r="C72"/>
      <c r="D72" s="195"/>
      <c r="E72" s="197"/>
      <c r="H72"/>
      <c r="I72"/>
      <c r="L72"/>
    </row>
    <row r="73" spans="1:12" x14ac:dyDescent="0.2">
      <c r="J73" s="29"/>
      <c r="K73" s="29"/>
    </row>
  </sheetData>
  <mergeCells count="3">
    <mergeCell ref="A1:G1"/>
    <mergeCell ref="A3:D3"/>
    <mergeCell ref="A11:D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/>
  <dimension ref="A1:N79"/>
  <sheetViews>
    <sheetView topLeftCell="A16" workbookViewId="0">
      <selection activeCell="D38" sqref="D38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</cols>
  <sheetData>
    <row r="1" spans="1:14" s="1" customFormat="1" ht="24" customHeight="1" x14ac:dyDescent="0.2">
      <c r="A1" s="880" t="s">
        <v>1075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00"/>
      <c r="G2" s="300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41061</v>
      </c>
      <c r="C5" s="190" t="s">
        <v>920</v>
      </c>
      <c r="D5" s="132" t="s">
        <v>800</v>
      </c>
      <c r="E5" s="136">
        <v>9878.76</v>
      </c>
      <c r="F5" s="29" t="s">
        <v>89</v>
      </c>
      <c r="G5" s="29" t="s">
        <v>249</v>
      </c>
      <c r="I5" s="129"/>
      <c r="J5" s="132"/>
      <c r="K5" s="136"/>
      <c r="L5" s="308"/>
    </row>
    <row r="6" spans="1:14" s="29" customFormat="1" x14ac:dyDescent="0.2">
      <c r="A6"/>
      <c r="B6" s="129">
        <v>41061</v>
      </c>
      <c r="C6" s="190" t="s">
        <v>920</v>
      </c>
      <c r="D6" s="132" t="s">
        <v>1041</v>
      </c>
      <c r="E6" s="136">
        <v>2743.99</v>
      </c>
      <c r="F6" s="29" t="s">
        <v>89</v>
      </c>
      <c r="G6" s="29" t="s">
        <v>249</v>
      </c>
      <c r="H6"/>
      <c r="I6" s="129">
        <v>41061</v>
      </c>
      <c r="J6" s="132" t="s">
        <v>1064</v>
      </c>
      <c r="K6" s="136">
        <v>3839.52</v>
      </c>
      <c r="L6" s="308" t="s">
        <v>249</v>
      </c>
    </row>
    <row r="7" spans="1:14" s="29" customFormat="1" ht="12.75" customHeight="1" x14ac:dyDescent="0.2">
      <c r="A7"/>
      <c r="B7" s="129">
        <v>41061</v>
      </c>
      <c r="C7" s="190" t="s">
        <v>598</v>
      </c>
      <c r="D7" s="132" t="s">
        <v>599</v>
      </c>
      <c r="E7" s="136">
        <v>576.71</v>
      </c>
      <c r="F7" s="27" t="s">
        <v>89</v>
      </c>
      <c r="G7" s="29" t="s">
        <v>249</v>
      </c>
      <c r="H7"/>
      <c r="I7" s="129">
        <v>41066</v>
      </c>
      <c r="J7" s="132" t="s">
        <v>693</v>
      </c>
      <c r="K7" s="136">
        <v>7919.68</v>
      </c>
      <c r="L7" s="307" t="s">
        <v>249</v>
      </c>
    </row>
    <row r="8" spans="1:14" s="29" customFormat="1" ht="13.5" thickBot="1" x14ac:dyDescent="0.25">
      <c r="A8"/>
      <c r="B8" s="209"/>
      <c r="C8" s="187"/>
      <c r="D8" s="133"/>
      <c r="E8" s="137"/>
      <c r="H8"/>
      <c r="I8" s="129">
        <v>41066</v>
      </c>
      <c r="J8" s="132" t="s">
        <v>6</v>
      </c>
      <c r="K8" s="136">
        <v>7867.0910000000003</v>
      </c>
      <c r="L8" s="308" t="s">
        <v>249</v>
      </c>
    </row>
    <row r="9" spans="1:14" s="29" customFormat="1" ht="13.5" thickBot="1" x14ac:dyDescent="0.25">
      <c r="A9"/>
      <c r="B9" s="56"/>
      <c r="C9" s="56"/>
      <c r="D9" s="194"/>
      <c r="E9" s="87">
        <f>SUM(E5:E8)</f>
        <v>13199.46</v>
      </c>
      <c r="H9"/>
      <c r="I9" s="129">
        <v>41075</v>
      </c>
      <c r="J9" s="132" t="s">
        <v>6</v>
      </c>
      <c r="K9" s="136">
        <v>10653.8</v>
      </c>
      <c r="L9" s="308" t="s">
        <v>249</v>
      </c>
    </row>
    <row r="10" spans="1:14" s="29" customFormat="1" x14ac:dyDescent="0.2">
      <c r="A10"/>
      <c r="B10" s="56"/>
      <c r="C10" s="56"/>
      <c r="D10" s="194"/>
      <c r="E10" s="208"/>
      <c r="H10"/>
      <c r="I10" s="129">
        <v>41075</v>
      </c>
      <c r="J10" s="132" t="s">
        <v>6</v>
      </c>
      <c r="K10" s="136">
        <v>16312.97</v>
      </c>
      <c r="L10" s="308" t="s">
        <v>249</v>
      </c>
    </row>
    <row r="11" spans="1:14" s="111" customFormat="1" ht="16.5" thickBot="1" x14ac:dyDescent="0.25">
      <c r="A11" s="875" t="s">
        <v>1058</v>
      </c>
      <c r="B11" s="875"/>
      <c r="C11" s="875"/>
      <c r="D11" s="875"/>
      <c r="E11" s="288" t="s">
        <v>959</v>
      </c>
      <c r="F11" s="116"/>
      <c r="G11" s="116"/>
      <c r="I11" s="129">
        <v>41075</v>
      </c>
      <c r="J11" s="132" t="s">
        <v>6</v>
      </c>
      <c r="K11" s="137">
        <v>6594.6</v>
      </c>
      <c r="L11" s="308" t="s">
        <v>249</v>
      </c>
    </row>
    <row r="12" spans="1:14" s="3" customFormat="1" ht="13.5" thickTop="1" thickBot="1" x14ac:dyDescent="0.25"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7"/>
      <c r="I12" s="129"/>
      <c r="J12" s="132"/>
      <c r="K12" s="135">
        <f>SUM(K9:K11)</f>
        <v>33561.369999999995</v>
      </c>
      <c r="L12" s="313" t="s">
        <v>1086</v>
      </c>
      <c r="M12" s="314"/>
      <c r="N12" s="314"/>
    </row>
    <row r="13" spans="1:14" s="56" customFormat="1" x14ac:dyDescent="0.2">
      <c r="B13" s="129">
        <v>41061</v>
      </c>
      <c r="C13" s="190" t="s">
        <v>301</v>
      </c>
      <c r="D13" s="132" t="s">
        <v>25</v>
      </c>
      <c r="E13" s="136">
        <v>1699.06</v>
      </c>
      <c r="F13" s="29" t="s">
        <v>89</v>
      </c>
      <c r="G13" s="29" t="s">
        <v>249</v>
      </c>
      <c r="I13" s="129"/>
      <c r="J13" s="132"/>
      <c r="K13" s="136"/>
      <c r="L13" s="308"/>
    </row>
    <row r="14" spans="1:14" s="29" customFormat="1" ht="15.75" thickBot="1" x14ac:dyDescent="0.25">
      <c r="A14"/>
      <c r="B14" s="129">
        <v>41061</v>
      </c>
      <c r="C14" s="190" t="s">
        <v>637</v>
      </c>
      <c r="D14" s="132" t="s">
        <v>597</v>
      </c>
      <c r="E14" s="136">
        <v>568</v>
      </c>
      <c r="F14" s="29" t="s">
        <v>89</v>
      </c>
      <c r="G14" s="29" t="s">
        <v>249</v>
      </c>
      <c r="H14" s="294"/>
      <c r="I14" s="209"/>
      <c r="J14" s="133"/>
      <c r="K14" s="137"/>
      <c r="L14" s="308"/>
    </row>
    <row r="15" spans="1:14" s="29" customFormat="1" ht="16.5" thickBot="1" x14ac:dyDescent="0.25">
      <c r="A15"/>
      <c r="B15" s="129">
        <v>41061</v>
      </c>
      <c r="C15" s="190" t="s">
        <v>553</v>
      </c>
      <c r="D15" s="132" t="s">
        <v>906</v>
      </c>
      <c r="E15" s="136">
        <v>1202.7</v>
      </c>
      <c r="F15" s="29" t="s">
        <v>89</v>
      </c>
      <c r="G15" s="29" t="s">
        <v>249</v>
      </c>
      <c r="H15"/>
      <c r="I15" s="56"/>
      <c r="J15" s="194"/>
      <c r="K15" s="87">
        <f>SUM(K5:K11)+SUM(K13:K14)</f>
        <v>53187.661</v>
      </c>
      <c r="L15" s="306"/>
    </row>
    <row r="16" spans="1:14" s="29" customFormat="1" x14ac:dyDescent="0.2">
      <c r="A16"/>
      <c r="B16" s="129">
        <v>41061</v>
      </c>
      <c r="C16" s="190" t="s">
        <v>1074</v>
      </c>
      <c r="D16" s="132" t="s">
        <v>861</v>
      </c>
      <c r="E16" s="272">
        <v>4264.1099999999997</v>
      </c>
      <c r="F16" s="29" t="s">
        <v>89</v>
      </c>
      <c r="G16" s="29" t="s">
        <v>249</v>
      </c>
      <c r="H16"/>
      <c r="L16" s="307"/>
    </row>
    <row r="17" spans="1:12" s="29" customFormat="1" ht="15.75" x14ac:dyDescent="0.2">
      <c r="A17"/>
      <c r="B17" s="129">
        <v>41061</v>
      </c>
      <c r="C17" s="190" t="s">
        <v>301</v>
      </c>
      <c r="D17" s="132" t="s">
        <v>810</v>
      </c>
      <c r="E17" s="136">
        <v>842.06</v>
      </c>
      <c r="F17" s="29" t="s">
        <v>89</v>
      </c>
      <c r="G17" s="29" t="s">
        <v>249</v>
      </c>
      <c r="H17" s="294"/>
      <c r="I17" s="111"/>
      <c r="J17" s="111"/>
      <c r="K17" s="111"/>
      <c r="L17" s="304"/>
    </row>
    <row r="18" spans="1:12" s="29" customFormat="1" ht="15.75" thickBot="1" x14ac:dyDescent="0.25">
      <c r="A18"/>
      <c r="B18" s="129">
        <v>41061</v>
      </c>
      <c r="C18" s="190" t="s">
        <v>301</v>
      </c>
      <c r="D18" s="132" t="s">
        <v>810</v>
      </c>
      <c r="E18" s="136">
        <v>167.51</v>
      </c>
      <c r="F18" s="29" t="s">
        <v>89</v>
      </c>
      <c r="G18" s="29" t="s">
        <v>249</v>
      </c>
      <c r="H18" s="294" t="s">
        <v>1043</v>
      </c>
      <c r="I18" s="294"/>
      <c r="J18" s="294"/>
      <c r="K18" s="288"/>
      <c r="L18" s="308"/>
    </row>
    <row r="19" spans="1:12" s="29" customFormat="1" ht="13.5" thickBot="1" x14ac:dyDescent="0.25">
      <c r="A19"/>
      <c r="B19" s="129">
        <v>41061</v>
      </c>
      <c r="C19" s="190" t="s">
        <v>469</v>
      </c>
      <c r="D19" s="132" t="s">
        <v>769</v>
      </c>
      <c r="E19" s="136">
        <v>480.8</v>
      </c>
      <c r="F19" s="29" t="s">
        <v>89</v>
      </c>
      <c r="G19" s="29" t="s">
        <v>249</v>
      </c>
      <c r="H19" s="56"/>
      <c r="I19" s="10" t="s">
        <v>297</v>
      </c>
      <c r="J19" s="11" t="s">
        <v>1079</v>
      </c>
      <c r="K19" s="176" t="s">
        <v>299</v>
      </c>
      <c r="L19" s="308"/>
    </row>
    <row r="20" spans="1:12" s="29" customFormat="1" x14ac:dyDescent="0.2">
      <c r="A20"/>
      <c r="B20" s="129">
        <v>41062</v>
      </c>
      <c r="C20" s="190" t="s">
        <v>469</v>
      </c>
      <c r="D20" s="132" t="s">
        <v>769</v>
      </c>
      <c r="E20" s="136">
        <v>1135.2</v>
      </c>
      <c r="F20" s="29" t="s">
        <v>89</v>
      </c>
      <c r="G20" s="29" t="s">
        <v>249</v>
      </c>
      <c r="H20"/>
      <c r="I20" s="129">
        <v>41066</v>
      </c>
      <c r="J20" s="132" t="s">
        <v>1080</v>
      </c>
      <c r="K20" s="136">
        <v>15963.83</v>
      </c>
      <c r="L20" s="308" t="s">
        <v>249</v>
      </c>
    </row>
    <row r="21" spans="1:12" s="29" customFormat="1" x14ac:dyDescent="0.2">
      <c r="A21"/>
      <c r="B21" s="129">
        <v>41064</v>
      </c>
      <c r="C21" s="190" t="s">
        <v>469</v>
      </c>
      <c r="D21" s="132" t="s">
        <v>950</v>
      </c>
      <c r="E21" s="136">
        <v>341.58</v>
      </c>
      <c r="F21" s="29" t="s">
        <v>89</v>
      </c>
      <c r="G21" s="29" t="s">
        <v>249</v>
      </c>
      <c r="H21"/>
      <c r="I21" s="129"/>
      <c r="J21" s="132"/>
      <c r="K21" s="136"/>
      <c r="L21" s="308"/>
    </row>
    <row r="22" spans="1:12" s="29" customFormat="1" ht="13.5" thickBot="1" x14ac:dyDescent="0.25">
      <c r="A22"/>
      <c r="B22" s="129">
        <v>41064</v>
      </c>
      <c r="C22" s="190" t="s">
        <v>301</v>
      </c>
      <c r="D22" s="132" t="s">
        <v>111</v>
      </c>
      <c r="E22" s="136">
        <v>519.95000000000005</v>
      </c>
      <c r="F22" s="29" t="s">
        <v>89</v>
      </c>
      <c r="G22" s="29" t="s">
        <v>249</v>
      </c>
      <c r="H22"/>
      <c r="I22" s="209"/>
      <c r="J22" s="133"/>
      <c r="K22" s="137"/>
      <c r="L22" s="309"/>
    </row>
    <row r="23" spans="1:12" s="29" customFormat="1" ht="13.5" thickBot="1" x14ac:dyDescent="0.25">
      <c r="A23"/>
      <c r="B23" s="129">
        <v>41065</v>
      </c>
      <c r="C23" s="190" t="s">
        <v>301</v>
      </c>
      <c r="D23" s="132" t="s">
        <v>5</v>
      </c>
      <c r="E23" s="136">
        <v>433.2</v>
      </c>
      <c r="F23" s="29" t="s">
        <v>89</v>
      </c>
      <c r="G23" s="29" t="s">
        <v>249</v>
      </c>
      <c r="H23"/>
      <c r="I23" s="56"/>
      <c r="J23" s="194"/>
      <c r="K23" s="87">
        <f>SUM(K20:K22)</f>
        <v>15963.83</v>
      </c>
      <c r="L23" s="309"/>
    </row>
    <row r="24" spans="1:12" s="29" customFormat="1" x14ac:dyDescent="0.2">
      <c r="A24"/>
      <c r="B24" s="129">
        <v>41065</v>
      </c>
      <c r="C24" s="190" t="s">
        <v>301</v>
      </c>
      <c r="D24" s="132" t="s">
        <v>5</v>
      </c>
      <c r="E24" s="136">
        <v>6724.87</v>
      </c>
      <c r="F24" s="29" t="s">
        <v>89</v>
      </c>
      <c r="G24" s="29" t="s">
        <v>249</v>
      </c>
      <c r="H24"/>
      <c r="I24" s="154"/>
      <c r="J24" s="155"/>
      <c r="K24" s="156"/>
      <c r="L24" s="310"/>
    </row>
    <row r="25" spans="1:12" s="29" customFormat="1" ht="16.5" thickBot="1" x14ac:dyDescent="0.25">
      <c r="A25"/>
      <c r="B25" s="129">
        <v>41065</v>
      </c>
      <c r="C25" s="190" t="s">
        <v>301</v>
      </c>
      <c r="D25" s="132" t="s">
        <v>5</v>
      </c>
      <c r="E25" s="136">
        <v>1368</v>
      </c>
      <c r="F25" s="29" t="s">
        <v>89</v>
      </c>
      <c r="G25" s="29" t="s">
        <v>249</v>
      </c>
      <c r="H25" s="111"/>
      <c r="I25" s="299"/>
      <c r="J25" s="155"/>
      <c r="K25" s="301"/>
      <c r="L25" s="309"/>
    </row>
    <row r="26" spans="1:12" s="29" customFormat="1" ht="13.5" thickBot="1" x14ac:dyDescent="0.25">
      <c r="A26"/>
      <c r="B26" s="129">
        <v>41065</v>
      </c>
      <c r="C26" s="190" t="s">
        <v>301</v>
      </c>
      <c r="D26" s="132" t="s">
        <v>5</v>
      </c>
      <c r="E26" s="137">
        <v>3237.6</v>
      </c>
      <c r="F26" s="29" t="s">
        <v>89</v>
      </c>
      <c r="G26" s="29" t="s">
        <v>249</v>
      </c>
      <c r="H26" s="3"/>
      <c r="I26" s="158"/>
      <c r="J26" s="883" t="s">
        <v>1087</v>
      </c>
      <c r="K26" s="881">
        <f>E9+K15+K23+E51</f>
        <v>122177.00099999999</v>
      </c>
      <c r="L26" s="309"/>
    </row>
    <row r="27" spans="1:12" s="29" customFormat="1" ht="14.25" thickTop="1" thickBot="1" x14ac:dyDescent="0.25">
      <c r="A27"/>
      <c r="B27" s="129"/>
      <c r="C27" s="190"/>
      <c r="D27" s="132"/>
      <c r="E27" s="135">
        <f>SUM(E23:E26)</f>
        <v>11763.67</v>
      </c>
      <c r="H27" s="3"/>
      <c r="I27" s="158"/>
      <c r="J27" s="883"/>
      <c r="K27" s="882"/>
      <c r="L27" s="311"/>
    </row>
    <row r="28" spans="1:12" s="29" customFormat="1" ht="12.75" customHeight="1" x14ac:dyDescent="0.2">
      <c r="A28"/>
      <c r="B28" s="129">
        <v>41067</v>
      </c>
      <c r="C28" s="190" t="s">
        <v>301</v>
      </c>
      <c r="D28" s="132" t="s">
        <v>869</v>
      </c>
      <c r="E28" s="136">
        <v>549.25</v>
      </c>
      <c r="F28" s="29" t="s">
        <v>89</v>
      </c>
      <c r="G28" s="29" t="s">
        <v>249</v>
      </c>
      <c r="H28"/>
      <c r="L28" s="311"/>
    </row>
    <row r="29" spans="1:12" s="29" customFormat="1" ht="12.75" customHeight="1" x14ac:dyDescent="0.2">
      <c r="A29"/>
      <c r="B29" s="129">
        <v>41067</v>
      </c>
      <c r="C29" s="190" t="s">
        <v>301</v>
      </c>
      <c r="D29" s="132" t="s">
        <v>331</v>
      </c>
      <c r="E29" s="136">
        <v>79.7</v>
      </c>
      <c r="F29" s="29" t="s">
        <v>89</v>
      </c>
      <c r="G29" s="29" t="s">
        <v>249</v>
      </c>
      <c r="H29" s="297"/>
      <c r="I29" s="111"/>
      <c r="J29" s="111"/>
      <c r="K29" s="111"/>
      <c r="L29" s="311"/>
    </row>
    <row r="30" spans="1:12" s="29" customFormat="1" x14ac:dyDescent="0.2">
      <c r="A30"/>
      <c r="B30" s="129">
        <v>41067</v>
      </c>
      <c r="C30" s="190" t="s">
        <v>469</v>
      </c>
      <c r="D30" s="132" t="s">
        <v>424</v>
      </c>
      <c r="E30" s="136">
        <v>111.33</v>
      </c>
      <c r="F30" s="29" t="s">
        <v>89</v>
      </c>
      <c r="G30" s="29" t="s">
        <v>249</v>
      </c>
      <c r="H30" s="158"/>
      <c r="L30" s="311"/>
    </row>
    <row r="31" spans="1:12" s="29" customFormat="1" x14ac:dyDescent="0.2">
      <c r="A31"/>
      <c r="B31" s="129">
        <v>41067</v>
      </c>
      <c r="C31" s="190" t="s">
        <v>469</v>
      </c>
      <c r="D31" s="132" t="s">
        <v>1081</v>
      </c>
      <c r="E31" s="136">
        <v>516.96</v>
      </c>
      <c r="F31" s="29" t="s">
        <v>89</v>
      </c>
      <c r="G31" s="29" t="s">
        <v>249</v>
      </c>
      <c r="H31" s="159"/>
      <c r="L31" s="311"/>
    </row>
    <row r="32" spans="1:12" s="29" customFormat="1" x14ac:dyDescent="0.2">
      <c r="A32"/>
      <c r="B32" s="129">
        <v>41068</v>
      </c>
      <c r="C32" s="190" t="s">
        <v>301</v>
      </c>
      <c r="D32" s="132" t="s">
        <v>227</v>
      </c>
      <c r="E32" s="136">
        <v>165.89</v>
      </c>
      <c r="F32" s="29" t="s">
        <v>89</v>
      </c>
      <c r="G32" s="29" t="s">
        <v>249</v>
      </c>
      <c r="H32" s="159"/>
      <c r="L32" s="311"/>
    </row>
    <row r="33" spans="1:12" s="29" customFormat="1" x14ac:dyDescent="0.2">
      <c r="A33"/>
      <c r="B33" s="129">
        <v>41068</v>
      </c>
      <c r="C33" s="190" t="s">
        <v>301</v>
      </c>
      <c r="D33" s="132" t="s">
        <v>377</v>
      </c>
      <c r="E33" s="136">
        <v>405</v>
      </c>
      <c r="F33" s="29" t="s">
        <v>89</v>
      </c>
      <c r="G33" s="29" t="s">
        <v>249</v>
      </c>
      <c r="H33" s="159"/>
      <c r="L33" s="311"/>
    </row>
    <row r="34" spans="1:12" s="29" customFormat="1" x14ac:dyDescent="0.2">
      <c r="A34"/>
      <c r="B34" s="129">
        <v>41072</v>
      </c>
      <c r="C34" s="190" t="s">
        <v>830</v>
      </c>
      <c r="D34" s="132" t="s">
        <v>543</v>
      </c>
      <c r="E34" s="136">
        <v>370</v>
      </c>
      <c r="F34" s="29" t="s">
        <v>89</v>
      </c>
      <c r="G34" s="29" t="s">
        <v>249</v>
      </c>
      <c r="H34" s="159"/>
      <c r="L34" s="309"/>
    </row>
    <row r="35" spans="1:12" s="29" customFormat="1" x14ac:dyDescent="0.2">
      <c r="A35"/>
      <c r="B35" s="129">
        <v>41072</v>
      </c>
      <c r="C35" s="190" t="s">
        <v>830</v>
      </c>
      <c r="D35" s="132" t="s">
        <v>831</v>
      </c>
      <c r="E35" s="136">
        <v>1100</v>
      </c>
      <c r="F35" s="29" t="s">
        <v>89</v>
      </c>
      <c r="G35" s="29" t="s">
        <v>249</v>
      </c>
      <c r="H35" s="159"/>
      <c r="L35" s="309"/>
    </row>
    <row r="36" spans="1:12" s="29" customFormat="1" x14ac:dyDescent="0.2">
      <c r="A36"/>
      <c r="B36" s="129">
        <v>41072</v>
      </c>
      <c r="C36" s="190" t="s">
        <v>719</v>
      </c>
      <c r="D36" s="132" t="s">
        <v>1084</v>
      </c>
      <c r="E36" s="136">
        <v>339.72</v>
      </c>
      <c r="F36" s="29" t="s">
        <v>89</v>
      </c>
      <c r="G36" s="29" t="s">
        <v>249</v>
      </c>
      <c r="H36" s="159"/>
      <c r="L36" s="309"/>
    </row>
    <row r="37" spans="1:12" s="29" customFormat="1" x14ac:dyDescent="0.2">
      <c r="A37"/>
      <c r="B37" s="129">
        <v>41072</v>
      </c>
      <c r="C37" s="190" t="s">
        <v>719</v>
      </c>
      <c r="D37" s="132" t="s">
        <v>1084</v>
      </c>
      <c r="E37" s="136">
        <v>355.64</v>
      </c>
      <c r="F37" s="29" t="s">
        <v>89</v>
      </c>
      <c r="G37" s="29" t="s">
        <v>249</v>
      </c>
      <c r="H37" s="159"/>
      <c r="L37" s="309"/>
    </row>
    <row r="38" spans="1:12" s="29" customFormat="1" x14ac:dyDescent="0.2">
      <c r="A38"/>
      <c r="B38" s="129">
        <v>41074</v>
      </c>
      <c r="C38" s="190" t="s">
        <v>441</v>
      </c>
      <c r="D38" s="132" t="s">
        <v>1082</v>
      </c>
      <c r="E38" s="136">
        <v>999</v>
      </c>
      <c r="F38" s="29" t="s">
        <v>89</v>
      </c>
      <c r="G38" s="29" t="s">
        <v>249</v>
      </c>
      <c r="H38" s="159"/>
      <c r="L38" s="309"/>
    </row>
    <row r="39" spans="1:12" s="29" customFormat="1" x14ac:dyDescent="0.2">
      <c r="A39"/>
      <c r="B39" s="129">
        <v>41074</v>
      </c>
      <c r="C39" s="190" t="s">
        <v>812</v>
      </c>
      <c r="D39" s="132" t="s">
        <v>1083</v>
      </c>
      <c r="E39" s="136">
        <v>616.74</v>
      </c>
      <c r="F39" s="29" t="s">
        <v>89</v>
      </c>
      <c r="G39" s="29" t="s">
        <v>249</v>
      </c>
      <c r="H39" s="159"/>
      <c r="L39" s="309"/>
    </row>
    <row r="40" spans="1:12" s="29" customFormat="1" x14ac:dyDescent="0.2">
      <c r="A40"/>
      <c r="B40" s="129">
        <v>41075</v>
      </c>
      <c r="C40" s="190" t="s">
        <v>301</v>
      </c>
      <c r="D40" s="132" t="s">
        <v>1085</v>
      </c>
      <c r="E40" s="136">
        <v>90</v>
      </c>
      <c r="F40" s="29" t="s">
        <v>89</v>
      </c>
      <c r="G40" s="29" t="s">
        <v>249</v>
      </c>
      <c r="H40" s="159"/>
      <c r="L40" s="309"/>
    </row>
    <row r="41" spans="1:12" s="29" customFormat="1" x14ac:dyDescent="0.2">
      <c r="A41"/>
      <c r="B41" s="129">
        <v>41078</v>
      </c>
      <c r="C41" s="190" t="s">
        <v>301</v>
      </c>
      <c r="D41" s="132" t="s">
        <v>246</v>
      </c>
      <c r="E41" s="136">
        <v>1704.08</v>
      </c>
      <c r="F41" s="29" t="s">
        <v>89</v>
      </c>
      <c r="G41" s="29" t="s">
        <v>249</v>
      </c>
      <c r="H41" s="159"/>
      <c r="L41" s="309"/>
    </row>
    <row r="42" spans="1:12" s="29" customFormat="1" x14ac:dyDescent="0.2">
      <c r="A42"/>
      <c r="B42" s="129">
        <v>41079</v>
      </c>
      <c r="C42" s="190" t="s">
        <v>301</v>
      </c>
      <c r="D42" s="132" t="s">
        <v>5</v>
      </c>
      <c r="E42" s="136">
        <v>2313.06</v>
      </c>
      <c r="F42" s="29" t="s">
        <v>89</v>
      </c>
      <c r="G42" s="29" t="s">
        <v>249</v>
      </c>
      <c r="H42" s="159"/>
      <c r="L42" s="309"/>
    </row>
    <row r="43" spans="1:12" s="29" customFormat="1" x14ac:dyDescent="0.2">
      <c r="A43"/>
      <c r="B43" s="129">
        <v>41081</v>
      </c>
      <c r="C43" s="190" t="s">
        <v>301</v>
      </c>
      <c r="D43" s="132" t="s">
        <v>1085</v>
      </c>
      <c r="E43" s="136">
        <v>3925</v>
      </c>
      <c r="F43" s="29" t="s">
        <v>89</v>
      </c>
      <c r="G43" s="29" t="s">
        <v>249</v>
      </c>
      <c r="H43" s="159"/>
      <c r="L43" s="309"/>
    </row>
    <row r="44" spans="1:12" s="29" customFormat="1" x14ac:dyDescent="0.2">
      <c r="A44"/>
      <c r="B44" s="877" t="s">
        <v>1089</v>
      </c>
      <c r="C44" s="878"/>
      <c r="D44" s="878"/>
      <c r="E44" s="879"/>
      <c r="H44" s="159"/>
      <c r="L44" s="309"/>
    </row>
    <row r="45" spans="1:12" s="29" customFormat="1" x14ac:dyDescent="0.2">
      <c r="A45"/>
      <c r="B45" s="129"/>
      <c r="C45" s="190"/>
      <c r="D45" s="132"/>
      <c r="E45" s="136"/>
      <c r="H45" s="159"/>
      <c r="L45" s="309"/>
    </row>
    <row r="46" spans="1:12" s="29" customFormat="1" x14ac:dyDescent="0.2">
      <c r="A46"/>
      <c r="B46" s="129">
        <v>41089</v>
      </c>
      <c r="C46" s="190" t="s">
        <v>637</v>
      </c>
      <c r="D46" s="132" t="s">
        <v>528</v>
      </c>
      <c r="E46" s="136">
        <v>1523.25</v>
      </c>
      <c r="F46" s="29" t="s">
        <v>89</v>
      </c>
      <c r="G46" s="29" t="s">
        <v>249</v>
      </c>
      <c r="H46" s="159"/>
      <c r="I46" s="302">
        <f>2313.06-2293.68</f>
        <v>19.380000000000109</v>
      </c>
      <c r="J46" s="303" t="s">
        <v>1088</v>
      </c>
      <c r="L46" s="309"/>
    </row>
    <row r="47" spans="1:12" s="29" customFormat="1" x14ac:dyDescent="0.2">
      <c r="A47"/>
      <c r="B47" s="129">
        <v>41089</v>
      </c>
      <c r="C47" s="190" t="s">
        <v>719</v>
      </c>
      <c r="D47" s="132" t="s">
        <v>1091</v>
      </c>
      <c r="E47" s="136">
        <v>817.23</v>
      </c>
      <c r="F47" s="29" t="s">
        <v>89</v>
      </c>
      <c r="G47" s="29" t="s">
        <v>249</v>
      </c>
      <c r="H47" s="159"/>
      <c r="I47" s="302"/>
      <c r="J47" s="303"/>
      <c r="L47" s="309"/>
    </row>
    <row r="48" spans="1:12" s="29" customFormat="1" x14ac:dyDescent="0.2">
      <c r="A48"/>
      <c r="B48" s="129">
        <v>41090</v>
      </c>
      <c r="C48" s="190" t="s">
        <v>637</v>
      </c>
      <c r="D48" s="132" t="s">
        <v>1090</v>
      </c>
      <c r="E48" s="136">
        <v>742.8</v>
      </c>
      <c r="F48" s="29" t="s">
        <v>89</v>
      </c>
      <c r="G48" s="29" t="s">
        <v>249</v>
      </c>
      <c r="H48" s="159"/>
      <c r="L48" s="309"/>
    </row>
    <row r="49" spans="1:12" s="29" customFormat="1" x14ac:dyDescent="0.2">
      <c r="A49"/>
      <c r="B49" s="129">
        <v>41090</v>
      </c>
      <c r="C49" s="190" t="s">
        <v>469</v>
      </c>
      <c r="D49" s="132" t="s">
        <v>424</v>
      </c>
      <c r="E49" s="136">
        <v>116.76</v>
      </c>
      <c r="F49" s="29" t="s">
        <v>89</v>
      </c>
      <c r="G49" s="29" t="s">
        <v>249</v>
      </c>
      <c r="H49"/>
      <c r="L49" s="309"/>
    </row>
    <row r="50" spans="1:12" s="29" customFormat="1" ht="13.5" thickBot="1" x14ac:dyDescent="0.25">
      <c r="A50"/>
      <c r="B50" s="209"/>
      <c r="C50" s="187"/>
      <c r="D50" s="133"/>
      <c r="E50" s="137"/>
      <c r="H50"/>
      <c r="L50" s="309"/>
    </row>
    <row r="51" spans="1:12" s="29" customFormat="1" ht="13.5" thickBot="1" x14ac:dyDescent="0.25">
      <c r="A51"/>
      <c r="B51" s="56"/>
      <c r="C51" s="56"/>
      <c r="D51" s="194"/>
      <c r="E51" s="87">
        <f>SUM(E13:E26)+SUM(E28:E39)+SUM(E40:E50)</f>
        <v>39826.049999999996</v>
      </c>
      <c r="H51"/>
      <c r="I51" s="325">
        <f>(E51/1.14)*14%+(E9/1.14)*14%</f>
        <v>6511.9047368421052</v>
      </c>
      <c r="L51" s="309"/>
    </row>
    <row r="52" spans="1:12" s="29" customFormat="1" x14ac:dyDescent="0.2">
      <c r="A52"/>
      <c r="B52" s="56"/>
      <c r="C52" s="56"/>
      <c r="D52" s="194"/>
      <c r="E52" s="208"/>
      <c r="H52"/>
      <c r="L52" s="308"/>
    </row>
    <row r="53" spans="1:12" s="29" customFormat="1" x14ac:dyDescent="0.2">
      <c r="A53"/>
      <c r="B53" s="56"/>
      <c r="C53" s="56"/>
      <c r="D53" s="194"/>
      <c r="E53" s="208"/>
      <c r="H53"/>
      <c r="L53" s="308"/>
    </row>
    <row r="54" spans="1:12" s="29" customFormat="1" x14ac:dyDescent="0.2">
      <c r="A54"/>
      <c r="B54" s="56"/>
      <c r="C54" s="56"/>
      <c r="D54" s="194"/>
      <c r="E54" s="208"/>
      <c r="F54"/>
      <c r="H54"/>
      <c r="L54" s="308"/>
    </row>
    <row r="55" spans="1:12" s="29" customFormat="1" x14ac:dyDescent="0.2">
      <c r="A55"/>
      <c r="B55"/>
      <c r="C55"/>
      <c r="D55" s="195"/>
      <c r="E55" s="197"/>
      <c r="F55"/>
      <c r="H55"/>
      <c r="L55" s="308"/>
    </row>
    <row r="56" spans="1:12" s="29" customFormat="1" x14ac:dyDescent="0.2">
      <c r="A56"/>
      <c r="B56"/>
      <c r="C56"/>
      <c r="D56" s="195"/>
      <c r="E56" s="197"/>
      <c r="F56"/>
      <c r="H56"/>
      <c r="L56" s="308"/>
    </row>
    <row r="57" spans="1:12" s="29" customFormat="1" x14ac:dyDescent="0.2">
      <c r="A57"/>
      <c r="B57"/>
      <c r="C57"/>
      <c r="D57" s="195"/>
      <c r="E57" s="197"/>
      <c r="F57"/>
      <c r="H57"/>
      <c r="L57" s="308"/>
    </row>
    <row r="58" spans="1:12" s="29" customFormat="1" x14ac:dyDescent="0.2">
      <c r="A58"/>
      <c r="B58"/>
      <c r="C58"/>
      <c r="D58" s="195"/>
      <c r="E58" s="197"/>
      <c r="F58"/>
      <c r="H58"/>
      <c r="L58" s="308"/>
    </row>
    <row r="59" spans="1:12" s="29" customFormat="1" x14ac:dyDescent="0.2">
      <c r="A59"/>
      <c r="B59"/>
      <c r="C59"/>
      <c r="D59" s="195"/>
      <c r="E59" s="197"/>
      <c r="H59"/>
      <c r="L59" s="308"/>
    </row>
    <row r="60" spans="1:12" s="29" customFormat="1" x14ac:dyDescent="0.2">
      <c r="A60"/>
      <c r="B60"/>
      <c r="C60"/>
      <c r="D60" s="195"/>
      <c r="E60" s="197"/>
      <c r="H60"/>
      <c r="L60" s="308"/>
    </row>
    <row r="61" spans="1:12" s="29" customFormat="1" x14ac:dyDescent="0.2">
      <c r="A61"/>
      <c r="B61"/>
      <c r="C61"/>
      <c r="D61" s="195"/>
      <c r="E61" s="197"/>
      <c r="H61"/>
      <c r="L61" s="308"/>
    </row>
    <row r="62" spans="1:12" s="29" customFormat="1" x14ac:dyDescent="0.2">
      <c r="A62"/>
      <c r="B62"/>
      <c r="C62"/>
      <c r="D62" s="195"/>
      <c r="E62" s="197"/>
      <c r="H62"/>
      <c r="L62" s="308"/>
    </row>
    <row r="63" spans="1:12" s="29" customFormat="1" x14ac:dyDescent="0.2">
      <c r="A63"/>
      <c r="B63"/>
      <c r="C63"/>
      <c r="D63" s="195"/>
      <c r="E63" s="197"/>
      <c r="H63"/>
      <c r="L63" s="308"/>
    </row>
    <row r="64" spans="1:12" s="29" customFormat="1" x14ac:dyDescent="0.2">
      <c r="A64"/>
      <c r="B64"/>
      <c r="C64"/>
      <c r="D64" s="195"/>
      <c r="E64" s="197"/>
      <c r="H64"/>
      <c r="L64" s="308"/>
    </row>
    <row r="65" spans="1:12" s="29" customFormat="1" x14ac:dyDescent="0.2">
      <c r="A65"/>
      <c r="B65"/>
      <c r="C65"/>
      <c r="D65" s="195"/>
      <c r="E65" s="197"/>
      <c r="H65"/>
      <c r="L65" s="308"/>
    </row>
    <row r="66" spans="1:12" s="29" customFormat="1" x14ac:dyDescent="0.2">
      <c r="A66"/>
      <c r="B66"/>
      <c r="C66"/>
      <c r="D66" s="195"/>
      <c r="E66" s="197"/>
      <c r="H66"/>
      <c r="I66"/>
      <c r="L66" s="308"/>
    </row>
    <row r="67" spans="1:12" s="29" customFormat="1" x14ac:dyDescent="0.2">
      <c r="A67"/>
      <c r="B67"/>
      <c r="C67"/>
      <c r="D67" s="195"/>
      <c r="E67" s="197"/>
      <c r="H67"/>
      <c r="I67"/>
      <c r="L67" s="308"/>
    </row>
    <row r="68" spans="1:12" s="29" customFormat="1" x14ac:dyDescent="0.2">
      <c r="A68"/>
      <c r="B68"/>
      <c r="C68"/>
      <c r="D68" s="195"/>
      <c r="E68" s="197"/>
      <c r="H68"/>
      <c r="I68"/>
      <c r="L68" s="308"/>
    </row>
    <row r="69" spans="1:12" s="29" customFormat="1" x14ac:dyDescent="0.2">
      <c r="A69"/>
      <c r="B69"/>
      <c r="C69"/>
      <c r="D69" s="195"/>
      <c r="E69" s="197"/>
      <c r="H69"/>
      <c r="I69"/>
      <c r="L69" s="308"/>
    </row>
    <row r="70" spans="1:12" s="29" customFormat="1" x14ac:dyDescent="0.2">
      <c r="A70"/>
      <c r="B70"/>
      <c r="C70"/>
      <c r="D70" s="195"/>
      <c r="E70" s="197"/>
      <c r="H70"/>
      <c r="I70"/>
      <c r="L70" s="308"/>
    </row>
    <row r="71" spans="1:12" s="29" customFormat="1" x14ac:dyDescent="0.2">
      <c r="A71"/>
      <c r="B71"/>
      <c r="C71"/>
      <c r="D71" s="195"/>
      <c r="E71" s="197"/>
      <c r="H71"/>
      <c r="I71"/>
      <c r="L71" s="308"/>
    </row>
    <row r="72" spans="1:12" s="29" customFormat="1" x14ac:dyDescent="0.2">
      <c r="A72"/>
      <c r="B72"/>
      <c r="C72"/>
      <c r="D72" s="195"/>
      <c r="E72" s="197"/>
      <c r="H72"/>
      <c r="I72"/>
      <c r="L72" s="308"/>
    </row>
    <row r="73" spans="1:12" s="29" customFormat="1" x14ac:dyDescent="0.2">
      <c r="A73"/>
      <c r="B73"/>
      <c r="C73"/>
      <c r="D73" s="195"/>
      <c r="E73" s="197"/>
      <c r="H73"/>
      <c r="I73"/>
      <c r="L73" s="308"/>
    </row>
    <row r="74" spans="1:12" s="29" customFormat="1" x14ac:dyDescent="0.2">
      <c r="A74"/>
      <c r="B74"/>
      <c r="C74"/>
      <c r="D74" s="195"/>
      <c r="E74" s="197"/>
      <c r="H74"/>
      <c r="I74"/>
      <c r="L74" s="308"/>
    </row>
    <row r="75" spans="1:12" s="29" customFormat="1" x14ac:dyDescent="0.2">
      <c r="A75"/>
      <c r="B75"/>
      <c r="C75"/>
      <c r="D75" s="195"/>
      <c r="E75" s="197"/>
      <c r="H75"/>
      <c r="I75"/>
      <c r="L75" s="308"/>
    </row>
    <row r="76" spans="1:12" s="29" customFormat="1" x14ac:dyDescent="0.2">
      <c r="A76"/>
      <c r="B76"/>
      <c r="C76"/>
      <c r="D76" s="195"/>
      <c r="E76" s="197"/>
      <c r="H76"/>
      <c r="I76"/>
      <c r="L76" s="308"/>
    </row>
    <row r="77" spans="1:12" x14ac:dyDescent="0.2">
      <c r="L77" s="308"/>
    </row>
    <row r="78" spans="1:12" x14ac:dyDescent="0.2">
      <c r="L78" s="308"/>
    </row>
    <row r="79" spans="1:12" x14ac:dyDescent="0.2">
      <c r="L79" s="308"/>
    </row>
  </sheetData>
  <mergeCells count="6">
    <mergeCell ref="B44:E44"/>
    <mergeCell ref="A1:K1"/>
    <mergeCell ref="A3:D3"/>
    <mergeCell ref="A11:D11"/>
    <mergeCell ref="K26:K27"/>
    <mergeCell ref="J26:J2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N80"/>
  <sheetViews>
    <sheetView workbookViewId="0">
      <selection activeCell="C12" sqref="C12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2.7109375" customWidth="1"/>
  </cols>
  <sheetData>
    <row r="1" spans="1:14" s="1" customFormat="1" ht="24" customHeight="1" x14ac:dyDescent="0.2">
      <c r="A1" s="880" t="s">
        <v>1092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15"/>
      <c r="G2" s="315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41092</v>
      </c>
      <c r="C5" s="190" t="s">
        <v>691</v>
      </c>
      <c r="D5" s="132" t="s">
        <v>800</v>
      </c>
      <c r="E5" s="136">
        <v>5746.66</v>
      </c>
      <c r="F5" s="29" t="s">
        <v>89</v>
      </c>
      <c r="G5" s="29" t="s">
        <v>249</v>
      </c>
      <c r="I5" s="129">
        <v>41092</v>
      </c>
      <c r="J5" s="132" t="s">
        <v>346</v>
      </c>
      <c r="K5" s="136">
        <v>32777.279999999999</v>
      </c>
      <c r="L5" s="308" t="s">
        <v>89</v>
      </c>
      <c r="M5" s="29" t="s">
        <v>249</v>
      </c>
    </row>
    <row r="6" spans="1:14" s="29" customFormat="1" x14ac:dyDescent="0.2">
      <c r="A6"/>
      <c r="B6" s="129">
        <v>41092</v>
      </c>
      <c r="C6" s="190" t="s">
        <v>691</v>
      </c>
      <c r="D6" s="132" t="s">
        <v>1041</v>
      </c>
      <c r="E6" s="136">
        <v>3253.64</v>
      </c>
      <c r="F6" s="29" t="s">
        <v>89</v>
      </c>
      <c r="G6" s="29" t="s">
        <v>249</v>
      </c>
      <c r="H6"/>
      <c r="I6" s="129">
        <v>41092</v>
      </c>
      <c r="J6" s="132" t="s">
        <v>932</v>
      </c>
      <c r="K6" s="136">
        <v>3359.58</v>
      </c>
      <c r="L6" s="308" t="s">
        <v>89</v>
      </c>
      <c r="M6" s="29" t="s">
        <v>249</v>
      </c>
    </row>
    <row r="7" spans="1:14" s="29" customFormat="1" ht="12.75" customHeight="1" thickBot="1" x14ac:dyDescent="0.25">
      <c r="A7"/>
      <c r="B7" s="161">
        <v>41107</v>
      </c>
      <c r="C7" s="187" t="s">
        <v>598</v>
      </c>
      <c r="D7" s="133" t="s">
        <v>477</v>
      </c>
      <c r="E7" s="137">
        <v>566.70000000000005</v>
      </c>
      <c r="F7" s="27" t="s">
        <v>89</v>
      </c>
      <c r="G7" s="29" t="s">
        <v>249</v>
      </c>
      <c r="H7"/>
      <c r="I7" s="129">
        <v>41092</v>
      </c>
      <c r="J7" s="132" t="s">
        <v>693</v>
      </c>
      <c r="K7" s="136">
        <v>3221.41</v>
      </c>
      <c r="L7" s="307" t="s">
        <v>89</v>
      </c>
      <c r="M7" s="29" t="s">
        <v>249</v>
      </c>
    </row>
    <row r="8" spans="1:14" s="29" customFormat="1" ht="13.5" thickBot="1" x14ac:dyDescent="0.25">
      <c r="A8"/>
      <c r="B8" s="56"/>
      <c r="C8" s="56"/>
      <c r="D8" s="194"/>
      <c r="E8" s="87">
        <f>SUM(E5:E7)</f>
        <v>9567</v>
      </c>
      <c r="H8"/>
      <c r="I8" s="129">
        <v>41092</v>
      </c>
      <c r="J8" s="132" t="s">
        <v>168</v>
      </c>
      <c r="K8" s="136">
        <v>563.89</v>
      </c>
      <c r="L8" s="308" t="s">
        <v>89</v>
      </c>
      <c r="M8" s="29" t="s">
        <v>249</v>
      </c>
    </row>
    <row r="9" spans="1:14" s="29" customFormat="1" x14ac:dyDescent="0.2">
      <c r="A9"/>
      <c r="B9" s="56"/>
      <c r="C9" s="56"/>
      <c r="D9" s="194"/>
      <c r="E9" s="208"/>
      <c r="H9"/>
      <c r="I9" s="129">
        <v>41092</v>
      </c>
      <c r="J9" s="132" t="s">
        <v>50</v>
      </c>
      <c r="K9" s="324">
        <v>1958.33</v>
      </c>
      <c r="L9" s="308" t="s">
        <v>89</v>
      </c>
      <c r="M9" s="29" t="s">
        <v>249</v>
      </c>
    </row>
    <row r="10" spans="1:14" s="29" customFormat="1" ht="16.5" thickBot="1" x14ac:dyDescent="0.25">
      <c r="A10" s="875" t="s">
        <v>1058</v>
      </c>
      <c r="B10" s="875"/>
      <c r="C10" s="875"/>
      <c r="D10" s="875"/>
      <c r="E10" s="288" t="s">
        <v>959</v>
      </c>
      <c r="F10" s="116"/>
      <c r="G10" s="116"/>
      <c r="H10" s="111"/>
      <c r="I10" s="161">
        <v>41101</v>
      </c>
      <c r="J10" s="133" t="s">
        <v>6</v>
      </c>
      <c r="K10" s="137">
        <v>11207.34</v>
      </c>
      <c r="L10" s="308" t="s">
        <v>89</v>
      </c>
    </row>
    <row r="11" spans="1:14" s="111" customFormat="1" ht="16.5" thickBot="1" x14ac:dyDescent="0.25">
      <c r="A11" s="3"/>
      <c r="B11" s="10" t="s">
        <v>297</v>
      </c>
      <c r="C11" s="181" t="s">
        <v>296</v>
      </c>
      <c r="D11" s="11" t="s">
        <v>298</v>
      </c>
      <c r="E11" s="176" t="s">
        <v>299</v>
      </c>
      <c r="F11" s="27"/>
      <c r="G11" s="27"/>
      <c r="H11" s="3"/>
      <c r="I11" s="56"/>
      <c r="J11" s="194"/>
      <c r="K11" s="87">
        <f>SUM(K5:K10)</f>
        <v>53087.83</v>
      </c>
      <c r="L11" s="306"/>
      <c r="M11" s="29"/>
    </row>
    <row r="12" spans="1:14" s="3" customFormat="1" x14ac:dyDescent="0.2">
      <c r="A12" s="56"/>
      <c r="B12" s="129">
        <v>41092</v>
      </c>
      <c r="C12" s="190" t="s">
        <v>674</v>
      </c>
      <c r="D12" s="132" t="s">
        <v>730</v>
      </c>
      <c r="E12" s="136">
        <v>468.8</v>
      </c>
      <c r="F12" s="29" t="s">
        <v>89</v>
      </c>
      <c r="G12" s="29" t="s">
        <v>249</v>
      </c>
      <c r="H12" s="56"/>
      <c r="I12" s="29"/>
      <c r="J12" s="29"/>
      <c r="K12" s="29"/>
      <c r="L12" s="307"/>
      <c r="M12" s="29"/>
      <c r="N12" s="314"/>
    </row>
    <row r="13" spans="1:14" s="56" customFormat="1" ht="12.75" customHeight="1" x14ac:dyDescent="0.2">
      <c r="A13"/>
      <c r="B13" s="129">
        <v>41092</v>
      </c>
      <c r="C13" s="190" t="s">
        <v>301</v>
      </c>
      <c r="D13" s="132" t="s">
        <v>977</v>
      </c>
      <c r="E13" s="136">
        <v>3762</v>
      </c>
      <c r="F13" s="29" t="s">
        <v>89</v>
      </c>
      <c r="G13" s="29" t="s">
        <v>249</v>
      </c>
      <c r="H13" s="294"/>
      <c r="I13" s="320"/>
      <c r="J13" s="320"/>
      <c r="K13" s="320"/>
      <c r="L13" s="321"/>
      <c r="M13" s="160"/>
    </row>
    <row r="14" spans="1:14" s="29" customFormat="1" ht="12.75" customHeight="1" x14ac:dyDescent="0.2">
      <c r="A14"/>
      <c r="B14" s="129">
        <v>41092</v>
      </c>
      <c r="C14" s="190" t="s">
        <v>301</v>
      </c>
      <c r="D14" s="132" t="s">
        <v>293</v>
      </c>
      <c r="E14" s="136">
        <v>302.33</v>
      </c>
      <c r="F14" s="29" t="s">
        <v>89</v>
      </c>
      <c r="G14" s="29" t="s">
        <v>249</v>
      </c>
      <c r="H14"/>
      <c r="I14" s="319"/>
      <c r="J14" s="319"/>
      <c r="K14" s="295"/>
      <c r="L14" s="309"/>
      <c r="M14" s="160"/>
    </row>
    <row r="15" spans="1:14" s="29" customFormat="1" ht="12.75" customHeight="1" x14ac:dyDescent="0.2">
      <c r="A15"/>
      <c r="B15" s="129">
        <v>41092</v>
      </c>
      <c r="C15" s="190" t="s">
        <v>301</v>
      </c>
      <c r="D15" s="132" t="s">
        <v>222</v>
      </c>
      <c r="E15" s="136">
        <v>1417.95</v>
      </c>
      <c r="F15" s="29" t="s">
        <v>89</v>
      </c>
      <c r="G15" s="29" t="s">
        <v>249</v>
      </c>
      <c r="H15"/>
      <c r="I15" s="297"/>
      <c r="J15" s="297"/>
      <c r="K15" s="298"/>
      <c r="L15" s="309"/>
      <c r="M15" s="160"/>
    </row>
    <row r="16" spans="1:14" s="29" customFormat="1" ht="12.75" customHeight="1" x14ac:dyDescent="0.2">
      <c r="A16"/>
      <c r="B16" s="129">
        <v>41092</v>
      </c>
      <c r="C16" s="190" t="s">
        <v>812</v>
      </c>
      <c r="D16" s="132" t="s">
        <v>679</v>
      </c>
      <c r="E16" s="136">
        <v>4104</v>
      </c>
      <c r="F16" s="29" t="s">
        <v>89</v>
      </c>
      <c r="G16" s="29" t="s">
        <v>249</v>
      </c>
      <c r="H16" s="294"/>
      <c r="I16" s="154"/>
      <c r="J16" s="155"/>
      <c r="K16" s="156"/>
      <c r="L16" s="309"/>
      <c r="M16" s="160"/>
    </row>
    <row r="17" spans="1:13" s="29" customFormat="1" ht="12.75" customHeight="1" x14ac:dyDescent="0.2">
      <c r="A17"/>
      <c r="B17" s="129">
        <v>41092</v>
      </c>
      <c r="C17" s="190" t="s">
        <v>301</v>
      </c>
      <c r="D17" s="132" t="s">
        <v>1093</v>
      </c>
      <c r="E17" s="136">
        <v>460.89</v>
      </c>
      <c r="F17" s="29" t="s">
        <v>89</v>
      </c>
      <c r="G17" s="29" t="s">
        <v>249</v>
      </c>
      <c r="H17" s="319"/>
      <c r="I17" s="154"/>
      <c r="J17" s="155"/>
      <c r="K17" s="156"/>
      <c r="L17" s="309"/>
      <c r="M17" s="160"/>
    </row>
    <row r="18" spans="1:13" s="29" customFormat="1" x14ac:dyDescent="0.2">
      <c r="A18"/>
      <c r="B18" s="129">
        <v>41092</v>
      </c>
      <c r="C18" s="190" t="s">
        <v>301</v>
      </c>
      <c r="D18" s="132" t="s">
        <v>1094</v>
      </c>
      <c r="E18" s="136">
        <v>2265</v>
      </c>
      <c r="F18" s="29" t="s">
        <v>89</v>
      </c>
      <c r="G18" s="29" t="s">
        <v>249</v>
      </c>
      <c r="H18" s="158"/>
      <c r="I18" s="299"/>
      <c r="J18" s="155"/>
      <c r="K18" s="156"/>
      <c r="L18" s="309"/>
      <c r="M18" s="160"/>
    </row>
    <row r="19" spans="1:13" s="29" customFormat="1" x14ac:dyDescent="0.2">
      <c r="A19"/>
      <c r="B19" s="129">
        <v>41092</v>
      </c>
      <c r="C19" s="190" t="s">
        <v>637</v>
      </c>
      <c r="D19" s="132" t="s">
        <v>1095</v>
      </c>
      <c r="E19" s="136">
        <v>1185.6500000000001</v>
      </c>
      <c r="F19" s="29" t="s">
        <v>89</v>
      </c>
      <c r="G19" s="29" t="s">
        <v>249</v>
      </c>
      <c r="H19" s="159"/>
      <c r="I19" s="322"/>
      <c r="J19" s="155"/>
      <c r="K19" s="208"/>
      <c r="L19" s="309"/>
      <c r="M19" s="160"/>
    </row>
    <row r="20" spans="1:13" s="29" customFormat="1" x14ac:dyDescent="0.2">
      <c r="A20"/>
      <c r="B20" s="129">
        <v>41092</v>
      </c>
      <c r="C20" s="190" t="s">
        <v>637</v>
      </c>
      <c r="D20" s="132" t="s">
        <v>597</v>
      </c>
      <c r="E20" s="136">
        <v>149.15</v>
      </c>
      <c r="F20" s="29" t="s">
        <v>89</v>
      </c>
      <c r="G20" s="29" t="s">
        <v>249</v>
      </c>
      <c r="H20" s="159"/>
      <c r="I20" s="158"/>
      <c r="J20" s="155"/>
      <c r="K20" s="208"/>
      <c r="L20" s="309"/>
      <c r="M20" s="160"/>
    </row>
    <row r="21" spans="1:13" s="29" customFormat="1" x14ac:dyDescent="0.2">
      <c r="A21"/>
      <c r="B21" s="129">
        <v>41092</v>
      </c>
      <c r="C21" s="190" t="s">
        <v>637</v>
      </c>
      <c r="D21" s="132" t="s">
        <v>597</v>
      </c>
      <c r="E21" s="136">
        <v>263.85000000000002</v>
      </c>
      <c r="F21" s="29" t="s">
        <v>89</v>
      </c>
      <c r="G21" s="29" t="s">
        <v>249</v>
      </c>
      <c r="H21" s="159"/>
      <c r="I21" s="154"/>
      <c r="J21" s="155"/>
      <c r="K21" s="156"/>
      <c r="L21" s="310"/>
      <c r="M21" s="160"/>
    </row>
    <row r="22" spans="1:13" s="29" customFormat="1" ht="13.5" thickBot="1" x14ac:dyDescent="0.25">
      <c r="A22"/>
      <c r="B22" s="129">
        <v>41093</v>
      </c>
      <c r="C22" s="190" t="s">
        <v>469</v>
      </c>
      <c r="D22" s="132" t="s">
        <v>424</v>
      </c>
      <c r="E22" s="136">
        <v>602.54999999999995</v>
      </c>
      <c r="F22" s="29" t="s">
        <v>89</v>
      </c>
      <c r="G22" s="29" t="s">
        <v>249</v>
      </c>
      <c r="H22" s="159"/>
      <c r="I22" s="299"/>
      <c r="J22" s="155"/>
      <c r="K22" s="301"/>
      <c r="L22" s="309"/>
    </row>
    <row r="23" spans="1:13" s="29" customFormat="1" x14ac:dyDescent="0.2">
      <c r="A23"/>
      <c r="B23" s="129">
        <v>41093</v>
      </c>
      <c r="C23" s="190" t="s">
        <v>301</v>
      </c>
      <c r="D23" s="132" t="s">
        <v>1097</v>
      </c>
      <c r="E23" s="136">
        <v>283.02999999999997</v>
      </c>
      <c r="F23" s="29" t="s">
        <v>89</v>
      </c>
      <c r="G23" s="29" t="s">
        <v>249</v>
      </c>
      <c r="H23" s="159"/>
      <c r="I23" s="158"/>
      <c r="J23" s="883" t="s">
        <v>1087</v>
      </c>
      <c r="K23" s="881">
        <f>E8+K11+K19+E55</f>
        <v>119391.83000000002</v>
      </c>
      <c r="L23" s="309"/>
    </row>
    <row r="24" spans="1:13" s="29" customFormat="1" ht="13.5" thickBot="1" x14ac:dyDescent="0.25">
      <c r="A24"/>
      <c r="B24" s="129">
        <v>41094</v>
      </c>
      <c r="C24" s="190" t="s">
        <v>301</v>
      </c>
      <c r="D24" s="132" t="s">
        <v>1096</v>
      </c>
      <c r="E24" s="136">
        <v>10714.18</v>
      </c>
      <c r="F24" s="29" t="s">
        <v>89</v>
      </c>
      <c r="G24" s="29" t="s">
        <v>249</v>
      </c>
      <c r="H24" s="159"/>
      <c r="I24" s="158"/>
      <c r="J24" s="883"/>
      <c r="K24" s="882"/>
      <c r="L24" s="311"/>
    </row>
    <row r="25" spans="1:13" s="29" customFormat="1" ht="12.75" customHeight="1" x14ac:dyDescent="0.2">
      <c r="A25"/>
      <c r="B25" s="129">
        <v>41096</v>
      </c>
      <c r="C25" s="190" t="s">
        <v>301</v>
      </c>
      <c r="D25" s="132" t="s">
        <v>294</v>
      </c>
      <c r="E25" s="136">
        <v>677.73</v>
      </c>
      <c r="F25" s="29" t="s">
        <v>89</v>
      </c>
      <c r="G25" s="29" t="s">
        <v>249</v>
      </c>
      <c r="H25" s="320"/>
      <c r="I25" s="302"/>
      <c r="J25" s="303"/>
      <c r="L25" s="309"/>
    </row>
    <row r="26" spans="1:13" s="29" customFormat="1" ht="12.75" customHeight="1" x14ac:dyDescent="0.2">
      <c r="A26"/>
      <c r="B26" s="129">
        <v>41096</v>
      </c>
      <c r="C26" s="190" t="s">
        <v>301</v>
      </c>
      <c r="D26" s="132" t="s">
        <v>1098</v>
      </c>
      <c r="E26" s="136">
        <v>2021.22</v>
      </c>
      <c r="F26" s="29" t="s">
        <v>89</v>
      </c>
      <c r="G26" s="29" t="s">
        <v>249</v>
      </c>
      <c r="H26" s="3"/>
      <c r="L26" s="309"/>
    </row>
    <row r="27" spans="1:13" s="29" customFormat="1" ht="12.75" customHeight="1" x14ac:dyDescent="0.2">
      <c r="A27"/>
      <c r="B27" s="129">
        <v>41096</v>
      </c>
      <c r="C27" s="190" t="s">
        <v>301</v>
      </c>
      <c r="D27" s="132" t="s">
        <v>5</v>
      </c>
      <c r="E27" s="124">
        <v>1402.2</v>
      </c>
      <c r="F27" s="29" t="s">
        <v>89</v>
      </c>
      <c r="G27" s="29" t="s">
        <v>249</v>
      </c>
      <c r="H27" s="3"/>
      <c r="L27" s="309"/>
    </row>
    <row r="28" spans="1:13" s="29" customFormat="1" ht="12.75" customHeight="1" x14ac:dyDescent="0.2">
      <c r="A28"/>
      <c r="B28" s="129">
        <v>41096</v>
      </c>
      <c r="C28" s="190" t="s">
        <v>719</v>
      </c>
      <c r="D28" s="132" t="s">
        <v>1091</v>
      </c>
      <c r="E28" s="135">
        <v>695.51</v>
      </c>
      <c r="F28" s="29" t="s">
        <v>89</v>
      </c>
      <c r="G28" s="29" t="s">
        <v>249</v>
      </c>
      <c r="H28" s="159"/>
      <c r="L28" s="309"/>
    </row>
    <row r="29" spans="1:13" s="29" customFormat="1" x14ac:dyDescent="0.2">
      <c r="A29"/>
      <c r="B29" s="129">
        <v>41100</v>
      </c>
      <c r="C29" s="190" t="s">
        <v>301</v>
      </c>
      <c r="D29" s="132" t="s">
        <v>227</v>
      </c>
      <c r="E29" s="136">
        <v>883.5</v>
      </c>
      <c r="F29" s="29" t="s">
        <v>89</v>
      </c>
      <c r="G29" s="29" t="s">
        <v>249</v>
      </c>
      <c r="H29" s="159"/>
      <c r="L29" s="309"/>
    </row>
    <row r="30" spans="1:13" s="29" customFormat="1" x14ac:dyDescent="0.2">
      <c r="A30"/>
      <c r="B30" s="129">
        <v>41100</v>
      </c>
      <c r="C30" s="190" t="s">
        <v>637</v>
      </c>
      <c r="D30" s="132" t="s">
        <v>1100</v>
      </c>
      <c r="E30" s="136">
        <v>379.58</v>
      </c>
      <c r="F30" s="29" t="s">
        <v>89</v>
      </c>
      <c r="G30" s="29" t="s">
        <v>249</v>
      </c>
      <c r="H30" s="159"/>
      <c r="L30" s="309"/>
    </row>
    <row r="31" spans="1:13" s="29" customFormat="1" x14ac:dyDescent="0.2">
      <c r="A31"/>
      <c r="B31" s="129">
        <v>41102</v>
      </c>
      <c r="C31" s="190" t="s">
        <v>469</v>
      </c>
      <c r="D31" s="132" t="s">
        <v>1081</v>
      </c>
      <c r="E31" s="136">
        <v>849.11</v>
      </c>
      <c r="F31" s="29" t="s">
        <v>89</v>
      </c>
      <c r="G31" s="29" t="s">
        <v>249</v>
      </c>
      <c r="H31" s="317" t="s">
        <v>1103</v>
      </c>
      <c r="L31" s="309"/>
    </row>
    <row r="32" spans="1:13" s="29" customFormat="1" x14ac:dyDescent="0.2">
      <c r="A32"/>
      <c r="B32" s="129">
        <v>41103</v>
      </c>
      <c r="C32" s="190" t="s">
        <v>469</v>
      </c>
      <c r="D32" s="132" t="s">
        <v>1063</v>
      </c>
      <c r="E32" s="136">
        <v>240.95</v>
      </c>
      <c r="F32" s="29" t="s">
        <v>89</v>
      </c>
      <c r="G32" s="29" t="s">
        <v>249</v>
      </c>
      <c r="H32" s="159"/>
      <c r="L32" s="309"/>
    </row>
    <row r="33" spans="1:12" s="29" customFormat="1" x14ac:dyDescent="0.2">
      <c r="A33"/>
      <c r="B33" s="129">
        <v>41103</v>
      </c>
      <c r="C33" s="190" t="s">
        <v>469</v>
      </c>
      <c r="D33" s="132" t="s">
        <v>1099</v>
      </c>
      <c r="E33" s="136">
        <v>200</v>
      </c>
      <c r="F33" s="29" t="s">
        <v>89</v>
      </c>
      <c r="G33" s="29" t="s">
        <v>249</v>
      </c>
      <c r="H33" s="159"/>
      <c r="L33" s="309"/>
    </row>
    <row r="34" spans="1:12" s="29" customFormat="1" x14ac:dyDescent="0.2">
      <c r="A34"/>
      <c r="B34" s="129">
        <v>41103</v>
      </c>
      <c r="C34" s="190" t="s">
        <v>301</v>
      </c>
      <c r="D34" s="132" t="s">
        <v>869</v>
      </c>
      <c r="E34" s="136">
        <v>535.85</v>
      </c>
      <c r="F34" s="29" t="s">
        <v>89</v>
      </c>
      <c r="G34" s="29" t="s">
        <v>249</v>
      </c>
      <c r="H34" s="159"/>
      <c r="L34" s="309"/>
    </row>
    <row r="35" spans="1:12" s="29" customFormat="1" x14ac:dyDescent="0.2">
      <c r="A35"/>
      <c r="B35" s="129">
        <v>41106</v>
      </c>
      <c r="C35" s="190" t="s">
        <v>637</v>
      </c>
      <c r="D35" s="132" t="s">
        <v>528</v>
      </c>
      <c r="E35" s="136">
        <v>156.6</v>
      </c>
      <c r="F35" s="29" t="s">
        <v>89</v>
      </c>
      <c r="G35" s="29" t="s">
        <v>249</v>
      </c>
      <c r="H35" s="159"/>
      <c r="L35" s="309"/>
    </row>
    <row r="36" spans="1:12" s="29" customFormat="1" x14ac:dyDescent="0.2">
      <c r="A36"/>
      <c r="B36" s="129">
        <v>41106</v>
      </c>
      <c r="C36" s="190" t="s">
        <v>469</v>
      </c>
      <c r="D36" s="132" t="s">
        <v>424</v>
      </c>
      <c r="E36" s="136">
        <v>51.26</v>
      </c>
      <c r="F36" s="29" t="s">
        <v>89</v>
      </c>
      <c r="G36" s="29" t="s">
        <v>249</v>
      </c>
      <c r="H36" s="159"/>
      <c r="L36" s="309"/>
    </row>
    <row r="37" spans="1:12" s="29" customFormat="1" x14ac:dyDescent="0.2">
      <c r="A37"/>
      <c r="B37" s="129">
        <v>41107</v>
      </c>
      <c r="C37" s="190" t="s">
        <v>301</v>
      </c>
      <c r="D37" s="132" t="s">
        <v>1101</v>
      </c>
      <c r="E37" s="136">
        <v>1482.4</v>
      </c>
      <c r="F37" s="29" t="s">
        <v>89</v>
      </c>
      <c r="G37" s="29" t="s">
        <v>249</v>
      </c>
      <c r="H37" s="159"/>
      <c r="L37" s="309"/>
    </row>
    <row r="38" spans="1:12" s="29" customFormat="1" x14ac:dyDescent="0.2">
      <c r="A38"/>
      <c r="B38" s="129">
        <v>41107</v>
      </c>
      <c r="C38" s="190" t="s">
        <v>301</v>
      </c>
      <c r="D38" s="132" t="s">
        <v>1102</v>
      </c>
      <c r="E38" s="136">
        <v>730</v>
      </c>
      <c r="F38" s="29" t="s">
        <v>89</v>
      </c>
      <c r="G38" s="29" t="s">
        <v>249</v>
      </c>
      <c r="H38" s="159"/>
      <c r="L38" s="309"/>
    </row>
    <row r="39" spans="1:12" s="29" customFormat="1" x14ac:dyDescent="0.2">
      <c r="A39"/>
      <c r="B39" s="129">
        <v>41107</v>
      </c>
      <c r="C39" s="190" t="s">
        <v>469</v>
      </c>
      <c r="D39" s="132" t="s">
        <v>424</v>
      </c>
      <c r="E39" s="136">
        <v>555.41</v>
      </c>
      <c r="F39" s="29" t="s">
        <v>89</v>
      </c>
      <c r="G39" s="29" t="s">
        <v>249</v>
      </c>
      <c r="H39" s="159"/>
      <c r="L39" s="309"/>
    </row>
    <row r="40" spans="1:12" s="29" customFormat="1" x14ac:dyDescent="0.2">
      <c r="A40"/>
      <c r="B40" s="129">
        <v>41107</v>
      </c>
      <c r="C40" s="190" t="s">
        <v>301</v>
      </c>
      <c r="D40" s="132" t="s">
        <v>869</v>
      </c>
      <c r="E40" s="136">
        <v>393.65</v>
      </c>
      <c r="F40" s="29" t="s">
        <v>89</v>
      </c>
      <c r="G40" s="29" t="s">
        <v>249</v>
      </c>
      <c r="H40" s="159"/>
      <c r="L40" s="309"/>
    </row>
    <row r="41" spans="1:12" s="29" customFormat="1" x14ac:dyDescent="0.2">
      <c r="A41"/>
      <c r="B41" s="129">
        <v>41107</v>
      </c>
      <c r="C41" s="190" t="s">
        <v>719</v>
      </c>
      <c r="D41" s="132" t="s">
        <v>1084</v>
      </c>
      <c r="E41" s="136">
        <v>508.11</v>
      </c>
      <c r="F41" s="29" t="s">
        <v>89</v>
      </c>
      <c r="G41" s="29" t="s">
        <v>249</v>
      </c>
      <c r="H41" s="159"/>
      <c r="L41" s="309"/>
    </row>
    <row r="42" spans="1:12" s="29" customFormat="1" x14ac:dyDescent="0.2">
      <c r="A42"/>
      <c r="B42" s="129">
        <v>41108</v>
      </c>
      <c r="C42" s="190" t="s">
        <v>469</v>
      </c>
      <c r="D42" s="132" t="s">
        <v>1063</v>
      </c>
      <c r="E42" s="136">
        <v>441.15</v>
      </c>
      <c r="F42" s="29" t="s">
        <v>89</v>
      </c>
      <c r="G42" s="29" t="s">
        <v>249</v>
      </c>
      <c r="H42" s="159"/>
      <c r="L42" s="309"/>
    </row>
    <row r="43" spans="1:12" s="29" customFormat="1" x14ac:dyDescent="0.2">
      <c r="A43"/>
      <c r="B43" s="129">
        <v>41109</v>
      </c>
      <c r="C43" s="190" t="s">
        <v>469</v>
      </c>
      <c r="D43" s="132" t="s">
        <v>424</v>
      </c>
      <c r="E43" s="136">
        <v>54.76</v>
      </c>
      <c r="F43" s="29" t="s">
        <v>89</v>
      </c>
      <c r="G43" s="29" t="s">
        <v>249</v>
      </c>
      <c r="H43" s="159"/>
      <c r="L43" s="309"/>
    </row>
    <row r="44" spans="1:12" s="29" customFormat="1" x14ac:dyDescent="0.2">
      <c r="A44"/>
      <c r="B44" s="129">
        <v>41110</v>
      </c>
      <c r="C44" s="190" t="s">
        <v>301</v>
      </c>
      <c r="D44" s="132" t="s">
        <v>380</v>
      </c>
      <c r="E44" s="136">
        <v>285</v>
      </c>
      <c r="F44" s="29" t="s">
        <v>89</v>
      </c>
      <c r="G44" s="29" t="s">
        <v>249</v>
      </c>
      <c r="H44" s="159"/>
      <c r="L44" s="309"/>
    </row>
    <row r="45" spans="1:12" s="29" customFormat="1" x14ac:dyDescent="0.2">
      <c r="A45"/>
      <c r="B45" s="129">
        <v>41114</v>
      </c>
      <c r="C45" s="190" t="s">
        <v>301</v>
      </c>
      <c r="D45" s="132" t="s">
        <v>227</v>
      </c>
      <c r="E45" s="136">
        <v>1633.05</v>
      </c>
      <c r="F45" s="29" t="s">
        <v>89</v>
      </c>
      <c r="G45" s="29" t="s">
        <v>249</v>
      </c>
      <c r="H45" s="159"/>
      <c r="L45" s="309"/>
    </row>
    <row r="46" spans="1:12" s="29" customFormat="1" x14ac:dyDescent="0.2">
      <c r="A46"/>
      <c r="B46" s="129">
        <v>41114</v>
      </c>
      <c r="C46" s="190" t="s">
        <v>301</v>
      </c>
      <c r="D46" s="132" t="s">
        <v>879</v>
      </c>
      <c r="E46" s="136">
        <v>10770.15</v>
      </c>
      <c r="F46" s="29" t="s">
        <v>89</v>
      </c>
      <c r="G46" s="29" t="s">
        <v>249</v>
      </c>
      <c r="H46" s="159"/>
      <c r="L46" s="309"/>
    </row>
    <row r="47" spans="1:12" s="29" customFormat="1" x14ac:dyDescent="0.2">
      <c r="A47"/>
      <c r="B47" s="129">
        <v>41114</v>
      </c>
      <c r="C47" s="190" t="s">
        <v>301</v>
      </c>
      <c r="D47" s="132" t="s">
        <v>1104</v>
      </c>
      <c r="E47" s="136">
        <v>171</v>
      </c>
      <c r="F47" s="29" t="s">
        <v>89</v>
      </c>
      <c r="G47" s="29" t="s">
        <v>249</v>
      </c>
      <c r="H47" s="159"/>
      <c r="L47" s="309"/>
    </row>
    <row r="48" spans="1:12" s="29" customFormat="1" x14ac:dyDescent="0.2">
      <c r="A48"/>
      <c r="B48" s="129">
        <v>41114</v>
      </c>
      <c r="C48" s="190" t="s">
        <v>719</v>
      </c>
      <c r="D48" s="132" t="s">
        <v>1091</v>
      </c>
      <c r="E48" s="136">
        <v>373.56</v>
      </c>
      <c r="F48" s="29" t="s">
        <v>89</v>
      </c>
      <c r="G48" s="29" t="s">
        <v>249</v>
      </c>
      <c r="H48" s="159"/>
      <c r="L48" s="309"/>
    </row>
    <row r="49" spans="1:12" s="29" customFormat="1" x14ac:dyDescent="0.2">
      <c r="A49"/>
      <c r="B49" s="129">
        <v>41114</v>
      </c>
      <c r="C49" s="190" t="s">
        <v>301</v>
      </c>
      <c r="D49" s="132" t="s">
        <v>1107</v>
      </c>
      <c r="E49" s="136">
        <v>1335</v>
      </c>
      <c r="F49" s="29" t="s">
        <v>89</v>
      </c>
      <c r="G49" s="29" t="s">
        <v>249</v>
      </c>
      <c r="H49" s="159"/>
      <c r="L49" s="309"/>
    </row>
    <row r="50" spans="1:12" s="29" customFormat="1" x14ac:dyDescent="0.2">
      <c r="A50"/>
      <c r="B50" s="129">
        <v>41116</v>
      </c>
      <c r="C50" s="190" t="s">
        <v>469</v>
      </c>
      <c r="D50" s="132" t="s">
        <v>424</v>
      </c>
      <c r="E50" s="136">
        <v>564.27</v>
      </c>
      <c r="F50" s="29" t="s">
        <v>89</v>
      </c>
      <c r="G50" s="29" t="s">
        <v>249</v>
      </c>
      <c r="H50" s="159"/>
      <c r="L50" s="309"/>
    </row>
    <row r="51" spans="1:12" s="29" customFormat="1" x14ac:dyDescent="0.2">
      <c r="A51"/>
      <c r="B51" s="129">
        <v>41117</v>
      </c>
      <c r="C51" s="190" t="s">
        <v>637</v>
      </c>
      <c r="D51" s="132" t="s">
        <v>1105</v>
      </c>
      <c r="E51" s="136">
        <v>902.48</v>
      </c>
      <c r="F51" s="29" t="s">
        <v>89</v>
      </c>
      <c r="G51" s="29" t="s">
        <v>249</v>
      </c>
      <c r="H51"/>
      <c r="L51" s="309"/>
    </row>
    <row r="52" spans="1:12" s="29" customFormat="1" x14ac:dyDescent="0.2">
      <c r="A52"/>
      <c r="B52" s="129">
        <v>41117</v>
      </c>
      <c r="C52" s="190" t="s">
        <v>637</v>
      </c>
      <c r="D52" s="132" t="s">
        <v>528</v>
      </c>
      <c r="E52" s="136">
        <v>1297.8</v>
      </c>
      <c r="F52" s="29" t="s">
        <v>89</v>
      </c>
      <c r="G52" s="29" t="s">
        <v>249</v>
      </c>
      <c r="H52"/>
      <c r="L52" s="308"/>
    </row>
    <row r="53" spans="1:12" s="29" customFormat="1" x14ac:dyDescent="0.2">
      <c r="A53"/>
      <c r="B53" s="129">
        <v>41117</v>
      </c>
      <c r="C53" s="190" t="s">
        <v>637</v>
      </c>
      <c r="D53" s="132" t="s">
        <v>1106</v>
      </c>
      <c r="E53" s="136">
        <v>245.5</v>
      </c>
      <c r="F53" s="29" t="s">
        <v>89</v>
      </c>
      <c r="G53" s="29" t="s">
        <v>249</v>
      </c>
      <c r="H53"/>
      <c r="L53" s="308"/>
    </row>
    <row r="54" spans="1:12" s="29" customFormat="1" ht="13.5" thickBot="1" x14ac:dyDescent="0.25">
      <c r="A54"/>
      <c r="B54" s="161">
        <v>41121</v>
      </c>
      <c r="C54" s="187" t="s">
        <v>469</v>
      </c>
      <c r="D54" s="133" t="s">
        <v>615</v>
      </c>
      <c r="E54" s="137">
        <v>920.82</v>
      </c>
      <c r="F54" s="29" t="s">
        <v>89</v>
      </c>
      <c r="G54" s="29" t="s">
        <v>249</v>
      </c>
      <c r="H54"/>
      <c r="L54" s="308"/>
    </row>
    <row r="55" spans="1:12" s="29" customFormat="1" ht="13.5" thickBot="1" x14ac:dyDescent="0.25">
      <c r="A55"/>
      <c r="B55" s="56"/>
      <c r="C55" s="56"/>
      <c r="D55" s="194"/>
      <c r="E55" s="87">
        <f>SUM(E12:E54)</f>
        <v>56737.000000000007</v>
      </c>
      <c r="H55"/>
      <c r="I55" s="325">
        <f>(E55/1.14)*14%+(E8/1.14)*14%</f>
        <v>8142.5964912280724</v>
      </c>
      <c r="L55" s="308"/>
    </row>
    <row r="56" spans="1:12" s="29" customFormat="1" x14ac:dyDescent="0.2">
      <c r="A56"/>
      <c r="B56" s="56"/>
      <c r="C56" s="56"/>
      <c r="D56" s="194"/>
      <c r="E56" s="208"/>
      <c r="H56"/>
      <c r="I56" s="325">
        <f>I55+'June ''12'!I51</f>
        <v>14654.501228070178</v>
      </c>
      <c r="L56" s="308"/>
    </row>
    <row r="57" spans="1:12" s="29" customFormat="1" x14ac:dyDescent="0.2">
      <c r="A57"/>
      <c r="B57" s="56"/>
      <c r="C57" s="56"/>
      <c r="D57" s="194"/>
      <c r="E57" s="208"/>
      <c r="H57"/>
      <c r="L57" s="308"/>
    </row>
    <row r="58" spans="1:12" s="29" customFormat="1" x14ac:dyDescent="0.2">
      <c r="A58"/>
      <c r="B58" s="56"/>
      <c r="C58" s="56"/>
      <c r="D58" s="194"/>
      <c r="E58" s="208"/>
      <c r="F58"/>
      <c r="H58"/>
      <c r="L58" s="308"/>
    </row>
    <row r="59" spans="1:12" s="29" customFormat="1" x14ac:dyDescent="0.2">
      <c r="A59"/>
      <c r="B59"/>
      <c r="C59"/>
      <c r="D59" s="195"/>
      <c r="E59" s="197"/>
      <c r="F59"/>
      <c r="H59"/>
      <c r="L59" s="308"/>
    </row>
    <row r="60" spans="1:12" s="29" customFormat="1" x14ac:dyDescent="0.2">
      <c r="A60"/>
      <c r="B60"/>
      <c r="C60"/>
      <c r="D60" s="195"/>
      <c r="E60" s="197"/>
      <c r="F60"/>
      <c r="H60"/>
      <c r="L60" s="308"/>
    </row>
    <row r="61" spans="1:12" s="29" customFormat="1" x14ac:dyDescent="0.2">
      <c r="A61"/>
      <c r="B61"/>
      <c r="C61"/>
      <c r="D61" s="195"/>
      <c r="E61" s="197"/>
      <c r="F61"/>
      <c r="H61"/>
      <c r="L61" s="308"/>
    </row>
    <row r="62" spans="1:12" s="29" customFormat="1" x14ac:dyDescent="0.2">
      <c r="A62"/>
      <c r="B62"/>
      <c r="C62"/>
      <c r="D62" s="195"/>
      <c r="E62" s="197"/>
      <c r="F62"/>
      <c r="H62"/>
      <c r="L62" s="308"/>
    </row>
    <row r="63" spans="1:12" s="29" customFormat="1" x14ac:dyDescent="0.2">
      <c r="A63"/>
      <c r="B63"/>
      <c r="C63"/>
      <c r="D63" s="195"/>
      <c r="E63" s="197"/>
      <c r="H63"/>
      <c r="L63" s="308"/>
    </row>
    <row r="64" spans="1:12" s="29" customFormat="1" x14ac:dyDescent="0.2">
      <c r="A64"/>
      <c r="B64"/>
      <c r="C64"/>
      <c r="D64" s="195"/>
      <c r="E64" s="197"/>
      <c r="H64"/>
      <c r="L64" s="308"/>
    </row>
    <row r="65" spans="1:13" s="29" customFormat="1" x14ac:dyDescent="0.2">
      <c r="A65"/>
      <c r="B65"/>
      <c r="C65"/>
      <c r="D65" s="195"/>
      <c r="E65" s="197"/>
      <c r="H65"/>
      <c r="L65" s="308"/>
    </row>
    <row r="66" spans="1:13" s="29" customFormat="1" x14ac:dyDescent="0.2">
      <c r="A66"/>
      <c r="B66"/>
      <c r="C66"/>
      <c r="D66" s="195"/>
      <c r="E66" s="197"/>
      <c r="H66"/>
      <c r="I66"/>
      <c r="L66" s="308"/>
    </row>
    <row r="67" spans="1:13" s="29" customFormat="1" x14ac:dyDescent="0.2">
      <c r="A67"/>
      <c r="B67"/>
      <c r="C67"/>
      <c r="D67" s="195"/>
      <c r="E67" s="197"/>
      <c r="H67"/>
      <c r="I67"/>
      <c r="L67" s="308"/>
    </row>
    <row r="68" spans="1:13" s="29" customFormat="1" x14ac:dyDescent="0.2">
      <c r="A68"/>
      <c r="B68"/>
      <c r="C68"/>
      <c r="D68" s="195"/>
      <c r="E68" s="197"/>
      <c r="H68"/>
      <c r="I68"/>
      <c r="L68" s="308"/>
    </row>
    <row r="69" spans="1:13" s="29" customFormat="1" x14ac:dyDescent="0.2">
      <c r="A69"/>
      <c r="B69"/>
      <c r="C69"/>
      <c r="D69" s="195"/>
      <c r="E69" s="197"/>
      <c r="H69"/>
      <c r="I69"/>
      <c r="L69" s="308"/>
    </row>
    <row r="70" spans="1:13" s="29" customFormat="1" x14ac:dyDescent="0.2">
      <c r="A70"/>
      <c r="B70"/>
      <c r="C70"/>
      <c r="D70" s="195"/>
      <c r="E70" s="197"/>
      <c r="H70"/>
      <c r="I70"/>
      <c r="L70" s="308"/>
    </row>
    <row r="71" spans="1:13" s="29" customFormat="1" x14ac:dyDescent="0.2">
      <c r="A71"/>
      <c r="B71"/>
      <c r="C71"/>
      <c r="D71" s="195"/>
      <c r="E71" s="197"/>
      <c r="H71"/>
      <c r="I71"/>
      <c r="L71" s="308"/>
    </row>
    <row r="72" spans="1:13" s="29" customFormat="1" x14ac:dyDescent="0.2">
      <c r="A72"/>
      <c r="B72"/>
      <c r="C72"/>
      <c r="D72" s="195"/>
      <c r="E72" s="197"/>
      <c r="H72"/>
      <c r="I72"/>
      <c r="L72" s="308"/>
    </row>
    <row r="73" spans="1:13" s="29" customFormat="1" x14ac:dyDescent="0.2">
      <c r="A73"/>
      <c r="B73"/>
      <c r="C73"/>
      <c r="D73" s="195"/>
      <c r="E73" s="197"/>
      <c r="H73"/>
      <c r="I73"/>
      <c r="L73" s="308"/>
    </row>
    <row r="74" spans="1:13" s="29" customFormat="1" x14ac:dyDescent="0.2">
      <c r="A74"/>
      <c r="B74"/>
      <c r="C74"/>
      <c r="D74" s="195"/>
      <c r="E74" s="197"/>
      <c r="H74"/>
      <c r="I74"/>
      <c r="L74" s="308"/>
    </row>
    <row r="75" spans="1:13" s="29" customFormat="1" x14ac:dyDescent="0.2">
      <c r="A75"/>
      <c r="B75"/>
      <c r="C75"/>
      <c r="D75" s="195"/>
      <c r="E75" s="197"/>
      <c r="H75"/>
      <c r="I75"/>
      <c r="L75" s="308"/>
    </row>
    <row r="76" spans="1:13" s="29" customFormat="1" x14ac:dyDescent="0.2">
      <c r="A76"/>
      <c r="B76"/>
      <c r="C76"/>
      <c r="D76" s="195"/>
      <c r="E76" s="197"/>
      <c r="H76"/>
      <c r="I76"/>
      <c r="L76" s="308"/>
    </row>
    <row r="77" spans="1:13" s="29" customFormat="1" x14ac:dyDescent="0.2">
      <c r="A77"/>
      <c r="B77"/>
      <c r="C77"/>
      <c r="D77" s="195"/>
      <c r="E77" s="197"/>
      <c r="H77"/>
      <c r="I77"/>
      <c r="J77"/>
      <c r="K77"/>
      <c r="L77" s="308"/>
      <c r="M77"/>
    </row>
    <row r="78" spans="1:13" s="29" customFormat="1" x14ac:dyDescent="0.2">
      <c r="A78"/>
      <c r="B78"/>
      <c r="C78"/>
      <c r="D78" s="195"/>
      <c r="E78" s="197"/>
      <c r="H78"/>
      <c r="I78"/>
      <c r="J78"/>
      <c r="K78"/>
      <c r="L78" s="308"/>
      <c r="M78"/>
    </row>
    <row r="79" spans="1:13" s="29" customFormat="1" x14ac:dyDescent="0.2">
      <c r="A79"/>
      <c r="B79"/>
      <c r="C79"/>
      <c r="D79" s="195"/>
      <c r="E79" s="197"/>
      <c r="H79"/>
      <c r="I79"/>
      <c r="J79"/>
      <c r="K79"/>
      <c r="L79" s="308"/>
      <c r="M79"/>
    </row>
    <row r="80" spans="1:13" s="29" customFormat="1" x14ac:dyDescent="0.2">
      <c r="A80"/>
      <c r="B80"/>
      <c r="C80"/>
      <c r="D80" s="195"/>
      <c r="E80" s="197"/>
      <c r="H80"/>
      <c r="I80"/>
      <c r="J80"/>
      <c r="K80"/>
      <c r="L80" s="312"/>
      <c r="M80"/>
    </row>
  </sheetData>
  <mergeCells count="5">
    <mergeCell ref="A1:K1"/>
    <mergeCell ref="A3:D3"/>
    <mergeCell ref="A10:D10"/>
    <mergeCell ref="J23:J24"/>
    <mergeCell ref="K23:K2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/>
  <dimension ref="A1:N100"/>
  <sheetViews>
    <sheetView topLeftCell="A47" workbookViewId="0">
      <selection activeCell="D70" sqref="D7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</cols>
  <sheetData>
    <row r="1" spans="1:14" s="1" customFormat="1" ht="24" customHeight="1" x14ac:dyDescent="0.2">
      <c r="A1" s="880" t="s">
        <v>1108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18"/>
      <c r="G2" s="318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41122</v>
      </c>
      <c r="C5" s="190" t="s">
        <v>598</v>
      </c>
      <c r="D5" s="132" t="s">
        <v>599</v>
      </c>
      <c r="E5" s="136">
        <v>604.67999999999995</v>
      </c>
      <c r="F5" s="29" t="s">
        <v>89</v>
      </c>
      <c r="G5" s="29" t="s">
        <v>249</v>
      </c>
      <c r="I5" s="129">
        <v>41122</v>
      </c>
      <c r="J5" s="132" t="s">
        <v>6</v>
      </c>
      <c r="K5" s="136">
        <v>9583.7999999999993</v>
      </c>
      <c r="L5" s="308" t="s">
        <v>89</v>
      </c>
    </row>
    <row r="6" spans="1:14" s="29" customFormat="1" x14ac:dyDescent="0.2">
      <c r="A6"/>
      <c r="B6" s="129">
        <v>41122</v>
      </c>
      <c r="C6" s="190" t="s">
        <v>691</v>
      </c>
      <c r="D6" s="132" t="s">
        <v>800</v>
      </c>
      <c r="E6" s="136">
        <v>4535.28</v>
      </c>
      <c r="F6" s="29" t="s">
        <v>89</v>
      </c>
      <c r="G6" s="29" t="s">
        <v>249</v>
      </c>
      <c r="H6"/>
      <c r="I6" s="129">
        <v>41122</v>
      </c>
      <c r="J6" s="132" t="s">
        <v>1064</v>
      </c>
      <c r="K6" s="136">
        <v>1203.8399999999999</v>
      </c>
      <c r="L6" s="308" t="s">
        <v>89</v>
      </c>
    </row>
    <row r="7" spans="1:14" s="29" customFormat="1" ht="12.75" customHeight="1" x14ac:dyDescent="0.2">
      <c r="A7"/>
      <c r="B7" s="129">
        <v>41122</v>
      </c>
      <c r="C7" s="190" t="s">
        <v>691</v>
      </c>
      <c r="D7" s="132" t="s">
        <v>787</v>
      </c>
      <c r="E7" s="136">
        <v>2914.82</v>
      </c>
      <c r="F7" s="27" t="s">
        <v>89</v>
      </c>
      <c r="G7" s="29" t="s">
        <v>249</v>
      </c>
      <c r="H7"/>
      <c r="I7" s="129">
        <v>41122</v>
      </c>
      <c r="J7" s="132" t="s">
        <v>346</v>
      </c>
      <c r="K7" s="136">
        <v>20000</v>
      </c>
      <c r="L7" s="307" t="s">
        <v>89</v>
      </c>
    </row>
    <row r="8" spans="1:14" s="29" customFormat="1" ht="13.5" thickBot="1" x14ac:dyDescent="0.25">
      <c r="A8"/>
      <c r="B8" s="209"/>
      <c r="C8" s="187"/>
      <c r="D8" s="133"/>
      <c r="E8" s="137"/>
      <c r="H8"/>
      <c r="I8" s="129">
        <v>41124</v>
      </c>
      <c r="J8" s="132" t="s">
        <v>346</v>
      </c>
      <c r="K8" s="136">
        <v>11053.6</v>
      </c>
      <c r="L8" s="308" t="s">
        <v>89</v>
      </c>
    </row>
    <row r="9" spans="1:14" s="29" customFormat="1" ht="13.5" thickBot="1" x14ac:dyDescent="0.25">
      <c r="A9"/>
      <c r="B9" s="56"/>
      <c r="C9" s="56"/>
      <c r="D9" s="194"/>
      <c r="E9" s="87">
        <f>SUM(E5:E8)</f>
        <v>8054.7800000000007</v>
      </c>
      <c r="H9"/>
      <c r="I9" s="129">
        <v>41142</v>
      </c>
      <c r="J9" s="132" t="s">
        <v>50</v>
      </c>
      <c r="K9" s="136">
        <v>1991.75</v>
      </c>
      <c r="L9" s="308"/>
    </row>
    <row r="10" spans="1:14" s="29" customFormat="1" x14ac:dyDescent="0.2">
      <c r="A10"/>
      <c r="B10" s="56"/>
      <c r="C10" s="56"/>
      <c r="D10" s="194"/>
      <c r="E10" s="208"/>
      <c r="H10"/>
      <c r="I10" s="129">
        <v>41152</v>
      </c>
      <c r="J10" s="132" t="s">
        <v>1064</v>
      </c>
      <c r="K10" s="136">
        <v>3461.04</v>
      </c>
      <c r="L10" s="308" t="s">
        <v>89</v>
      </c>
    </row>
    <row r="11" spans="1:14" s="111" customFormat="1" ht="16.5" thickBot="1" x14ac:dyDescent="0.25">
      <c r="A11" s="875" t="s">
        <v>1058</v>
      </c>
      <c r="B11" s="875"/>
      <c r="C11" s="875"/>
      <c r="D11" s="875"/>
      <c r="E11" s="288" t="s">
        <v>959</v>
      </c>
      <c r="F11" s="116"/>
      <c r="G11" s="116"/>
      <c r="I11" s="129">
        <v>41152</v>
      </c>
      <c r="J11" s="132" t="s">
        <v>927</v>
      </c>
      <c r="K11" s="124">
        <v>3519.18</v>
      </c>
      <c r="L11" s="308" t="s">
        <v>89</v>
      </c>
    </row>
    <row r="12" spans="1:14" s="3" customFormat="1" thickBot="1" x14ac:dyDescent="0.25">
      <c r="B12" s="10" t="s">
        <v>297</v>
      </c>
      <c r="C12" s="181" t="s">
        <v>296</v>
      </c>
      <c r="D12" s="11" t="s">
        <v>298</v>
      </c>
      <c r="E12" s="176" t="s">
        <v>299</v>
      </c>
      <c r="F12" s="27"/>
      <c r="G12" s="27"/>
      <c r="I12" s="129"/>
      <c r="J12" s="132"/>
      <c r="K12" s="135"/>
      <c r="L12" s="313"/>
      <c r="M12" s="314"/>
      <c r="N12" s="314"/>
    </row>
    <row r="13" spans="1:14" s="56" customFormat="1" ht="12.75" customHeight="1" x14ac:dyDescent="0.2">
      <c r="B13" s="129">
        <v>41122</v>
      </c>
      <c r="C13" s="190" t="s">
        <v>301</v>
      </c>
      <c r="D13" s="132" t="s">
        <v>1109</v>
      </c>
      <c r="E13" s="136">
        <v>9804</v>
      </c>
      <c r="F13" s="29" t="s">
        <v>89</v>
      </c>
      <c r="G13" s="29" t="s">
        <v>249</v>
      </c>
      <c r="I13" s="129"/>
      <c r="J13" s="132"/>
      <c r="K13" s="136"/>
      <c r="L13" s="308"/>
    </row>
    <row r="14" spans="1:14" s="29" customFormat="1" ht="12.75" customHeight="1" thickBot="1" x14ac:dyDescent="0.25">
      <c r="A14"/>
      <c r="B14" s="129">
        <v>41122</v>
      </c>
      <c r="C14" s="190" t="s">
        <v>301</v>
      </c>
      <c r="D14" s="132" t="s">
        <v>347</v>
      </c>
      <c r="E14" s="136">
        <v>856.14</v>
      </c>
      <c r="F14" s="29" t="s">
        <v>89</v>
      </c>
      <c r="G14" s="29" t="s">
        <v>249</v>
      </c>
      <c r="H14" s="294"/>
      <c r="I14" s="209"/>
      <c r="J14" s="133"/>
      <c r="K14" s="137"/>
      <c r="L14" s="308"/>
    </row>
    <row r="15" spans="1:14" s="29" customFormat="1" ht="12.75" customHeight="1" thickBot="1" x14ac:dyDescent="0.25">
      <c r="A15"/>
      <c r="B15" s="129">
        <v>41124</v>
      </c>
      <c r="C15" s="190" t="s">
        <v>441</v>
      </c>
      <c r="D15" s="132" t="s">
        <v>328</v>
      </c>
      <c r="E15" s="136">
        <v>2388</v>
      </c>
      <c r="F15" s="29" t="s">
        <v>89</v>
      </c>
      <c r="G15" s="29" t="s">
        <v>249</v>
      </c>
      <c r="H15"/>
      <c r="I15" s="56"/>
      <c r="J15" s="194"/>
      <c r="K15" s="87">
        <f>SUM(K5:K14)</f>
        <v>50813.21</v>
      </c>
      <c r="L15" s="306"/>
    </row>
    <row r="16" spans="1:14" s="29" customFormat="1" ht="12.75" customHeight="1" x14ac:dyDescent="0.2">
      <c r="A16"/>
      <c r="B16" s="129">
        <v>41122</v>
      </c>
      <c r="C16" s="190" t="s">
        <v>637</v>
      </c>
      <c r="D16" s="132" t="s">
        <v>597</v>
      </c>
      <c r="E16" s="136">
        <v>114.63</v>
      </c>
      <c r="F16" s="29" t="s">
        <v>89</v>
      </c>
      <c r="G16" s="29" t="s">
        <v>249</v>
      </c>
      <c r="H16"/>
      <c r="L16" s="307"/>
    </row>
    <row r="17" spans="1:12" s="29" customFormat="1" ht="12.75" customHeight="1" x14ac:dyDescent="0.2">
      <c r="A17"/>
      <c r="B17" s="129">
        <v>41122</v>
      </c>
      <c r="C17" s="190" t="s">
        <v>637</v>
      </c>
      <c r="D17" s="132" t="s">
        <v>132</v>
      </c>
      <c r="E17" s="136">
        <v>688.46</v>
      </c>
      <c r="F17" s="29" t="s">
        <v>89</v>
      </c>
      <c r="G17" s="29" t="s">
        <v>249</v>
      </c>
      <c r="H17" s="294"/>
      <c r="I17" s="111"/>
      <c r="J17" s="111"/>
      <c r="K17" s="111"/>
      <c r="L17" s="304"/>
    </row>
    <row r="18" spans="1:12" s="29" customFormat="1" ht="15.75" thickBot="1" x14ac:dyDescent="0.25">
      <c r="A18"/>
      <c r="B18" s="129">
        <v>41122</v>
      </c>
      <c r="C18" s="190" t="s">
        <v>301</v>
      </c>
      <c r="D18" s="132" t="s">
        <v>222</v>
      </c>
      <c r="E18" s="136">
        <v>1230.6099999999999</v>
      </c>
      <c r="F18" s="29" t="s">
        <v>89</v>
      </c>
      <c r="G18" s="29" t="s">
        <v>249</v>
      </c>
      <c r="H18" s="294" t="s">
        <v>1043</v>
      </c>
      <c r="I18" s="294"/>
      <c r="J18" s="294"/>
      <c r="K18" s="288"/>
      <c r="L18" s="308"/>
    </row>
    <row r="19" spans="1:12" s="29" customFormat="1" ht="13.5" thickBot="1" x14ac:dyDescent="0.25">
      <c r="A19"/>
      <c r="B19" s="129">
        <v>41122</v>
      </c>
      <c r="C19" s="190" t="s">
        <v>674</v>
      </c>
      <c r="D19" s="132" t="s">
        <v>730</v>
      </c>
      <c r="E19" s="136">
        <v>311.89999999999998</v>
      </c>
      <c r="F19" s="29" t="s">
        <v>89</v>
      </c>
      <c r="G19" s="29" t="s">
        <v>249</v>
      </c>
      <c r="H19" s="56"/>
      <c r="I19" s="10" t="s">
        <v>297</v>
      </c>
      <c r="J19" s="11" t="s">
        <v>1079</v>
      </c>
      <c r="K19" s="176" t="s">
        <v>299</v>
      </c>
      <c r="L19" s="308"/>
    </row>
    <row r="20" spans="1:12" s="29" customFormat="1" x14ac:dyDescent="0.2">
      <c r="A20"/>
      <c r="B20" s="129">
        <v>41122</v>
      </c>
      <c r="C20" s="190" t="s">
        <v>301</v>
      </c>
      <c r="D20" s="132" t="s">
        <v>420</v>
      </c>
      <c r="E20" s="136">
        <v>174.04</v>
      </c>
      <c r="F20" s="29" t="s">
        <v>89</v>
      </c>
      <c r="G20" s="29" t="s">
        <v>249</v>
      </c>
      <c r="H20"/>
      <c r="I20" s="129">
        <v>41122</v>
      </c>
      <c r="J20" s="132" t="s">
        <v>1111</v>
      </c>
      <c r="K20" s="136">
        <v>9695.5400000000009</v>
      </c>
      <c r="L20" s="308"/>
    </row>
    <row r="21" spans="1:12" s="29" customFormat="1" x14ac:dyDescent="0.2">
      <c r="A21"/>
      <c r="B21" s="129">
        <v>41123</v>
      </c>
      <c r="C21" s="190" t="s">
        <v>301</v>
      </c>
      <c r="D21" s="132" t="s">
        <v>1110</v>
      </c>
      <c r="E21" s="136">
        <v>3803.04</v>
      </c>
      <c r="F21" s="29" t="s">
        <v>89</v>
      </c>
      <c r="G21" s="29" t="s">
        <v>249</v>
      </c>
      <c r="H21"/>
      <c r="I21" s="129">
        <v>41127</v>
      </c>
      <c r="J21" s="132" t="s">
        <v>1112</v>
      </c>
      <c r="K21" s="136">
        <v>249.6</v>
      </c>
      <c r="L21" s="308"/>
    </row>
    <row r="22" spans="1:12" s="29" customFormat="1" ht="13.5" thickBot="1" x14ac:dyDescent="0.25">
      <c r="A22"/>
      <c r="B22" s="129">
        <v>41123</v>
      </c>
      <c r="C22" s="190" t="s">
        <v>301</v>
      </c>
      <c r="D22" s="132" t="s">
        <v>869</v>
      </c>
      <c r="E22" s="136">
        <v>429.45</v>
      </c>
      <c r="F22" s="29" t="s">
        <v>89</v>
      </c>
      <c r="G22" s="29" t="s">
        <v>249</v>
      </c>
      <c r="H22"/>
      <c r="I22" s="209"/>
      <c r="J22" s="133"/>
      <c r="K22" s="137"/>
      <c r="L22" s="309"/>
    </row>
    <row r="23" spans="1:12" s="29" customFormat="1" ht="13.5" thickBot="1" x14ac:dyDescent="0.25">
      <c r="A23"/>
      <c r="B23" s="129">
        <v>41124</v>
      </c>
      <c r="C23" s="190" t="s">
        <v>301</v>
      </c>
      <c r="D23" s="132" t="s">
        <v>293</v>
      </c>
      <c r="E23" s="136">
        <v>4081.2</v>
      </c>
      <c r="F23" s="29" t="s">
        <v>89</v>
      </c>
      <c r="G23" s="29" t="s">
        <v>249</v>
      </c>
      <c r="H23"/>
      <c r="I23" s="316"/>
      <c r="J23" s="194"/>
      <c r="K23" s="87">
        <f>SUM(K20:K22)</f>
        <v>9945.1400000000012</v>
      </c>
      <c r="L23" s="309"/>
    </row>
    <row r="24" spans="1:12" s="29" customFormat="1" x14ac:dyDescent="0.2">
      <c r="A24"/>
      <c r="B24" s="129">
        <v>41124</v>
      </c>
      <c r="C24" s="190" t="s">
        <v>719</v>
      </c>
      <c r="D24" s="132" t="s">
        <v>1010</v>
      </c>
      <c r="E24" s="136">
        <v>1986.67</v>
      </c>
      <c r="F24" s="29" t="s">
        <v>89</v>
      </c>
      <c r="G24" s="29" t="s">
        <v>249</v>
      </c>
      <c r="H24"/>
      <c r="I24" s="56"/>
      <c r="J24" s="194"/>
      <c r="K24" s="208"/>
      <c r="L24" s="309"/>
    </row>
    <row r="25" spans="1:12" s="29" customFormat="1" ht="12.75" customHeight="1" x14ac:dyDescent="0.2">
      <c r="A25"/>
      <c r="B25" s="129">
        <v>41124</v>
      </c>
      <c r="C25" s="190" t="s">
        <v>719</v>
      </c>
      <c r="D25" s="132" t="s">
        <v>1091</v>
      </c>
      <c r="E25" s="136">
        <v>725.59</v>
      </c>
      <c r="F25" s="29" t="s">
        <v>89</v>
      </c>
      <c r="G25" s="29" t="s">
        <v>249</v>
      </c>
      <c r="H25"/>
      <c r="I25" s="154"/>
      <c r="J25" s="155"/>
      <c r="K25" s="156"/>
      <c r="L25" s="310"/>
    </row>
    <row r="26" spans="1:12" s="29" customFormat="1" ht="12.75" customHeight="1" thickBot="1" x14ac:dyDescent="0.25">
      <c r="A26"/>
      <c r="B26" s="129">
        <v>41125</v>
      </c>
      <c r="C26" s="190" t="s">
        <v>469</v>
      </c>
      <c r="D26" s="132" t="s">
        <v>424</v>
      </c>
      <c r="E26" s="136">
        <v>138.91999999999999</v>
      </c>
      <c r="F26" s="29" t="s">
        <v>89</v>
      </c>
      <c r="G26" s="29" t="s">
        <v>249</v>
      </c>
      <c r="H26" s="111"/>
      <c r="I26" s="299"/>
      <c r="J26" s="155"/>
      <c r="K26" s="301"/>
      <c r="L26" s="309"/>
    </row>
    <row r="27" spans="1:12" s="29" customFormat="1" ht="12.75" customHeight="1" x14ac:dyDescent="0.2">
      <c r="A27"/>
      <c r="B27" s="129">
        <v>41127</v>
      </c>
      <c r="C27" s="190" t="s">
        <v>469</v>
      </c>
      <c r="D27" s="132" t="s">
        <v>901</v>
      </c>
      <c r="E27" s="136">
        <v>83.35</v>
      </c>
      <c r="F27" s="29" t="s">
        <v>89</v>
      </c>
      <c r="G27" s="29" t="s">
        <v>249</v>
      </c>
      <c r="H27" s="3"/>
      <c r="I27" s="158"/>
      <c r="J27" s="883" t="s">
        <v>1087</v>
      </c>
      <c r="K27" s="881">
        <f>E9+K15+K23+E73</f>
        <v>159653.89000000001</v>
      </c>
      <c r="L27" s="309"/>
    </row>
    <row r="28" spans="1:12" s="29" customFormat="1" ht="12.75" customHeight="1" thickBot="1" x14ac:dyDescent="0.25">
      <c r="A28"/>
      <c r="B28" s="129">
        <v>41128</v>
      </c>
      <c r="C28" s="190" t="s">
        <v>301</v>
      </c>
      <c r="D28" s="132" t="s">
        <v>1102</v>
      </c>
      <c r="E28" s="124">
        <v>665</v>
      </c>
      <c r="F28" s="29" t="s">
        <v>89</v>
      </c>
      <c r="G28" s="29" t="s">
        <v>249</v>
      </c>
      <c r="H28" s="3"/>
      <c r="I28" s="158"/>
      <c r="J28" s="883"/>
      <c r="K28" s="882"/>
      <c r="L28" s="311"/>
    </row>
    <row r="29" spans="1:12" s="29" customFormat="1" x14ac:dyDescent="0.2">
      <c r="A29"/>
      <c r="B29" s="129">
        <v>41130</v>
      </c>
      <c r="C29" s="190" t="s">
        <v>1113</v>
      </c>
      <c r="D29" s="132" t="s">
        <v>861</v>
      </c>
      <c r="E29" s="418">
        <v>10582.19</v>
      </c>
      <c r="F29" s="29" t="s">
        <v>89</v>
      </c>
      <c r="G29" s="29" t="s">
        <v>249</v>
      </c>
      <c r="H29" s="159"/>
      <c r="I29" s="302"/>
      <c r="J29" s="303"/>
      <c r="K29" s="29">
        <v>159653.89000000001</v>
      </c>
      <c r="L29" s="309"/>
    </row>
    <row r="30" spans="1:12" s="29" customFormat="1" x14ac:dyDescent="0.2">
      <c r="A30"/>
      <c r="B30" s="129">
        <v>41131</v>
      </c>
      <c r="C30" s="190" t="s">
        <v>301</v>
      </c>
      <c r="D30" s="132" t="s">
        <v>293</v>
      </c>
      <c r="E30" s="136">
        <v>1322.4</v>
      </c>
      <c r="F30" s="29" t="s">
        <v>89</v>
      </c>
      <c r="G30" s="29" t="s">
        <v>249</v>
      </c>
      <c r="H30" s="159"/>
      <c r="L30" s="309"/>
    </row>
    <row r="31" spans="1:12" s="29" customFormat="1" x14ac:dyDescent="0.2">
      <c r="A31"/>
      <c r="B31" s="129">
        <v>41131</v>
      </c>
      <c r="C31" s="190" t="s">
        <v>812</v>
      </c>
      <c r="D31" s="132" t="s">
        <v>679</v>
      </c>
      <c r="E31" s="136">
        <v>10000</v>
      </c>
      <c r="F31" s="29" t="s">
        <v>89</v>
      </c>
      <c r="G31" s="29" t="s">
        <v>249</v>
      </c>
      <c r="H31" s="159"/>
      <c r="L31" s="309"/>
    </row>
    <row r="32" spans="1:12" s="29" customFormat="1" x14ac:dyDescent="0.2">
      <c r="A32"/>
      <c r="B32" s="129">
        <v>41131</v>
      </c>
      <c r="C32" s="190" t="s">
        <v>637</v>
      </c>
      <c r="D32" s="132" t="s">
        <v>943</v>
      </c>
      <c r="E32" s="136">
        <v>545.94000000000005</v>
      </c>
      <c r="F32" s="29" t="s">
        <v>89</v>
      </c>
      <c r="G32" s="29" t="s">
        <v>249</v>
      </c>
      <c r="H32" s="159"/>
      <c r="L32" s="309"/>
    </row>
    <row r="33" spans="1:12" s="29" customFormat="1" x14ac:dyDescent="0.2">
      <c r="A33"/>
      <c r="B33" s="129">
        <v>41131</v>
      </c>
      <c r="C33" s="190" t="s">
        <v>301</v>
      </c>
      <c r="D33" s="132" t="s">
        <v>380</v>
      </c>
      <c r="E33" s="136">
        <v>285</v>
      </c>
      <c r="F33" s="29" t="s">
        <v>89</v>
      </c>
      <c r="G33" s="29" t="s">
        <v>249</v>
      </c>
      <c r="H33" s="159"/>
      <c r="L33" s="309"/>
    </row>
    <row r="34" spans="1:12" s="29" customFormat="1" x14ac:dyDescent="0.2">
      <c r="A34"/>
      <c r="B34" s="129">
        <v>41131</v>
      </c>
      <c r="C34" s="190" t="s">
        <v>469</v>
      </c>
      <c r="D34" s="132" t="s">
        <v>950</v>
      </c>
      <c r="E34" s="136">
        <v>282.08999999999997</v>
      </c>
      <c r="F34" s="29" t="s">
        <v>89</v>
      </c>
      <c r="G34" s="29" t="s">
        <v>249</v>
      </c>
      <c r="H34"/>
      <c r="L34" s="309"/>
    </row>
    <row r="35" spans="1:12" s="29" customFormat="1" x14ac:dyDescent="0.2">
      <c r="A35"/>
      <c r="B35" s="129">
        <v>41131</v>
      </c>
      <c r="C35" s="190" t="s">
        <v>301</v>
      </c>
      <c r="D35" s="132" t="s">
        <v>380</v>
      </c>
      <c r="E35" s="136">
        <v>570</v>
      </c>
      <c r="F35" s="29" t="s">
        <v>89</v>
      </c>
      <c r="G35" s="29" t="s">
        <v>249</v>
      </c>
      <c r="H35"/>
      <c r="L35" s="309"/>
    </row>
    <row r="36" spans="1:12" s="29" customFormat="1" x14ac:dyDescent="0.2">
      <c r="A36"/>
      <c r="B36" s="129">
        <v>41134</v>
      </c>
      <c r="C36" s="190" t="s">
        <v>301</v>
      </c>
      <c r="D36" s="132" t="s">
        <v>439</v>
      </c>
      <c r="E36" s="136">
        <v>1482</v>
      </c>
      <c r="F36" s="29" t="s">
        <v>89</v>
      </c>
      <c r="G36" s="29" t="s">
        <v>249</v>
      </c>
      <c r="H36"/>
      <c r="L36" s="309"/>
    </row>
    <row r="37" spans="1:12" s="29" customFormat="1" x14ac:dyDescent="0.2">
      <c r="A37"/>
      <c r="B37" s="129">
        <v>41134</v>
      </c>
      <c r="C37" s="190" t="s">
        <v>469</v>
      </c>
      <c r="D37" s="132" t="s">
        <v>424</v>
      </c>
      <c r="E37" s="136">
        <v>426.29</v>
      </c>
      <c r="F37" s="29" t="s">
        <v>89</v>
      </c>
      <c r="G37" s="29" t="s">
        <v>249</v>
      </c>
      <c r="H37"/>
      <c r="L37" s="309"/>
    </row>
    <row r="38" spans="1:12" s="29" customFormat="1" x14ac:dyDescent="0.2">
      <c r="A38"/>
      <c r="B38" s="129">
        <v>41138</v>
      </c>
      <c r="C38" s="190" t="s">
        <v>301</v>
      </c>
      <c r="D38" s="132" t="s">
        <v>810</v>
      </c>
      <c r="E38" s="136">
        <v>1085.28</v>
      </c>
      <c r="F38" s="29" t="s">
        <v>89</v>
      </c>
      <c r="G38" s="29" t="s">
        <v>249</v>
      </c>
      <c r="H38"/>
      <c r="L38" s="309"/>
    </row>
    <row r="39" spans="1:12" s="29" customFormat="1" x14ac:dyDescent="0.2">
      <c r="A39"/>
      <c r="B39" s="129">
        <v>41138</v>
      </c>
      <c r="C39" s="190" t="s">
        <v>301</v>
      </c>
      <c r="D39" s="132" t="s">
        <v>810</v>
      </c>
      <c r="E39" s="136">
        <v>2197.29</v>
      </c>
      <c r="F39" s="29" t="s">
        <v>89</v>
      </c>
      <c r="G39" s="29" t="s">
        <v>249</v>
      </c>
      <c r="H39"/>
      <c r="L39" s="309"/>
    </row>
    <row r="40" spans="1:12" s="29" customFormat="1" x14ac:dyDescent="0.2">
      <c r="A40"/>
      <c r="B40" s="129">
        <v>41139</v>
      </c>
      <c r="C40" s="190" t="s">
        <v>469</v>
      </c>
      <c r="D40" s="132" t="s">
        <v>424</v>
      </c>
      <c r="E40" s="136">
        <v>171.51</v>
      </c>
      <c r="F40" s="29" t="s">
        <v>89</v>
      </c>
      <c r="G40" s="29" t="s">
        <v>249</v>
      </c>
      <c r="H40"/>
      <c r="L40" s="309"/>
    </row>
    <row r="41" spans="1:12" s="29" customFormat="1" x14ac:dyDescent="0.2">
      <c r="A41"/>
      <c r="B41" s="129">
        <v>41141</v>
      </c>
      <c r="C41" s="190" t="s">
        <v>469</v>
      </c>
      <c r="D41" s="132" t="s">
        <v>424</v>
      </c>
      <c r="E41" s="136">
        <v>331.17</v>
      </c>
      <c r="F41" s="29" t="s">
        <v>89</v>
      </c>
      <c r="G41" s="29" t="s">
        <v>249</v>
      </c>
      <c r="H41"/>
      <c r="L41" s="309"/>
    </row>
    <row r="42" spans="1:12" s="29" customFormat="1" x14ac:dyDescent="0.2">
      <c r="A42"/>
      <c r="B42" s="129">
        <v>41142</v>
      </c>
      <c r="C42" s="190" t="s">
        <v>812</v>
      </c>
      <c r="D42" s="132" t="s">
        <v>679</v>
      </c>
      <c r="E42" s="136">
        <v>5323.88</v>
      </c>
      <c r="F42" s="29" t="s">
        <v>89</v>
      </c>
      <c r="G42" s="29" t="s">
        <v>249</v>
      </c>
      <c r="H42"/>
      <c r="L42" s="309"/>
    </row>
    <row r="43" spans="1:12" s="29" customFormat="1" x14ac:dyDescent="0.2">
      <c r="A43"/>
      <c r="B43" s="129">
        <v>41142</v>
      </c>
      <c r="C43" s="190" t="s">
        <v>637</v>
      </c>
      <c r="D43" s="132" t="s">
        <v>1114</v>
      </c>
      <c r="E43" s="136">
        <v>1300</v>
      </c>
      <c r="F43" s="29" t="s">
        <v>89</v>
      </c>
      <c r="G43" s="29" t="s">
        <v>249</v>
      </c>
      <c r="H43"/>
      <c r="L43" s="309"/>
    </row>
    <row r="44" spans="1:12" s="29" customFormat="1" x14ac:dyDescent="0.2">
      <c r="A44"/>
      <c r="B44" s="129">
        <v>41142</v>
      </c>
      <c r="C44" s="190" t="s">
        <v>301</v>
      </c>
      <c r="D44" s="132" t="s">
        <v>227</v>
      </c>
      <c r="E44" s="136">
        <v>182.4</v>
      </c>
      <c r="F44" s="29" t="s">
        <v>89</v>
      </c>
      <c r="G44" s="29" t="s">
        <v>249</v>
      </c>
      <c r="H44"/>
      <c r="L44" s="309"/>
    </row>
    <row r="45" spans="1:12" s="29" customFormat="1" x14ac:dyDescent="0.2">
      <c r="A45"/>
      <c r="B45" s="129">
        <v>41142</v>
      </c>
      <c r="C45" s="190" t="s">
        <v>301</v>
      </c>
      <c r="D45" s="132" t="s">
        <v>883</v>
      </c>
      <c r="E45" s="272">
        <v>1404.67</v>
      </c>
      <c r="F45" s="29" t="s">
        <v>89</v>
      </c>
      <c r="G45" s="29" t="s">
        <v>249</v>
      </c>
      <c r="H45"/>
      <c r="L45" s="309"/>
    </row>
    <row r="46" spans="1:12" s="29" customFormat="1" x14ac:dyDescent="0.2">
      <c r="A46"/>
      <c r="B46" s="129">
        <v>41143</v>
      </c>
      <c r="C46" s="190" t="s">
        <v>301</v>
      </c>
      <c r="D46" s="132" t="s">
        <v>203</v>
      </c>
      <c r="E46" s="136">
        <v>928.15</v>
      </c>
      <c r="F46" s="29" t="s">
        <v>89</v>
      </c>
      <c r="G46" s="29" t="s">
        <v>249</v>
      </c>
      <c r="H46"/>
      <c r="L46" s="309"/>
    </row>
    <row r="47" spans="1:12" s="29" customFormat="1" x14ac:dyDescent="0.2">
      <c r="A47"/>
      <c r="B47" s="129">
        <v>41143</v>
      </c>
      <c r="C47" s="190" t="s">
        <v>301</v>
      </c>
      <c r="D47" s="132" t="s">
        <v>246</v>
      </c>
      <c r="E47" s="136">
        <v>1741.12</v>
      </c>
      <c r="F47" s="29" t="s">
        <v>89</v>
      </c>
      <c r="G47" s="29" t="s">
        <v>249</v>
      </c>
      <c r="H47"/>
      <c r="L47" s="309"/>
    </row>
    <row r="48" spans="1:12" s="29" customFormat="1" x14ac:dyDescent="0.2">
      <c r="A48"/>
      <c r="B48" s="129">
        <v>41143</v>
      </c>
      <c r="C48" s="190" t="s">
        <v>301</v>
      </c>
      <c r="D48" s="132" t="s">
        <v>9</v>
      </c>
      <c r="E48" s="136">
        <v>1199.95</v>
      </c>
      <c r="F48" s="29" t="s">
        <v>89</v>
      </c>
      <c r="G48" s="29" t="s">
        <v>249</v>
      </c>
      <c r="H48"/>
      <c r="L48" s="309"/>
    </row>
    <row r="49" spans="1:12" s="29" customFormat="1" x14ac:dyDescent="0.2">
      <c r="A49"/>
      <c r="B49" s="129">
        <v>41144</v>
      </c>
      <c r="C49" s="190" t="s">
        <v>301</v>
      </c>
      <c r="D49" s="132" t="s">
        <v>307</v>
      </c>
      <c r="E49" s="136">
        <v>2964</v>
      </c>
      <c r="F49" s="29" t="s">
        <v>89</v>
      </c>
      <c r="G49" s="29" t="s">
        <v>249</v>
      </c>
      <c r="H49"/>
      <c r="L49" s="309"/>
    </row>
    <row r="50" spans="1:12" s="29" customFormat="1" x14ac:dyDescent="0.2">
      <c r="A50"/>
      <c r="B50" s="129">
        <v>41144</v>
      </c>
      <c r="C50" s="190" t="s">
        <v>301</v>
      </c>
      <c r="D50" s="132" t="s">
        <v>307</v>
      </c>
      <c r="E50" s="136">
        <v>1039.68</v>
      </c>
      <c r="F50" s="29" t="s">
        <v>89</v>
      </c>
      <c r="G50" s="29" t="s">
        <v>249</v>
      </c>
      <c r="H50"/>
      <c r="L50" s="309"/>
    </row>
    <row r="51" spans="1:12" s="29" customFormat="1" x14ac:dyDescent="0.2">
      <c r="A51"/>
      <c r="B51" s="129">
        <v>41144</v>
      </c>
      <c r="C51" s="190" t="s">
        <v>301</v>
      </c>
      <c r="D51" s="132" t="s">
        <v>227</v>
      </c>
      <c r="E51" s="136">
        <v>159.6</v>
      </c>
      <c r="F51" s="29" t="s">
        <v>89</v>
      </c>
      <c r="G51" s="29" t="s">
        <v>249</v>
      </c>
      <c r="H51"/>
      <c r="L51" s="309"/>
    </row>
    <row r="52" spans="1:12" s="29" customFormat="1" x14ac:dyDescent="0.2">
      <c r="A52"/>
      <c r="B52" s="129">
        <v>41144</v>
      </c>
      <c r="C52" s="190" t="s">
        <v>301</v>
      </c>
      <c r="D52" s="132" t="s">
        <v>1116</v>
      </c>
      <c r="E52" s="136">
        <v>378.45</v>
      </c>
      <c r="F52" s="29" t="s">
        <v>89</v>
      </c>
      <c r="G52" s="29" t="s">
        <v>249</v>
      </c>
      <c r="H52"/>
      <c r="L52" s="309"/>
    </row>
    <row r="53" spans="1:12" s="29" customFormat="1" x14ac:dyDescent="0.2">
      <c r="A53"/>
      <c r="B53" s="129">
        <v>41144</v>
      </c>
      <c r="C53" s="190" t="s">
        <v>469</v>
      </c>
      <c r="D53" s="132" t="s">
        <v>901</v>
      </c>
      <c r="E53" s="136">
        <v>85.95</v>
      </c>
      <c r="F53" s="29" t="s">
        <v>89</v>
      </c>
      <c r="G53" s="29" t="s">
        <v>249</v>
      </c>
      <c r="H53"/>
      <c r="L53" s="309"/>
    </row>
    <row r="54" spans="1:12" s="29" customFormat="1" x14ac:dyDescent="0.2">
      <c r="A54"/>
      <c r="B54" s="129">
        <v>41144</v>
      </c>
      <c r="C54" s="190" t="s">
        <v>719</v>
      </c>
      <c r="D54" s="132" t="s">
        <v>1091</v>
      </c>
      <c r="E54" s="136">
        <v>698.66</v>
      </c>
      <c r="F54" s="29" t="s">
        <v>89</v>
      </c>
      <c r="G54" s="29" t="s">
        <v>249</v>
      </c>
      <c r="H54"/>
      <c r="L54" s="309"/>
    </row>
    <row r="55" spans="1:12" s="29" customFormat="1" x14ac:dyDescent="0.2">
      <c r="A55"/>
      <c r="B55" s="129">
        <v>41144</v>
      </c>
      <c r="C55" s="190" t="s">
        <v>719</v>
      </c>
      <c r="D55" s="132" t="s">
        <v>1117</v>
      </c>
      <c r="E55" s="136">
        <v>325.2</v>
      </c>
      <c r="F55" s="29" t="s">
        <v>89</v>
      </c>
      <c r="G55" s="29" t="s">
        <v>249</v>
      </c>
      <c r="H55"/>
      <c r="L55" s="309"/>
    </row>
    <row r="56" spans="1:12" s="29" customFormat="1" x14ac:dyDescent="0.2">
      <c r="A56"/>
      <c r="B56" s="129">
        <v>41144</v>
      </c>
      <c r="C56" s="190" t="s">
        <v>1118</v>
      </c>
      <c r="D56" s="132" t="s">
        <v>831</v>
      </c>
      <c r="E56" s="136">
        <v>552.79999999999995</v>
      </c>
      <c r="F56" s="29" t="s">
        <v>89</v>
      </c>
      <c r="G56" s="29" t="s">
        <v>249</v>
      </c>
      <c r="H56"/>
      <c r="L56" s="309"/>
    </row>
    <row r="57" spans="1:12" s="29" customFormat="1" x14ac:dyDescent="0.2">
      <c r="A57"/>
      <c r="B57" s="129">
        <v>41145</v>
      </c>
      <c r="C57" s="190" t="s">
        <v>719</v>
      </c>
      <c r="D57" s="132" t="s">
        <v>1115</v>
      </c>
      <c r="E57" s="136">
        <v>5428.05</v>
      </c>
      <c r="F57" s="29" t="s">
        <v>89</v>
      </c>
      <c r="G57" s="29" t="s">
        <v>249</v>
      </c>
      <c r="H57"/>
      <c r="L57" s="309"/>
    </row>
    <row r="58" spans="1:12" s="29" customFormat="1" x14ac:dyDescent="0.2">
      <c r="A58"/>
      <c r="B58" s="129">
        <v>41145</v>
      </c>
      <c r="C58" s="190" t="s">
        <v>1118</v>
      </c>
      <c r="D58" s="132" t="s">
        <v>543</v>
      </c>
      <c r="E58" s="136">
        <v>370</v>
      </c>
      <c r="F58" s="29" t="s">
        <v>89</v>
      </c>
      <c r="G58" s="29" t="s">
        <v>249</v>
      </c>
      <c r="H58"/>
      <c r="L58" s="309"/>
    </row>
    <row r="59" spans="1:12" s="29" customFormat="1" x14ac:dyDescent="0.2">
      <c r="A59"/>
      <c r="B59" s="129">
        <v>41145</v>
      </c>
      <c r="C59" s="190" t="s">
        <v>719</v>
      </c>
      <c r="D59" s="132" t="s">
        <v>1119</v>
      </c>
      <c r="E59" s="136">
        <v>494.06</v>
      </c>
      <c r="F59" s="29" t="s">
        <v>89</v>
      </c>
      <c r="G59" s="29" t="s">
        <v>249</v>
      </c>
      <c r="H59"/>
      <c r="L59" s="309"/>
    </row>
    <row r="60" spans="1:12" s="29" customFormat="1" x14ac:dyDescent="0.2">
      <c r="A60"/>
      <c r="B60" s="129">
        <v>41146</v>
      </c>
      <c r="C60" s="190" t="s">
        <v>301</v>
      </c>
      <c r="D60" s="132" t="s">
        <v>869</v>
      </c>
      <c r="E60" s="136">
        <v>382.95</v>
      </c>
      <c r="F60" s="29" t="s">
        <v>89</v>
      </c>
      <c r="G60" s="29" t="s">
        <v>249</v>
      </c>
      <c r="H60"/>
      <c r="L60" s="309"/>
    </row>
    <row r="61" spans="1:12" s="29" customFormat="1" x14ac:dyDescent="0.2">
      <c r="A61"/>
      <c r="B61" s="129">
        <v>41146</v>
      </c>
      <c r="C61" s="190" t="s">
        <v>469</v>
      </c>
      <c r="D61" s="132" t="s">
        <v>424</v>
      </c>
      <c r="E61" s="136">
        <f>155.51</f>
        <v>155.51</v>
      </c>
      <c r="F61" s="29" t="s">
        <v>89</v>
      </c>
      <c r="G61" s="29" t="s">
        <v>249</v>
      </c>
      <c r="H61"/>
      <c r="L61" s="309"/>
    </row>
    <row r="62" spans="1:12" s="29" customFormat="1" x14ac:dyDescent="0.2">
      <c r="A62"/>
      <c r="B62" s="129">
        <v>41148</v>
      </c>
      <c r="C62" s="190" t="s">
        <v>301</v>
      </c>
      <c r="D62" s="132" t="s">
        <v>103</v>
      </c>
      <c r="E62" s="136">
        <v>3078</v>
      </c>
      <c r="F62" s="29" t="s">
        <v>89</v>
      </c>
      <c r="G62" s="29" t="s">
        <v>249</v>
      </c>
      <c r="H62"/>
      <c r="L62" s="309"/>
    </row>
    <row r="63" spans="1:12" s="29" customFormat="1" x14ac:dyDescent="0.2">
      <c r="A63"/>
      <c r="B63" s="129">
        <v>41148</v>
      </c>
      <c r="C63" s="190" t="s">
        <v>637</v>
      </c>
      <c r="D63" s="132" t="s">
        <v>528</v>
      </c>
      <c r="E63" s="136">
        <v>1370.6</v>
      </c>
      <c r="F63" s="29" t="s">
        <v>89</v>
      </c>
      <c r="G63" s="29" t="s">
        <v>249</v>
      </c>
      <c r="H63"/>
      <c r="L63" s="309"/>
    </row>
    <row r="64" spans="1:12" s="29" customFormat="1" x14ac:dyDescent="0.2">
      <c r="A64"/>
      <c r="B64" s="129">
        <v>41148</v>
      </c>
      <c r="C64" s="190" t="s">
        <v>301</v>
      </c>
      <c r="D64" s="132" t="s">
        <v>459</v>
      </c>
      <c r="E64" s="136">
        <v>334.35</v>
      </c>
      <c r="F64" s="29" t="s">
        <v>89</v>
      </c>
      <c r="G64" s="29" t="s">
        <v>249</v>
      </c>
      <c r="H64"/>
      <c r="L64" s="309"/>
    </row>
    <row r="65" spans="1:12" s="29" customFormat="1" x14ac:dyDescent="0.2">
      <c r="A65"/>
      <c r="B65" s="129">
        <v>41148</v>
      </c>
      <c r="C65" s="190" t="s">
        <v>301</v>
      </c>
      <c r="D65" s="132" t="s">
        <v>310</v>
      </c>
      <c r="E65" s="136">
        <v>99</v>
      </c>
      <c r="F65" s="29" t="s">
        <v>89</v>
      </c>
      <c r="G65" s="29" t="s">
        <v>249</v>
      </c>
      <c r="H65"/>
      <c r="L65" s="309"/>
    </row>
    <row r="66" spans="1:12" s="29" customFormat="1" x14ac:dyDescent="0.2">
      <c r="A66"/>
      <c r="B66" s="129">
        <v>41148</v>
      </c>
      <c r="C66" s="190" t="s">
        <v>469</v>
      </c>
      <c r="D66" s="132" t="s">
        <v>424</v>
      </c>
      <c r="E66" s="136">
        <v>233.08</v>
      </c>
      <c r="F66" s="29" t="s">
        <v>89</v>
      </c>
      <c r="G66" s="29" t="s">
        <v>249</v>
      </c>
      <c r="H66"/>
      <c r="L66" s="309"/>
    </row>
    <row r="67" spans="1:12" s="29" customFormat="1" x14ac:dyDescent="0.2">
      <c r="A67"/>
      <c r="B67" s="129">
        <v>41148</v>
      </c>
      <c r="C67" s="190" t="s">
        <v>301</v>
      </c>
      <c r="D67" s="132" t="s">
        <v>5</v>
      </c>
      <c r="E67" s="136">
        <v>2095.3200000000002</v>
      </c>
      <c r="F67" s="29" t="s">
        <v>89</v>
      </c>
      <c r="G67" s="29" t="s">
        <v>249</v>
      </c>
      <c r="H67"/>
      <c r="L67" s="309"/>
    </row>
    <row r="68" spans="1:12" s="29" customFormat="1" x14ac:dyDescent="0.2">
      <c r="A68"/>
      <c r="B68" s="129">
        <v>41150</v>
      </c>
      <c r="C68" s="190" t="s">
        <v>469</v>
      </c>
      <c r="D68" s="132" t="s">
        <v>901</v>
      </c>
      <c r="E68" s="136">
        <v>112.7</v>
      </c>
      <c r="F68" s="29" t="s">
        <v>89</v>
      </c>
      <c r="G68" s="29" t="s">
        <v>249</v>
      </c>
      <c r="H68"/>
      <c r="L68" s="309"/>
    </row>
    <row r="69" spans="1:12" s="29" customFormat="1" x14ac:dyDescent="0.2">
      <c r="A69"/>
      <c r="B69" s="129">
        <v>41150</v>
      </c>
      <c r="C69" s="190" t="s">
        <v>719</v>
      </c>
      <c r="D69" s="132" t="s">
        <v>1091</v>
      </c>
      <c r="E69" s="136">
        <v>339.21</v>
      </c>
      <c r="F69" s="29" t="s">
        <v>89</v>
      </c>
      <c r="G69" s="29" t="s">
        <v>249</v>
      </c>
      <c r="H69"/>
      <c r="L69" s="309"/>
    </row>
    <row r="70" spans="1:12" s="29" customFormat="1" x14ac:dyDescent="0.2">
      <c r="A70"/>
      <c r="B70" s="129">
        <v>41151</v>
      </c>
      <c r="C70" s="190" t="s">
        <v>719</v>
      </c>
      <c r="D70" s="132" t="s">
        <v>1121</v>
      </c>
      <c r="E70" s="136">
        <v>637.45000000000005</v>
      </c>
      <c r="F70" s="29" t="s">
        <v>89</v>
      </c>
      <c r="G70" s="29" t="s">
        <v>249</v>
      </c>
      <c r="H70"/>
      <c r="L70" s="309"/>
    </row>
    <row r="71" spans="1:12" s="29" customFormat="1" x14ac:dyDescent="0.2">
      <c r="A71"/>
      <c r="B71" s="129">
        <v>41152</v>
      </c>
      <c r="C71" s="190" t="s">
        <v>719</v>
      </c>
      <c r="D71" s="132" t="s">
        <v>1122</v>
      </c>
      <c r="E71" s="136">
        <v>663.81</v>
      </c>
      <c r="F71" s="29" t="s">
        <v>89</v>
      </c>
      <c r="G71" s="29" t="s">
        <v>249</v>
      </c>
      <c r="H71"/>
      <c r="L71" s="309"/>
    </row>
    <row r="72" spans="1:12" s="29" customFormat="1" ht="13.5" thickBot="1" x14ac:dyDescent="0.25">
      <c r="A72"/>
      <c r="B72" s="209"/>
      <c r="C72" s="187"/>
      <c r="D72" s="133"/>
      <c r="E72" s="137"/>
      <c r="H72"/>
      <c r="L72" s="309"/>
    </row>
    <row r="73" spans="1:12" s="29" customFormat="1" ht="13.5" thickBot="1" x14ac:dyDescent="0.25">
      <c r="A73"/>
      <c r="B73" s="56"/>
      <c r="C73" s="56"/>
      <c r="D73" s="194"/>
      <c r="E73" s="87">
        <f>SUM(E13:E72)</f>
        <v>90840.76</v>
      </c>
      <c r="H73"/>
      <c r="L73" s="308"/>
    </row>
    <row r="74" spans="1:12" s="29" customFormat="1" x14ac:dyDescent="0.2">
      <c r="A74"/>
      <c r="B74" s="56"/>
      <c r="C74" s="56"/>
      <c r="D74" s="194"/>
      <c r="E74" s="208"/>
      <c r="H74"/>
      <c r="L74" s="308"/>
    </row>
    <row r="75" spans="1:12" s="29" customFormat="1" x14ac:dyDescent="0.2">
      <c r="A75"/>
      <c r="B75" s="56"/>
      <c r="C75" s="56"/>
      <c r="D75" s="194"/>
      <c r="E75" s="208"/>
      <c r="H75"/>
      <c r="L75" s="308"/>
    </row>
    <row r="76" spans="1:12" s="29" customFormat="1" x14ac:dyDescent="0.2">
      <c r="A76"/>
      <c r="B76" s="56"/>
      <c r="C76" s="56"/>
      <c r="D76" s="194"/>
      <c r="E76" s="208"/>
      <c r="F76"/>
      <c r="H76"/>
      <c r="L76" s="308"/>
    </row>
    <row r="77" spans="1:12" s="29" customFormat="1" x14ac:dyDescent="0.2">
      <c r="A77"/>
      <c r="B77"/>
      <c r="C77"/>
      <c r="D77" s="195"/>
      <c r="E77" s="197"/>
      <c r="F77"/>
      <c r="H77"/>
      <c r="L77" s="308"/>
    </row>
    <row r="78" spans="1:12" s="29" customFormat="1" x14ac:dyDescent="0.2">
      <c r="A78"/>
      <c r="B78"/>
      <c r="C78"/>
      <c r="D78" s="195"/>
      <c r="E78" s="197"/>
      <c r="F78"/>
      <c r="H78"/>
      <c r="L78" s="308"/>
    </row>
    <row r="79" spans="1:12" s="29" customFormat="1" x14ac:dyDescent="0.2">
      <c r="A79"/>
      <c r="B79"/>
      <c r="C79"/>
      <c r="D79" s="195"/>
      <c r="E79" s="197"/>
      <c r="F79"/>
      <c r="H79"/>
      <c r="L79" s="308"/>
    </row>
    <row r="80" spans="1:12" s="29" customFormat="1" x14ac:dyDescent="0.2">
      <c r="A80"/>
      <c r="B80"/>
      <c r="C80"/>
      <c r="D80" s="195"/>
      <c r="E80" s="197"/>
      <c r="F80"/>
      <c r="H80"/>
      <c r="L80" s="308"/>
    </row>
    <row r="81" spans="1:12" s="29" customFormat="1" x14ac:dyDescent="0.2">
      <c r="A81"/>
      <c r="B81"/>
      <c r="C81"/>
      <c r="D81" s="195"/>
      <c r="E81" s="197"/>
      <c r="H81"/>
      <c r="L81" s="308"/>
    </row>
    <row r="82" spans="1:12" s="29" customFormat="1" x14ac:dyDescent="0.2">
      <c r="A82"/>
      <c r="B82"/>
      <c r="C82"/>
      <c r="D82" s="195"/>
      <c r="E82" s="197"/>
      <c r="H82"/>
      <c r="L82" s="308"/>
    </row>
    <row r="83" spans="1:12" s="29" customFormat="1" x14ac:dyDescent="0.2">
      <c r="A83"/>
      <c r="B83"/>
      <c r="C83"/>
      <c r="D83" s="195"/>
      <c r="E83" s="197"/>
      <c r="H83"/>
      <c r="L83" s="308"/>
    </row>
    <row r="84" spans="1:12" s="29" customFormat="1" x14ac:dyDescent="0.2">
      <c r="A84"/>
      <c r="B84"/>
      <c r="C84"/>
      <c r="D84" s="195"/>
      <c r="E84" s="197"/>
      <c r="H84"/>
      <c r="L84" s="308"/>
    </row>
    <row r="85" spans="1:12" s="29" customFormat="1" x14ac:dyDescent="0.2">
      <c r="A85"/>
      <c r="B85"/>
      <c r="C85"/>
      <c r="D85" s="195"/>
      <c r="E85" s="197"/>
      <c r="H85"/>
      <c r="L85" s="308"/>
    </row>
    <row r="86" spans="1:12" s="29" customFormat="1" x14ac:dyDescent="0.2">
      <c r="A86"/>
      <c r="B86"/>
      <c r="C86"/>
      <c r="D86" s="195"/>
      <c r="E86" s="197"/>
      <c r="H86"/>
      <c r="L86" s="308"/>
    </row>
    <row r="87" spans="1:12" s="29" customFormat="1" x14ac:dyDescent="0.2">
      <c r="A87"/>
      <c r="B87"/>
      <c r="C87"/>
      <c r="D87" s="195"/>
      <c r="E87" s="197"/>
      <c r="H87"/>
      <c r="I87"/>
      <c r="L87" s="308"/>
    </row>
    <row r="88" spans="1:12" s="29" customFormat="1" x14ac:dyDescent="0.2">
      <c r="A88"/>
      <c r="B88"/>
      <c r="C88"/>
      <c r="D88" s="195"/>
      <c r="E88" s="197"/>
      <c r="H88"/>
      <c r="I88"/>
      <c r="L88" s="308"/>
    </row>
    <row r="89" spans="1:12" s="29" customFormat="1" x14ac:dyDescent="0.2">
      <c r="A89"/>
      <c r="B89"/>
      <c r="C89"/>
      <c r="D89" s="195"/>
      <c r="E89" s="197"/>
      <c r="H89"/>
      <c r="I89"/>
      <c r="L89" s="308"/>
    </row>
    <row r="90" spans="1:12" s="29" customFormat="1" x14ac:dyDescent="0.2">
      <c r="A90"/>
      <c r="B90"/>
      <c r="C90"/>
      <c r="D90" s="195"/>
      <c r="E90" s="197"/>
      <c r="H90"/>
      <c r="I90"/>
      <c r="L90" s="308"/>
    </row>
    <row r="91" spans="1:12" s="29" customFormat="1" x14ac:dyDescent="0.2">
      <c r="A91"/>
      <c r="B91"/>
      <c r="C91"/>
      <c r="D91" s="195"/>
      <c r="E91" s="197"/>
      <c r="H91"/>
      <c r="I91"/>
      <c r="L91" s="308"/>
    </row>
    <row r="92" spans="1:12" s="29" customFormat="1" x14ac:dyDescent="0.2">
      <c r="A92"/>
      <c r="B92"/>
      <c r="C92"/>
      <c r="D92" s="195"/>
      <c r="E92" s="197"/>
      <c r="H92"/>
      <c r="I92"/>
      <c r="L92" s="308"/>
    </row>
    <row r="93" spans="1:12" s="29" customFormat="1" x14ac:dyDescent="0.2">
      <c r="A93"/>
      <c r="B93"/>
      <c r="C93"/>
      <c r="D93" s="195"/>
      <c r="E93" s="197"/>
      <c r="H93"/>
      <c r="I93"/>
      <c r="L93" s="308"/>
    </row>
    <row r="94" spans="1:12" s="29" customFormat="1" x14ac:dyDescent="0.2">
      <c r="A94"/>
      <c r="B94"/>
      <c r="C94"/>
      <c r="D94" s="195"/>
      <c r="E94" s="197"/>
      <c r="H94"/>
      <c r="I94"/>
      <c r="L94" s="308"/>
    </row>
    <row r="95" spans="1:12" s="29" customFormat="1" x14ac:dyDescent="0.2">
      <c r="A95"/>
      <c r="B95"/>
      <c r="C95"/>
      <c r="D95" s="195"/>
      <c r="E95" s="197"/>
      <c r="H95"/>
      <c r="I95"/>
      <c r="L95" s="308"/>
    </row>
    <row r="96" spans="1:12" s="29" customFormat="1" x14ac:dyDescent="0.2">
      <c r="A96"/>
      <c r="B96"/>
      <c r="C96"/>
      <c r="D96" s="195"/>
      <c r="E96" s="197"/>
      <c r="H96"/>
      <c r="I96"/>
      <c r="L96" s="308"/>
    </row>
    <row r="97" spans="1:12" s="29" customFormat="1" x14ac:dyDescent="0.2">
      <c r="A97"/>
      <c r="B97"/>
      <c r="C97"/>
      <c r="D97" s="195"/>
      <c r="E97" s="197"/>
      <c r="H97"/>
      <c r="I97"/>
      <c r="L97" s="308"/>
    </row>
    <row r="98" spans="1:12" x14ac:dyDescent="0.2">
      <c r="L98" s="308"/>
    </row>
    <row r="99" spans="1:12" x14ac:dyDescent="0.2">
      <c r="L99" s="308"/>
    </row>
    <row r="100" spans="1:12" x14ac:dyDescent="0.2">
      <c r="L100" s="308"/>
    </row>
  </sheetData>
  <mergeCells count="5">
    <mergeCell ref="A1:K1"/>
    <mergeCell ref="A3:D3"/>
    <mergeCell ref="A11:D11"/>
    <mergeCell ref="J27:J28"/>
    <mergeCell ref="K27:K28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33"/>
  <sheetViews>
    <sheetView workbookViewId="0">
      <selection activeCell="H13" sqref="H13"/>
    </sheetView>
  </sheetViews>
  <sheetFormatPr defaultRowHeight="12.75" x14ac:dyDescent="0.2"/>
  <cols>
    <col min="2" max="2" width="18.140625" customWidth="1"/>
    <col min="3" max="3" width="10.28515625" customWidth="1"/>
    <col min="4" max="4" width="0.7109375" customWidth="1"/>
    <col min="5" max="5" width="2.5703125" style="71" customWidth="1"/>
    <col min="6" max="6" width="0.7109375" customWidth="1"/>
    <col min="8" max="8" width="19.5703125" customWidth="1"/>
    <col min="9" max="9" width="12.140625" customWidth="1"/>
    <col min="10" max="10" width="1" customWidth="1"/>
    <col min="11" max="11" width="2.140625" style="100" customWidth="1"/>
  </cols>
  <sheetData>
    <row r="1" spans="1:11" s="1" customFormat="1" ht="17.45" customHeight="1" x14ac:dyDescent="0.2">
      <c r="A1" s="863" t="s">
        <v>110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</row>
    <row r="2" spans="1:11" s="1" customFormat="1" ht="13.15" customHeight="1" x14ac:dyDescent="0.2">
      <c r="A2" s="2"/>
      <c r="E2" s="27"/>
      <c r="K2" s="99"/>
    </row>
    <row r="3" spans="1:11" s="1" customFormat="1" ht="13.15" customHeight="1" x14ac:dyDescent="0.2">
      <c r="A3" s="863" t="s">
        <v>119</v>
      </c>
      <c r="B3" s="863"/>
      <c r="C3" s="863"/>
      <c r="E3" s="27"/>
      <c r="G3" s="863" t="s">
        <v>121</v>
      </c>
      <c r="H3" s="863"/>
      <c r="I3" s="863"/>
      <c r="K3" s="99"/>
    </row>
    <row r="4" spans="1:11" s="1" customFormat="1" ht="13.15" customHeight="1" thickBot="1" x14ac:dyDescent="0.25">
      <c r="E4" s="27"/>
      <c r="K4" s="99"/>
    </row>
    <row r="5" spans="1:11" s="3" customFormat="1" thickBot="1" x14ac:dyDescent="0.25">
      <c r="A5" s="17" t="s">
        <v>1</v>
      </c>
      <c r="B5" s="18" t="s">
        <v>2</v>
      </c>
      <c r="C5" s="19" t="s">
        <v>3</v>
      </c>
      <c r="E5" s="27"/>
      <c r="G5" s="17" t="s">
        <v>1</v>
      </c>
      <c r="H5" s="18" t="s">
        <v>2</v>
      </c>
      <c r="I5" s="19" t="s">
        <v>3</v>
      </c>
      <c r="K5" s="27"/>
    </row>
    <row r="6" spans="1:11" s="56" customFormat="1" ht="12" x14ac:dyDescent="0.2">
      <c r="A6" s="57" t="s">
        <v>149</v>
      </c>
      <c r="B6" s="54" t="s">
        <v>150</v>
      </c>
      <c r="C6" s="55">
        <v>280.44</v>
      </c>
      <c r="E6" s="27" t="s">
        <v>138</v>
      </c>
      <c r="G6" s="101" t="s">
        <v>156</v>
      </c>
      <c r="H6" s="54" t="s">
        <v>116</v>
      </c>
      <c r="I6" s="55">
        <v>338.3</v>
      </c>
      <c r="K6" s="99" t="s">
        <v>138</v>
      </c>
    </row>
    <row r="7" spans="1:11" s="56" customFormat="1" ht="12" x14ac:dyDescent="0.2">
      <c r="A7" s="102" t="s">
        <v>149</v>
      </c>
      <c r="B7" s="64" t="s">
        <v>115</v>
      </c>
      <c r="C7" s="65">
        <v>205.66</v>
      </c>
      <c r="E7" s="27" t="s">
        <v>138</v>
      </c>
      <c r="G7" s="74" t="s">
        <v>159</v>
      </c>
      <c r="H7" s="61" t="s">
        <v>5</v>
      </c>
      <c r="I7" s="62">
        <v>1708.59</v>
      </c>
      <c r="K7" s="99" t="s">
        <v>138</v>
      </c>
    </row>
    <row r="8" spans="1:11" s="56" customFormat="1" ht="12" x14ac:dyDescent="0.2">
      <c r="A8" s="74" t="s">
        <v>155</v>
      </c>
      <c r="B8" s="61" t="s">
        <v>99</v>
      </c>
      <c r="C8" s="62">
        <v>567.27</v>
      </c>
      <c r="E8" s="27" t="s">
        <v>138</v>
      </c>
      <c r="G8" s="74" t="s">
        <v>159</v>
      </c>
      <c r="H8" s="61" t="s">
        <v>160</v>
      </c>
      <c r="I8" s="92">
        <v>205.66</v>
      </c>
      <c r="K8" s="99" t="s">
        <v>138</v>
      </c>
    </row>
    <row r="9" spans="1:11" s="56" customFormat="1" ht="12" x14ac:dyDescent="0.2">
      <c r="A9" s="74" t="s">
        <v>155</v>
      </c>
      <c r="B9" s="61" t="s">
        <v>150</v>
      </c>
      <c r="C9" s="62">
        <v>106.02</v>
      </c>
      <c r="E9" s="27" t="s">
        <v>138</v>
      </c>
      <c r="G9" s="74" t="s">
        <v>159</v>
      </c>
      <c r="H9" s="61" t="s">
        <v>6</v>
      </c>
      <c r="I9" s="62">
        <v>10393.200000000001</v>
      </c>
      <c r="K9" s="99" t="s">
        <v>151</v>
      </c>
    </row>
    <row r="10" spans="1:11" s="56" customFormat="1" ht="12" x14ac:dyDescent="0.2">
      <c r="A10" s="74" t="s">
        <v>155</v>
      </c>
      <c r="B10" s="61" t="s">
        <v>50</v>
      </c>
      <c r="C10" s="62">
        <v>1300.02</v>
      </c>
      <c r="E10" s="27" t="s">
        <v>151</v>
      </c>
      <c r="G10" s="74" t="s">
        <v>169</v>
      </c>
      <c r="H10" s="61" t="s">
        <v>170</v>
      </c>
      <c r="I10" s="62">
        <v>2482.4</v>
      </c>
      <c r="K10" s="99" t="s">
        <v>138</v>
      </c>
    </row>
    <row r="11" spans="1:11" s="56" customFormat="1" ht="12" x14ac:dyDescent="0.2">
      <c r="A11" s="74" t="s">
        <v>156</v>
      </c>
      <c r="B11" s="61" t="s">
        <v>157</v>
      </c>
      <c r="C11" s="62">
        <v>322.33</v>
      </c>
      <c r="E11" s="27" t="s">
        <v>138</v>
      </c>
      <c r="G11" s="74" t="s">
        <v>161</v>
      </c>
      <c r="H11" s="61" t="s">
        <v>50</v>
      </c>
      <c r="I11" s="62">
        <v>446.88</v>
      </c>
      <c r="K11" s="99" t="s">
        <v>138</v>
      </c>
    </row>
    <row r="12" spans="1:11" s="56" customFormat="1" ht="12" x14ac:dyDescent="0.2">
      <c r="A12" s="74" t="s">
        <v>156</v>
      </c>
      <c r="B12" s="61" t="s">
        <v>95</v>
      </c>
      <c r="C12" s="62">
        <v>267.79000000000002</v>
      </c>
      <c r="E12" s="27" t="s">
        <v>151</v>
      </c>
      <c r="G12" s="74" t="s">
        <v>161</v>
      </c>
      <c r="H12" s="61" t="s">
        <v>9</v>
      </c>
      <c r="I12" s="62">
        <v>1110</v>
      </c>
      <c r="K12" s="99" t="s">
        <v>138</v>
      </c>
    </row>
    <row r="13" spans="1:11" s="56" customFormat="1" ht="12" x14ac:dyDescent="0.2">
      <c r="A13" s="74" t="s">
        <v>156</v>
      </c>
      <c r="B13" s="61" t="s">
        <v>95</v>
      </c>
      <c r="C13" s="62">
        <v>427.39</v>
      </c>
      <c r="E13" s="27" t="s">
        <v>138</v>
      </c>
      <c r="G13" s="74" t="s">
        <v>161</v>
      </c>
      <c r="H13" s="61" t="s">
        <v>162</v>
      </c>
      <c r="I13" s="62">
        <v>2489.7600000000002</v>
      </c>
      <c r="K13" s="99" t="s">
        <v>138</v>
      </c>
    </row>
    <row r="14" spans="1:11" s="56" customFormat="1" ht="12" x14ac:dyDescent="0.2">
      <c r="A14" s="74" t="s">
        <v>156</v>
      </c>
      <c r="B14" s="61" t="s">
        <v>116</v>
      </c>
      <c r="C14" s="62">
        <v>554.20000000000005</v>
      </c>
      <c r="E14" s="27" t="s">
        <v>138</v>
      </c>
      <c r="G14" s="74" t="s">
        <v>161</v>
      </c>
      <c r="H14" s="61" t="s">
        <v>5</v>
      </c>
      <c r="I14" s="62">
        <v>660.54</v>
      </c>
      <c r="K14" s="99" t="s">
        <v>138</v>
      </c>
    </row>
    <row r="15" spans="1:11" s="56" customFormat="1" ht="12" x14ac:dyDescent="0.2">
      <c r="A15" s="74" t="s">
        <v>156</v>
      </c>
      <c r="B15" s="61" t="s">
        <v>158</v>
      </c>
      <c r="C15" s="62">
        <v>925.68</v>
      </c>
      <c r="E15" s="27" t="s">
        <v>138</v>
      </c>
      <c r="G15" s="74" t="s">
        <v>161</v>
      </c>
      <c r="H15" s="61" t="s">
        <v>95</v>
      </c>
      <c r="I15" s="62">
        <v>527.13</v>
      </c>
      <c r="K15" s="99" t="s">
        <v>138</v>
      </c>
    </row>
    <row r="16" spans="1:11" s="56" customFormat="1" ht="12" x14ac:dyDescent="0.2">
      <c r="A16" s="74" t="s">
        <v>165</v>
      </c>
      <c r="B16" s="61" t="s">
        <v>22</v>
      </c>
      <c r="C16" s="62">
        <v>525</v>
      </c>
      <c r="E16" s="27" t="s">
        <v>173</v>
      </c>
      <c r="G16" s="74" t="s">
        <v>163</v>
      </c>
      <c r="H16" s="61" t="s">
        <v>9</v>
      </c>
      <c r="I16" s="62">
        <v>495.45</v>
      </c>
      <c r="K16" s="99" t="s">
        <v>138</v>
      </c>
    </row>
    <row r="17" spans="1:11" s="56" customFormat="1" thickBot="1" x14ac:dyDescent="0.25">
      <c r="A17" s="96" t="s">
        <v>166</v>
      </c>
      <c r="B17" s="67" t="s">
        <v>13</v>
      </c>
      <c r="C17" s="72">
        <v>280.45999999999998</v>
      </c>
      <c r="E17" s="27" t="s">
        <v>138</v>
      </c>
      <c r="G17" s="74" t="s">
        <v>161</v>
      </c>
      <c r="H17" s="61" t="s">
        <v>171</v>
      </c>
      <c r="I17" s="62">
        <v>3025.33</v>
      </c>
      <c r="K17" s="99" t="s">
        <v>138</v>
      </c>
    </row>
    <row r="18" spans="1:11" s="56" customFormat="1" thickBot="1" x14ac:dyDescent="0.25">
      <c r="C18" s="69">
        <f>SUM(C6:C17)</f>
        <v>5762.26</v>
      </c>
      <c r="E18" s="27"/>
      <c r="G18" s="74" t="s">
        <v>163</v>
      </c>
      <c r="H18" s="61" t="s">
        <v>172</v>
      </c>
      <c r="I18" s="62">
        <v>540</v>
      </c>
      <c r="K18" s="99" t="s">
        <v>151</v>
      </c>
    </row>
    <row r="19" spans="1:11" s="56" customFormat="1" x14ac:dyDescent="0.2">
      <c r="A19"/>
      <c r="B19"/>
      <c r="C19"/>
      <c r="E19" s="27"/>
      <c r="G19" s="74" t="s">
        <v>164</v>
      </c>
      <c r="H19" s="61" t="s">
        <v>150</v>
      </c>
      <c r="I19" s="62">
        <v>282.14999999999998</v>
      </c>
      <c r="K19" s="99" t="s">
        <v>138</v>
      </c>
    </row>
    <row r="20" spans="1:11" s="56" customFormat="1" ht="13.5" thickBot="1" x14ac:dyDescent="0.25">
      <c r="A20"/>
      <c r="B20"/>
      <c r="C20"/>
      <c r="E20" s="27"/>
      <c r="G20" s="96" t="s">
        <v>167</v>
      </c>
      <c r="H20" s="67" t="s">
        <v>168</v>
      </c>
      <c r="I20" s="72">
        <v>358.83</v>
      </c>
      <c r="K20" s="99" t="s">
        <v>138</v>
      </c>
    </row>
    <row r="21" spans="1:11" s="56" customFormat="1" ht="13.5" thickBot="1" x14ac:dyDescent="0.25">
      <c r="A21"/>
      <c r="B21"/>
      <c r="C21"/>
      <c r="E21" s="27"/>
      <c r="I21" s="69">
        <f>SUM(I7:I20)</f>
        <v>24725.920000000006</v>
      </c>
      <c r="K21" s="99"/>
    </row>
    <row r="22" spans="1:11" s="56" customFormat="1" x14ac:dyDescent="0.2">
      <c r="A22"/>
      <c r="B22"/>
      <c r="C22"/>
      <c r="D22"/>
      <c r="E22" s="71"/>
      <c r="K22" s="99"/>
    </row>
    <row r="23" spans="1:11" x14ac:dyDescent="0.2">
      <c r="G23" s="56"/>
      <c r="H23" s="56"/>
      <c r="I23" s="56"/>
      <c r="J23" s="56"/>
      <c r="K23" s="99"/>
    </row>
    <row r="24" spans="1:11" x14ac:dyDescent="0.2">
      <c r="G24" s="56"/>
      <c r="H24" s="56"/>
      <c r="I24" s="56"/>
      <c r="J24" s="56"/>
      <c r="K24" s="99"/>
    </row>
    <row r="25" spans="1:11" x14ac:dyDescent="0.2">
      <c r="G25" s="56"/>
      <c r="H25" s="56"/>
      <c r="I25" s="56"/>
      <c r="J25" s="56"/>
      <c r="K25" s="99"/>
    </row>
    <row r="26" spans="1:11" x14ac:dyDescent="0.2">
      <c r="G26" s="56"/>
      <c r="H26" s="56"/>
      <c r="I26" s="56"/>
    </row>
    <row r="27" spans="1:11" x14ac:dyDescent="0.2">
      <c r="G27" s="56"/>
      <c r="H27" s="56"/>
      <c r="I27" s="56"/>
    </row>
    <row r="28" spans="1:11" x14ac:dyDescent="0.2">
      <c r="G28" s="56"/>
      <c r="H28" s="56"/>
      <c r="I28" s="56"/>
    </row>
    <row r="29" spans="1:11" x14ac:dyDescent="0.2">
      <c r="G29" s="56"/>
      <c r="H29" s="56"/>
      <c r="I29" s="56"/>
    </row>
    <row r="30" spans="1:11" x14ac:dyDescent="0.2">
      <c r="G30" s="56"/>
      <c r="H30" s="56"/>
      <c r="I30" s="56"/>
    </row>
    <row r="31" spans="1:11" x14ac:dyDescent="0.2">
      <c r="G31" s="56"/>
      <c r="H31" s="56"/>
      <c r="I31" s="56"/>
    </row>
    <row r="32" spans="1:11" x14ac:dyDescent="0.2">
      <c r="G32" s="56"/>
      <c r="H32" s="56"/>
      <c r="I32" s="56"/>
    </row>
    <row r="33" spans="7:9" x14ac:dyDescent="0.2">
      <c r="G33" s="56"/>
      <c r="H33" s="56"/>
      <c r="I33" s="56"/>
    </row>
  </sheetData>
  <mergeCells count="3">
    <mergeCell ref="A3:C3"/>
    <mergeCell ref="G3:I3"/>
    <mergeCell ref="A1:K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N132"/>
  <sheetViews>
    <sheetView topLeftCell="A43" workbookViewId="0">
      <selection activeCell="C86" sqref="C8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</cols>
  <sheetData>
    <row r="1" spans="1:14" s="1" customFormat="1" ht="24" customHeight="1" x14ac:dyDescent="0.2">
      <c r="A1" s="880" t="s">
        <v>1140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23"/>
      <c r="G2" s="323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41155</v>
      </c>
      <c r="C5" s="190" t="s">
        <v>691</v>
      </c>
      <c r="D5" s="132" t="s">
        <v>800</v>
      </c>
      <c r="E5" s="136">
        <v>5353.87</v>
      </c>
      <c r="F5" s="29" t="s">
        <v>89</v>
      </c>
      <c r="G5" s="29" t="s">
        <v>249</v>
      </c>
      <c r="I5" s="129">
        <v>41155</v>
      </c>
      <c r="J5" s="132" t="s">
        <v>50</v>
      </c>
      <c r="K5" s="136">
        <v>2115.5300000000002</v>
      </c>
      <c r="L5" s="308"/>
    </row>
    <row r="6" spans="1:14" s="29" customFormat="1" x14ac:dyDescent="0.2">
      <c r="A6"/>
      <c r="B6" s="129">
        <v>41155</v>
      </c>
      <c r="C6" s="190" t="s">
        <v>691</v>
      </c>
      <c r="D6" s="132" t="s">
        <v>1041</v>
      </c>
      <c r="E6" s="136">
        <v>1518.83</v>
      </c>
      <c r="F6" s="29" t="s">
        <v>89</v>
      </c>
      <c r="G6" s="29" t="s">
        <v>249</v>
      </c>
      <c r="H6"/>
      <c r="I6" s="129">
        <v>41155</v>
      </c>
      <c r="J6" s="132" t="s">
        <v>346</v>
      </c>
      <c r="K6" s="136">
        <v>9731.0400000000009</v>
      </c>
      <c r="L6" s="308"/>
    </row>
    <row r="7" spans="1:14" s="29" customFormat="1" ht="12.75" customHeight="1" x14ac:dyDescent="0.2">
      <c r="A7"/>
      <c r="B7" s="129">
        <v>41155</v>
      </c>
      <c r="C7" s="190" t="s">
        <v>598</v>
      </c>
      <c r="D7" s="132" t="s">
        <v>599</v>
      </c>
      <c r="E7" s="136">
        <v>592.6</v>
      </c>
      <c r="F7" s="27" t="s">
        <v>89</v>
      </c>
      <c r="G7" s="29" t="s">
        <v>249</v>
      </c>
      <c r="H7"/>
      <c r="I7" s="129">
        <v>41159</v>
      </c>
      <c r="J7" s="132" t="s">
        <v>6</v>
      </c>
      <c r="K7" s="136">
        <v>19562.400000000001</v>
      </c>
      <c r="L7" s="307"/>
    </row>
    <row r="8" spans="1:14" s="29" customFormat="1" x14ac:dyDescent="0.2">
      <c r="A8"/>
      <c r="B8" s="129">
        <v>41181</v>
      </c>
      <c r="C8" s="190" t="s">
        <v>691</v>
      </c>
      <c r="D8" s="132" t="s">
        <v>800</v>
      </c>
      <c r="E8" s="136">
        <v>5570.73</v>
      </c>
      <c r="F8" s="27" t="s">
        <v>89</v>
      </c>
      <c r="G8" s="29" t="s">
        <v>249</v>
      </c>
      <c r="H8"/>
      <c r="I8" s="129">
        <v>41163</v>
      </c>
      <c r="J8" s="132" t="s">
        <v>50</v>
      </c>
      <c r="K8" s="136">
        <v>1436.4</v>
      </c>
      <c r="L8" s="308"/>
    </row>
    <row r="9" spans="1:14" s="29" customFormat="1" ht="13.5" thickBot="1" x14ac:dyDescent="0.25">
      <c r="A9"/>
      <c r="B9" s="161">
        <v>41181</v>
      </c>
      <c r="C9" s="187" t="s">
        <v>691</v>
      </c>
      <c r="D9" s="133" t="s">
        <v>1041</v>
      </c>
      <c r="E9" s="137">
        <v>2727.73</v>
      </c>
      <c r="F9" s="29" t="s">
        <v>89</v>
      </c>
      <c r="G9" s="29" t="s">
        <v>249</v>
      </c>
      <c r="H9"/>
      <c r="I9" s="129">
        <v>41166</v>
      </c>
      <c r="J9" s="132" t="s">
        <v>693</v>
      </c>
      <c r="K9" s="136">
        <v>15000</v>
      </c>
      <c r="L9" s="308"/>
    </row>
    <row r="10" spans="1:14" s="29" customFormat="1" ht="13.5" thickBot="1" x14ac:dyDescent="0.25">
      <c r="A10"/>
      <c r="B10" s="56"/>
      <c r="C10" s="56"/>
      <c r="D10" s="194"/>
      <c r="E10" s="87">
        <f>SUM(E5:E9)</f>
        <v>15763.759999999998</v>
      </c>
      <c r="H10" s="56"/>
      <c r="I10" s="129">
        <v>41178</v>
      </c>
      <c r="J10" s="132" t="s">
        <v>6</v>
      </c>
      <c r="K10" s="136">
        <v>9014.3799999999992</v>
      </c>
      <c r="L10" s="308"/>
    </row>
    <row r="11" spans="1:14" s="29" customFormat="1" x14ac:dyDescent="0.2">
      <c r="A11"/>
      <c r="B11" s="56"/>
      <c r="C11" s="56"/>
      <c r="D11" s="194"/>
      <c r="E11" s="208"/>
      <c r="H11" s="56"/>
      <c r="I11" s="129">
        <v>41179</v>
      </c>
      <c r="J11" s="132" t="s">
        <v>6</v>
      </c>
      <c r="K11" s="136">
        <v>9216.9</v>
      </c>
      <c r="L11" s="308"/>
    </row>
    <row r="12" spans="1:14" s="111" customFormat="1" ht="16.5" thickBot="1" x14ac:dyDescent="0.25">
      <c r="A12"/>
      <c r="B12" s="56"/>
      <c r="C12" s="56"/>
      <c r="D12" s="194"/>
      <c r="E12" s="208"/>
      <c r="F12" s="29"/>
      <c r="G12" s="116"/>
      <c r="H12" s="294"/>
      <c r="I12" s="161">
        <v>41181</v>
      </c>
      <c r="J12" s="133" t="s">
        <v>1064</v>
      </c>
      <c r="K12" s="137">
        <v>4113.12</v>
      </c>
      <c r="L12" s="308"/>
    </row>
    <row r="13" spans="1:14" s="3" customFormat="1" ht="16.5" thickBot="1" x14ac:dyDescent="0.25">
      <c r="A13" s="875" t="s">
        <v>1058</v>
      </c>
      <c r="B13" s="875"/>
      <c r="C13" s="875"/>
      <c r="D13" s="875"/>
      <c r="E13" s="288" t="s">
        <v>959</v>
      </c>
      <c r="F13" s="116"/>
      <c r="G13" s="27"/>
      <c r="H13"/>
      <c r="I13" s="56"/>
      <c r="J13" s="194"/>
      <c r="K13" s="87">
        <f>SUM(K5:K12)</f>
        <v>70189.76999999999</v>
      </c>
      <c r="L13" s="313"/>
      <c r="M13" s="314"/>
      <c r="N13" s="314"/>
    </row>
    <row r="14" spans="1:14" s="56" customFormat="1" ht="12.75" customHeight="1" thickBot="1" x14ac:dyDescent="0.25">
      <c r="A14" s="3"/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H14"/>
      <c r="I14" s="29"/>
      <c r="J14" s="29"/>
      <c r="K14" s="29"/>
      <c r="L14" s="308"/>
    </row>
    <row r="15" spans="1:14" s="29" customFormat="1" ht="12.75" customHeight="1" thickBot="1" x14ac:dyDescent="0.25">
      <c r="A15" s="56"/>
      <c r="B15" s="129">
        <v>41153</v>
      </c>
      <c r="C15" s="190" t="s">
        <v>469</v>
      </c>
      <c r="D15" s="132" t="s">
        <v>424</v>
      </c>
      <c r="E15" s="136">
        <v>227.67</v>
      </c>
      <c r="F15" s="29" t="s">
        <v>89</v>
      </c>
      <c r="G15" s="29" t="s">
        <v>249</v>
      </c>
      <c r="H15" s="294" t="s">
        <v>1043</v>
      </c>
      <c r="I15" s="294"/>
      <c r="J15" s="294"/>
      <c r="K15" s="288"/>
      <c r="L15" s="307"/>
    </row>
    <row r="16" spans="1:14" s="29" customFormat="1" ht="12.75" customHeight="1" thickBot="1" x14ac:dyDescent="0.25">
      <c r="A16"/>
      <c r="B16" s="129">
        <v>41155</v>
      </c>
      <c r="C16" s="190" t="s">
        <v>637</v>
      </c>
      <c r="D16" s="132" t="s">
        <v>968</v>
      </c>
      <c r="E16" s="136">
        <v>285.89999999999998</v>
      </c>
      <c r="F16" s="29" t="s">
        <v>89</v>
      </c>
      <c r="G16" s="29" t="s">
        <v>249</v>
      </c>
      <c r="H16" s="56"/>
      <c r="I16" s="10" t="s">
        <v>297</v>
      </c>
      <c r="J16" s="11" t="s">
        <v>1079</v>
      </c>
      <c r="K16" s="176" t="s">
        <v>299</v>
      </c>
      <c r="L16" s="307"/>
    </row>
    <row r="17" spans="1:12" s="29" customFormat="1" ht="12.75" customHeight="1" x14ac:dyDescent="0.2">
      <c r="A17"/>
      <c r="B17" s="129">
        <v>41155</v>
      </c>
      <c r="C17" s="190" t="s">
        <v>301</v>
      </c>
      <c r="D17" s="132" t="s">
        <v>222</v>
      </c>
      <c r="E17" s="136">
        <v>1917.34</v>
      </c>
      <c r="F17" s="29" t="s">
        <v>89</v>
      </c>
      <c r="G17" s="29" t="s">
        <v>249</v>
      </c>
      <c r="H17"/>
      <c r="I17" s="129">
        <v>41156</v>
      </c>
      <c r="J17" s="132" t="s">
        <v>1123</v>
      </c>
      <c r="K17" s="136">
        <v>23422.37</v>
      </c>
      <c r="L17" s="304"/>
    </row>
    <row r="18" spans="1:12" s="29" customFormat="1" ht="12.75" customHeight="1" x14ac:dyDescent="0.2">
      <c r="A18"/>
      <c r="B18" s="129">
        <v>41155</v>
      </c>
      <c r="C18" s="190" t="s">
        <v>301</v>
      </c>
      <c r="D18" s="132" t="s">
        <v>869</v>
      </c>
      <c r="E18" s="136">
        <v>626.65</v>
      </c>
      <c r="F18" s="29" t="s">
        <v>89</v>
      </c>
      <c r="G18" s="29" t="s">
        <v>249</v>
      </c>
      <c r="H18"/>
      <c r="I18" s="129">
        <v>41170</v>
      </c>
      <c r="J18" s="132" t="s">
        <v>1132</v>
      </c>
      <c r="K18" s="136">
        <v>37884.44</v>
      </c>
      <c r="L18" s="308"/>
    </row>
    <row r="19" spans="1:12" s="29" customFormat="1" ht="12.75" customHeight="1" x14ac:dyDescent="0.2">
      <c r="A19"/>
      <c r="B19" s="129">
        <v>41155</v>
      </c>
      <c r="C19" s="190" t="s">
        <v>674</v>
      </c>
      <c r="D19" s="132" t="s">
        <v>730</v>
      </c>
      <c r="E19" s="136">
        <v>398.2</v>
      </c>
      <c r="F19" s="29" t="s">
        <v>89</v>
      </c>
      <c r="G19" s="29" t="s">
        <v>249</v>
      </c>
      <c r="H19"/>
      <c r="I19" s="129">
        <v>41170</v>
      </c>
      <c r="J19" s="132" t="s">
        <v>1133</v>
      </c>
      <c r="K19" s="136">
        <v>452.26</v>
      </c>
      <c r="L19" s="308"/>
    </row>
    <row r="20" spans="1:12" s="29" customFormat="1" ht="12.75" customHeight="1" x14ac:dyDescent="0.2">
      <c r="A20"/>
      <c r="B20" s="129">
        <v>41155</v>
      </c>
      <c r="C20" s="190" t="s">
        <v>301</v>
      </c>
      <c r="D20" s="132" t="s">
        <v>246</v>
      </c>
      <c r="E20" s="136">
        <v>1959.66</v>
      </c>
      <c r="F20" s="29" t="s">
        <v>89</v>
      </c>
      <c r="G20" s="29" t="s">
        <v>249</v>
      </c>
      <c r="H20"/>
      <c r="I20" s="129">
        <v>41170</v>
      </c>
      <c r="J20" s="132" t="s">
        <v>1134</v>
      </c>
      <c r="K20" s="136">
        <v>243.84</v>
      </c>
      <c r="L20" s="308"/>
    </row>
    <row r="21" spans="1:12" s="29" customFormat="1" ht="13.5" thickBot="1" x14ac:dyDescent="0.25">
      <c r="A21"/>
      <c r="B21" s="129">
        <v>41155</v>
      </c>
      <c r="C21" s="190" t="s">
        <v>525</v>
      </c>
      <c r="D21" s="132" t="s">
        <v>1120</v>
      </c>
      <c r="E21" s="136">
        <v>1150</v>
      </c>
      <c r="F21" s="29" t="s">
        <v>89</v>
      </c>
      <c r="G21" s="29" t="s">
        <v>249</v>
      </c>
      <c r="H21"/>
      <c r="I21" s="209"/>
      <c r="J21" s="133"/>
      <c r="K21" s="137"/>
      <c r="L21" s="308"/>
    </row>
    <row r="22" spans="1:12" s="29" customFormat="1" ht="13.5" thickBot="1" x14ac:dyDescent="0.25">
      <c r="A22"/>
      <c r="B22" s="129">
        <v>41155</v>
      </c>
      <c r="C22" s="190" t="s">
        <v>469</v>
      </c>
      <c r="D22" s="132" t="s">
        <v>901</v>
      </c>
      <c r="E22" s="136">
        <v>101.3</v>
      </c>
      <c r="F22" s="29" t="s">
        <v>89</v>
      </c>
      <c r="G22" s="29" t="s">
        <v>249</v>
      </c>
      <c r="H22"/>
      <c r="I22" s="316"/>
      <c r="J22" s="194"/>
      <c r="K22" s="87">
        <f>SUM(K17:K21)</f>
        <v>62002.909999999996</v>
      </c>
      <c r="L22" s="308"/>
    </row>
    <row r="23" spans="1:12" s="29" customFormat="1" x14ac:dyDescent="0.2">
      <c r="A23"/>
      <c r="B23" s="129">
        <v>41155</v>
      </c>
      <c r="C23" s="190" t="s">
        <v>469</v>
      </c>
      <c r="D23" s="132" t="s">
        <v>424</v>
      </c>
      <c r="E23" s="136">
        <v>868.65</v>
      </c>
      <c r="F23" s="29" t="s">
        <v>89</v>
      </c>
      <c r="G23" s="29" t="s">
        <v>249</v>
      </c>
      <c r="H23"/>
      <c r="I23" s="316"/>
      <c r="J23" s="194"/>
      <c r="K23" s="208"/>
      <c r="L23" s="308"/>
    </row>
    <row r="24" spans="1:12" s="29" customFormat="1" x14ac:dyDescent="0.2">
      <c r="A24"/>
      <c r="B24" s="129">
        <v>41156</v>
      </c>
      <c r="C24" s="190" t="s">
        <v>301</v>
      </c>
      <c r="D24" s="132" t="s">
        <v>5</v>
      </c>
      <c r="E24" s="136">
        <v>912</v>
      </c>
      <c r="F24" s="29" t="s">
        <v>89</v>
      </c>
      <c r="G24" s="29" t="s">
        <v>249</v>
      </c>
      <c r="H24"/>
      <c r="I24" s="316"/>
      <c r="J24" s="194"/>
      <c r="K24" s="208"/>
      <c r="L24" s="308"/>
    </row>
    <row r="25" spans="1:12" s="29" customFormat="1" x14ac:dyDescent="0.2">
      <c r="A25"/>
      <c r="B25" s="129">
        <v>41156</v>
      </c>
      <c r="C25" s="190" t="s">
        <v>719</v>
      </c>
      <c r="D25" s="132" t="s">
        <v>1051</v>
      </c>
      <c r="E25" s="136">
        <v>597.27</v>
      </c>
      <c r="F25" s="29" t="s">
        <v>89</v>
      </c>
      <c r="G25" s="29" t="s">
        <v>249</v>
      </c>
      <c r="H25"/>
      <c r="I25" s="154"/>
      <c r="J25" s="155"/>
      <c r="K25" s="156"/>
      <c r="L25" s="308"/>
    </row>
    <row r="26" spans="1:12" s="29" customFormat="1" x14ac:dyDescent="0.2">
      <c r="A26"/>
      <c r="B26" s="129">
        <v>41156</v>
      </c>
      <c r="C26" s="190" t="s">
        <v>469</v>
      </c>
      <c r="D26" s="132" t="s">
        <v>901</v>
      </c>
      <c r="E26" s="136">
        <v>103.35</v>
      </c>
      <c r="F26" s="29" t="s">
        <v>89</v>
      </c>
      <c r="G26" s="29" t="s">
        <v>249</v>
      </c>
      <c r="H26"/>
      <c r="I26" s="154"/>
      <c r="J26" s="155"/>
      <c r="K26" s="156"/>
      <c r="L26" s="308"/>
    </row>
    <row r="27" spans="1:12" s="29" customFormat="1" ht="13.5" thickBot="1" x14ac:dyDescent="0.25">
      <c r="A27"/>
      <c r="B27" s="129">
        <v>41157</v>
      </c>
      <c r="C27" s="190" t="s">
        <v>301</v>
      </c>
      <c r="D27" s="132" t="s">
        <v>203</v>
      </c>
      <c r="E27" s="136">
        <v>1005</v>
      </c>
      <c r="F27" s="29" t="s">
        <v>89</v>
      </c>
      <c r="G27" s="29" t="s">
        <v>249</v>
      </c>
      <c r="H27"/>
      <c r="I27" s="299"/>
      <c r="J27" s="155"/>
      <c r="K27" s="301"/>
      <c r="L27" s="309"/>
    </row>
    <row r="28" spans="1:12" s="29" customFormat="1" ht="12.75" customHeight="1" x14ac:dyDescent="0.2">
      <c r="A28"/>
      <c r="B28" s="129">
        <v>41157</v>
      </c>
      <c r="C28" s="190" t="s">
        <v>469</v>
      </c>
      <c r="D28" s="132" t="s">
        <v>424</v>
      </c>
      <c r="E28" s="136">
        <v>188.19</v>
      </c>
      <c r="F28" s="29" t="s">
        <v>89</v>
      </c>
      <c r="G28" s="29" t="s">
        <v>249</v>
      </c>
      <c r="H28"/>
      <c r="I28" s="158"/>
      <c r="J28" s="883" t="s">
        <v>1087</v>
      </c>
      <c r="K28" s="881">
        <f>E10+K13+K22+E109</f>
        <v>309665.99</v>
      </c>
      <c r="L28" s="309"/>
    </row>
    <row r="29" spans="1:12" s="29" customFormat="1" ht="12.75" customHeight="1" thickBot="1" x14ac:dyDescent="0.25">
      <c r="A29"/>
      <c r="B29" s="129">
        <v>41157</v>
      </c>
      <c r="C29" s="190" t="s">
        <v>301</v>
      </c>
      <c r="D29" s="132" t="s">
        <v>869</v>
      </c>
      <c r="E29" s="136">
        <v>525</v>
      </c>
      <c r="F29" s="29" t="s">
        <v>89</v>
      </c>
      <c r="G29" s="29" t="s">
        <v>249</v>
      </c>
      <c r="H29"/>
      <c r="I29" s="158"/>
      <c r="J29" s="883"/>
      <c r="K29" s="882"/>
      <c r="L29" s="309"/>
    </row>
    <row r="30" spans="1:12" s="29" customFormat="1" ht="12.75" customHeight="1" x14ac:dyDescent="0.2">
      <c r="A30"/>
      <c r="B30" s="129">
        <v>41158</v>
      </c>
      <c r="C30" s="190" t="s">
        <v>301</v>
      </c>
      <c r="D30" s="132" t="s">
        <v>9</v>
      </c>
      <c r="E30" s="136">
        <v>211.85</v>
      </c>
      <c r="G30" s="29" t="s">
        <v>249</v>
      </c>
      <c r="H30" s="111"/>
      <c r="I30" s="302"/>
      <c r="J30" s="303"/>
      <c r="K30" s="327">
        <f>K28</f>
        <v>309665.99</v>
      </c>
      <c r="L30" s="309"/>
    </row>
    <row r="31" spans="1:12" s="29" customFormat="1" ht="12.75" customHeight="1" x14ac:dyDescent="0.2">
      <c r="A31"/>
      <c r="B31" s="129">
        <v>41158</v>
      </c>
      <c r="C31" s="190" t="s">
        <v>301</v>
      </c>
      <c r="D31" s="132" t="s">
        <v>21</v>
      </c>
      <c r="E31" s="136">
        <v>607.65</v>
      </c>
      <c r="F31" s="29" t="s">
        <v>89</v>
      </c>
      <c r="G31" s="29" t="s">
        <v>249</v>
      </c>
      <c r="H31" s="3"/>
      <c r="L31" s="309"/>
    </row>
    <row r="32" spans="1:12" s="29" customFormat="1" ht="12.75" customHeight="1" x14ac:dyDescent="0.2">
      <c r="A32"/>
      <c r="B32" s="129">
        <v>41158</v>
      </c>
      <c r="C32" s="190" t="s">
        <v>301</v>
      </c>
      <c r="D32" s="132" t="s">
        <v>310</v>
      </c>
      <c r="E32" s="136">
        <v>295</v>
      </c>
      <c r="F32" s="29" t="s">
        <v>89</v>
      </c>
      <c r="G32" s="29" t="s">
        <v>249</v>
      </c>
      <c r="H32" s="3"/>
      <c r="L32" s="310"/>
    </row>
    <row r="33" spans="1:12" s="29" customFormat="1" x14ac:dyDescent="0.2">
      <c r="A33"/>
      <c r="B33" s="129">
        <v>41158</v>
      </c>
      <c r="C33" s="190" t="s">
        <v>301</v>
      </c>
      <c r="D33" s="132" t="s">
        <v>869</v>
      </c>
      <c r="E33" s="136">
        <v>820.35</v>
      </c>
      <c r="F33" s="29" t="s">
        <v>89</v>
      </c>
      <c r="G33" s="29" t="s">
        <v>249</v>
      </c>
      <c r="H33" s="159"/>
      <c r="L33" s="309"/>
    </row>
    <row r="34" spans="1:12" s="29" customFormat="1" x14ac:dyDescent="0.2">
      <c r="A34"/>
      <c r="B34" s="129">
        <v>41159</v>
      </c>
      <c r="C34" s="190" t="s">
        <v>301</v>
      </c>
      <c r="D34" s="132" t="s">
        <v>307</v>
      </c>
      <c r="E34" s="136">
        <v>9302.4</v>
      </c>
      <c r="F34" s="29" t="s">
        <v>89</v>
      </c>
      <c r="G34" s="29" t="s">
        <v>249</v>
      </c>
      <c r="H34" s="159"/>
      <c r="L34" s="309"/>
    </row>
    <row r="35" spans="1:12" s="29" customFormat="1" ht="12.75" customHeight="1" x14ac:dyDescent="0.2">
      <c r="A35"/>
      <c r="B35" s="129">
        <v>41159</v>
      </c>
      <c r="C35" s="190" t="s">
        <v>301</v>
      </c>
      <c r="D35" s="132" t="s">
        <v>227</v>
      </c>
      <c r="E35" s="136">
        <v>855</v>
      </c>
      <c r="F35" s="29" t="s">
        <v>89</v>
      </c>
      <c r="G35" s="29" t="s">
        <v>249</v>
      </c>
      <c r="H35" s="159"/>
      <c r="L35" s="309"/>
    </row>
    <row r="36" spans="1:12" s="29" customFormat="1" ht="12.75" customHeight="1" x14ac:dyDescent="0.2">
      <c r="A36"/>
      <c r="B36" s="129">
        <v>41159</v>
      </c>
      <c r="C36" s="190" t="s">
        <v>301</v>
      </c>
      <c r="D36" s="132" t="s">
        <v>293</v>
      </c>
      <c r="E36" s="136">
        <v>2728.7</v>
      </c>
      <c r="F36" s="29" t="s">
        <v>89</v>
      </c>
      <c r="G36" s="29" t="s">
        <v>249</v>
      </c>
      <c r="H36" s="159"/>
      <c r="L36" s="309"/>
    </row>
    <row r="37" spans="1:12" s="29" customFormat="1" ht="12.75" customHeight="1" x14ac:dyDescent="0.2">
      <c r="A37"/>
      <c r="B37" s="129">
        <v>41159</v>
      </c>
      <c r="C37" s="190" t="s">
        <v>301</v>
      </c>
      <c r="D37" s="132" t="s">
        <v>293</v>
      </c>
      <c r="E37" s="136">
        <v>859.56</v>
      </c>
      <c r="F37" s="29" t="s">
        <v>89</v>
      </c>
      <c r="G37" s="29" t="s">
        <v>249</v>
      </c>
      <c r="H37" s="159"/>
      <c r="L37" s="309"/>
    </row>
    <row r="38" spans="1:12" s="29" customFormat="1" ht="12.75" customHeight="1" x14ac:dyDescent="0.2">
      <c r="A38"/>
      <c r="B38" s="129">
        <v>41159</v>
      </c>
      <c r="C38" s="190" t="s">
        <v>637</v>
      </c>
      <c r="D38" s="132" t="s">
        <v>1124</v>
      </c>
      <c r="E38" s="136">
        <v>357.52</v>
      </c>
      <c r="F38" s="29" t="s">
        <v>89</v>
      </c>
      <c r="G38" s="29" t="s">
        <v>249</v>
      </c>
      <c r="H38" s="159"/>
      <c r="L38" s="309"/>
    </row>
    <row r="39" spans="1:12" s="29" customFormat="1" ht="12.75" customHeight="1" x14ac:dyDescent="0.2">
      <c r="A39"/>
      <c r="B39" s="129">
        <v>41159</v>
      </c>
      <c r="C39" s="190" t="s">
        <v>719</v>
      </c>
      <c r="D39" s="132" t="s">
        <v>1051</v>
      </c>
      <c r="E39" s="136">
        <v>612.46</v>
      </c>
      <c r="F39" s="29" t="s">
        <v>89</v>
      </c>
      <c r="G39" s="29" t="s">
        <v>249</v>
      </c>
      <c r="H39" s="159"/>
      <c r="L39" s="311"/>
    </row>
    <row r="40" spans="1:12" s="29" customFormat="1" ht="12.75" customHeight="1" x14ac:dyDescent="0.2">
      <c r="A40"/>
      <c r="B40" s="129">
        <v>41160</v>
      </c>
      <c r="C40" s="190" t="s">
        <v>469</v>
      </c>
      <c r="D40" s="132" t="s">
        <v>424</v>
      </c>
      <c r="E40" s="136">
        <v>238.7</v>
      </c>
      <c r="F40" s="29" t="s">
        <v>89</v>
      </c>
      <c r="G40" s="29" t="s">
        <v>249</v>
      </c>
      <c r="H40"/>
      <c r="L40" s="309"/>
    </row>
    <row r="41" spans="1:12" s="29" customFormat="1" ht="12.75" customHeight="1" x14ac:dyDescent="0.2">
      <c r="A41"/>
      <c r="B41" s="129">
        <v>41162</v>
      </c>
      <c r="C41" s="190" t="s">
        <v>301</v>
      </c>
      <c r="D41" s="132" t="s">
        <v>310</v>
      </c>
      <c r="E41" s="136">
        <v>274</v>
      </c>
      <c r="F41" s="29" t="s">
        <v>89</v>
      </c>
      <c r="G41" s="29" t="s">
        <v>249</v>
      </c>
      <c r="H41"/>
      <c r="L41" s="309"/>
    </row>
    <row r="42" spans="1:12" s="29" customFormat="1" ht="12.75" customHeight="1" x14ac:dyDescent="0.2">
      <c r="A42"/>
      <c r="B42" s="129">
        <v>41162</v>
      </c>
      <c r="C42" s="190" t="s">
        <v>301</v>
      </c>
      <c r="D42" s="132" t="s">
        <v>869</v>
      </c>
      <c r="E42" s="136">
        <v>2118.25</v>
      </c>
      <c r="F42" s="29" t="s">
        <v>89</v>
      </c>
      <c r="G42" s="29" t="s">
        <v>249</v>
      </c>
      <c r="H42"/>
      <c r="L42" s="309"/>
    </row>
    <row r="43" spans="1:12" s="29" customFormat="1" x14ac:dyDescent="0.2">
      <c r="A43"/>
      <c r="B43" s="129">
        <v>41162</v>
      </c>
      <c r="C43" s="190" t="s">
        <v>719</v>
      </c>
      <c r="D43" s="132" t="s">
        <v>1125</v>
      </c>
      <c r="E43" s="124">
        <v>2913.58</v>
      </c>
      <c r="F43" s="29" t="s">
        <v>89</v>
      </c>
      <c r="G43" s="29" t="s">
        <v>249</v>
      </c>
      <c r="H43"/>
      <c r="L43" s="309"/>
    </row>
    <row r="44" spans="1:12" s="29" customFormat="1" x14ac:dyDescent="0.2">
      <c r="A44"/>
      <c r="B44" s="129">
        <v>41162</v>
      </c>
      <c r="C44" s="190" t="s">
        <v>301</v>
      </c>
      <c r="D44" s="132" t="s">
        <v>227</v>
      </c>
      <c r="E44" s="135">
        <v>262.2</v>
      </c>
      <c r="F44" s="29" t="s">
        <v>89</v>
      </c>
      <c r="G44" s="29" t="s">
        <v>249</v>
      </c>
      <c r="H44"/>
      <c r="L44" s="309"/>
    </row>
    <row r="45" spans="1:12" s="29" customFormat="1" x14ac:dyDescent="0.2">
      <c r="A45"/>
      <c r="B45" s="129">
        <v>41162</v>
      </c>
      <c r="C45" s="190" t="s">
        <v>637</v>
      </c>
      <c r="D45" s="132" t="s">
        <v>1154</v>
      </c>
      <c r="E45" s="136">
        <v>285.89999999999998</v>
      </c>
      <c r="F45" s="29" t="s">
        <v>89</v>
      </c>
      <c r="G45" s="29" t="s">
        <v>249</v>
      </c>
      <c r="H45"/>
      <c r="L45" s="309"/>
    </row>
    <row r="46" spans="1:12" s="29" customFormat="1" x14ac:dyDescent="0.2">
      <c r="A46"/>
      <c r="B46" s="129">
        <v>41162</v>
      </c>
      <c r="C46" s="190" t="s">
        <v>637</v>
      </c>
      <c r="D46" s="132" t="s">
        <v>914</v>
      </c>
      <c r="E46" s="136">
        <v>32.14</v>
      </c>
      <c r="F46" s="29" t="s">
        <v>89</v>
      </c>
      <c r="G46" s="29" t="s">
        <v>249</v>
      </c>
      <c r="H46"/>
      <c r="L46" s="309"/>
    </row>
    <row r="47" spans="1:12" s="29" customFormat="1" x14ac:dyDescent="0.2">
      <c r="A47"/>
      <c r="B47" s="129">
        <v>41162</v>
      </c>
      <c r="C47" s="190" t="s">
        <v>637</v>
      </c>
      <c r="D47" s="132" t="s">
        <v>1126</v>
      </c>
      <c r="E47" s="136">
        <v>607.47</v>
      </c>
      <c r="F47" s="29" t="s">
        <v>89</v>
      </c>
      <c r="G47" s="29" t="s">
        <v>249</v>
      </c>
      <c r="H47"/>
      <c r="L47" s="309"/>
    </row>
    <row r="48" spans="1:12" s="29" customFormat="1" x14ac:dyDescent="0.2">
      <c r="A48"/>
      <c r="B48" s="129">
        <v>41162</v>
      </c>
      <c r="C48" s="190" t="s">
        <v>441</v>
      </c>
      <c r="D48" s="132" t="s">
        <v>328</v>
      </c>
      <c r="E48" s="136">
        <v>3108</v>
      </c>
      <c r="F48" s="29" t="s">
        <v>89</v>
      </c>
      <c r="G48" s="29" t="s">
        <v>249</v>
      </c>
      <c r="H48"/>
      <c r="L48" s="309"/>
    </row>
    <row r="49" spans="1:12" s="29" customFormat="1" x14ac:dyDescent="0.2">
      <c r="A49"/>
      <c r="B49" s="129">
        <v>41162</v>
      </c>
      <c r="C49" s="190" t="s">
        <v>397</v>
      </c>
      <c r="D49" s="132" t="s">
        <v>720</v>
      </c>
      <c r="E49" s="136">
        <v>5000</v>
      </c>
      <c r="F49" s="29" t="s">
        <v>89</v>
      </c>
      <c r="G49" s="29" t="s">
        <v>249</v>
      </c>
      <c r="H49"/>
      <c r="L49" s="309"/>
    </row>
    <row r="50" spans="1:12" s="29" customFormat="1" x14ac:dyDescent="0.2">
      <c r="A50"/>
      <c r="B50" s="129">
        <v>41163</v>
      </c>
      <c r="C50" s="190" t="s">
        <v>301</v>
      </c>
      <c r="D50" s="132" t="s">
        <v>347</v>
      </c>
      <c r="E50" s="136">
        <v>3028.13</v>
      </c>
      <c r="F50" s="29" t="s">
        <v>89</v>
      </c>
      <c r="G50" s="29" t="s">
        <v>249</v>
      </c>
      <c r="H50"/>
      <c r="L50" s="309"/>
    </row>
    <row r="51" spans="1:12" s="29" customFormat="1" x14ac:dyDescent="0.2">
      <c r="A51"/>
      <c r="B51" s="129">
        <v>41163</v>
      </c>
      <c r="C51" s="190" t="s">
        <v>301</v>
      </c>
      <c r="D51" s="132" t="s">
        <v>222</v>
      </c>
      <c r="E51" s="136">
        <v>1054.04</v>
      </c>
      <c r="F51" s="29" t="s">
        <v>89</v>
      </c>
      <c r="G51" s="29" t="s">
        <v>249</v>
      </c>
      <c r="H51"/>
      <c r="L51" s="309"/>
    </row>
    <row r="52" spans="1:12" s="29" customFormat="1" x14ac:dyDescent="0.2">
      <c r="A52"/>
      <c r="B52" s="129">
        <v>41163</v>
      </c>
      <c r="C52" s="190" t="s">
        <v>1128</v>
      </c>
      <c r="D52" s="132" t="s">
        <v>1129</v>
      </c>
      <c r="E52" s="136">
        <v>1299</v>
      </c>
      <c r="F52" s="29" t="s">
        <v>89</v>
      </c>
      <c r="G52" s="29" t="s">
        <v>249</v>
      </c>
      <c r="H52"/>
      <c r="L52" s="309"/>
    </row>
    <row r="53" spans="1:12" s="29" customFormat="1" x14ac:dyDescent="0.2">
      <c r="A53"/>
      <c r="B53" s="129">
        <v>41163</v>
      </c>
      <c r="C53" s="190" t="s">
        <v>301</v>
      </c>
      <c r="D53" s="132" t="s">
        <v>1130</v>
      </c>
      <c r="E53" s="136">
        <v>1096.46</v>
      </c>
      <c r="F53" s="29" t="s">
        <v>89</v>
      </c>
      <c r="G53" s="29" t="s">
        <v>249</v>
      </c>
      <c r="H53"/>
      <c r="L53" s="309"/>
    </row>
    <row r="54" spans="1:12" s="29" customFormat="1" x14ac:dyDescent="0.2">
      <c r="A54"/>
      <c r="B54" s="129">
        <v>41164</v>
      </c>
      <c r="C54" s="190" t="s">
        <v>301</v>
      </c>
      <c r="D54" s="132" t="s">
        <v>1127</v>
      </c>
      <c r="E54" s="136">
        <v>20919</v>
      </c>
      <c r="F54" s="29" t="s">
        <v>89</v>
      </c>
      <c r="G54" s="29" t="s">
        <v>249</v>
      </c>
      <c r="H54"/>
      <c r="L54" s="309"/>
    </row>
    <row r="55" spans="1:12" s="29" customFormat="1" x14ac:dyDescent="0.2">
      <c r="A55"/>
      <c r="B55" s="129">
        <v>41164</v>
      </c>
      <c r="C55" s="190" t="s">
        <v>301</v>
      </c>
      <c r="D55" s="132" t="s">
        <v>1127</v>
      </c>
      <c r="E55" s="136">
        <v>25786.799999999999</v>
      </c>
      <c r="F55" s="29" t="s">
        <v>89</v>
      </c>
      <c r="G55" s="29" t="s">
        <v>249</v>
      </c>
      <c r="H55"/>
      <c r="L55" s="309"/>
    </row>
    <row r="56" spans="1:12" s="29" customFormat="1" x14ac:dyDescent="0.2">
      <c r="A56"/>
      <c r="B56" s="129">
        <v>41164</v>
      </c>
      <c r="C56" s="190" t="s">
        <v>719</v>
      </c>
      <c r="D56" s="132" t="s">
        <v>1051</v>
      </c>
      <c r="E56" s="136">
        <v>588.47</v>
      </c>
      <c r="F56" s="29" t="s">
        <v>89</v>
      </c>
      <c r="G56" s="29" t="s">
        <v>249</v>
      </c>
      <c r="H56"/>
      <c r="L56" s="309"/>
    </row>
    <row r="57" spans="1:12" s="29" customFormat="1" x14ac:dyDescent="0.2">
      <c r="A57"/>
      <c r="B57" s="129">
        <v>41165</v>
      </c>
      <c r="C57" s="190" t="s">
        <v>301</v>
      </c>
      <c r="D57" s="132" t="s">
        <v>380</v>
      </c>
      <c r="E57" s="136">
        <v>285</v>
      </c>
      <c r="F57" s="29" t="s">
        <v>89</v>
      </c>
      <c r="G57" s="29" t="s">
        <v>249</v>
      </c>
      <c r="H57"/>
      <c r="L57" s="309"/>
    </row>
    <row r="58" spans="1:12" s="29" customFormat="1" x14ac:dyDescent="0.2">
      <c r="A58"/>
      <c r="B58" s="129">
        <v>41165</v>
      </c>
      <c r="C58" s="190" t="s">
        <v>719</v>
      </c>
      <c r="D58" s="132" t="s">
        <v>1142</v>
      </c>
      <c r="E58" s="136">
        <v>560.75</v>
      </c>
      <c r="F58" s="29" t="s">
        <v>89</v>
      </c>
      <c r="G58" s="29" t="s">
        <v>249</v>
      </c>
      <c r="H58"/>
      <c r="L58" s="309"/>
    </row>
    <row r="59" spans="1:12" s="29" customFormat="1" x14ac:dyDescent="0.2">
      <c r="A59"/>
      <c r="B59" s="129">
        <v>41166</v>
      </c>
      <c r="C59" s="190" t="s">
        <v>301</v>
      </c>
      <c r="D59" s="132" t="s">
        <v>227</v>
      </c>
      <c r="E59" s="136">
        <v>1972.2</v>
      </c>
      <c r="F59" s="29" t="s">
        <v>89</v>
      </c>
      <c r="G59" s="29" t="s">
        <v>249</v>
      </c>
      <c r="H59"/>
      <c r="L59" s="309"/>
    </row>
    <row r="60" spans="1:12" s="29" customFormat="1" x14ac:dyDescent="0.2">
      <c r="A60"/>
      <c r="B60" s="129">
        <v>41169</v>
      </c>
      <c r="C60" s="190" t="s">
        <v>469</v>
      </c>
      <c r="D60" s="132" t="s">
        <v>1131</v>
      </c>
      <c r="E60" s="136">
        <v>298.89</v>
      </c>
      <c r="F60" s="29" t="s">
        <v>89</v>
      </c>
      <c r="G60" s="29" t="s">
        <v>249</v>
      </c>
      <c r="H60"/>
      <c r="L60" s="309"/>
    </row>
    <row r="61" spans="1:12" s="29" customFormat="1" x14ac:dyDescent="0.2">
      <c r="A61"/>
      <c r="B61" s="129">
        <v>41169</v>
      </c>
      <c r="C61" s="190" t="s">
        <v>637</v>
      </c>
      <c r="D61" s="132" t="s">
        <v>464</v>
      </c>
      <c r="E61" s="136">
        <v>174.83</v>
      </c>
      <c r="F61" s="29" t="s">
        <v>89</v>
      </c>
      <c r="G61" s="29" t="s">
        <v>249</v>
      </c>
      <c r="H61"/>
      <c r="L61" s="309"/>
    </row>
    <row r="62" spans="1:12" s="29" customFormat="1" x14ac:dyDescent="0.2">
      <c r="A62"/>
      <c r="B62" s="129">
        <v>41169</v>
      </c>
      <c r="C62" s="190" t="s">
        <v>301</v>
      </c>
      <c r="D62" s="132" t="s">
        <v>810</v>
      </c>
      <c r="E62" s="136">
        <v>587.44000000000005</v>
      </c>
      <c r="F62" s="29" t="s">
        <v>89</v>
      </c>
      <c r="G62" s="29" t="s">
        <v>249</v>
      </c>
      <c r="H62"/>
      <c r="L62" s="309"/>
    </row>
    <row r="63" spans="1:12" s="29" customFormat="1" x14ac:dyDescent="0.2">
      <c r="A63"/>
      <c r="B63" s="129">
        <v>41169</v>
      </c>
      <c r="C63" s="190" t="s">
        <v>301</v>
      </c>
      <c r="D63" s="132" t="s">
        <v>380</v>
      </c>
      <c r="E63" s="136">
        <v>285</v>
      </c>
      <c r="F63" s="29" t="s">
        <v>89</v>
      </c>
      <c r="G63" s="29" t="s">
        <v>249</v>
      </c>
      <c r="H63"/>
      <c r="L63" s="309"/>
    </row>
    <row r="64" spans="1:12" s="29" customFormat="1" x14ac:dyDescent="0.2">
      <c r="A64"/>
      <c r="B64" s="129">
        <v>41169</v>
      </c>
      <c r="C64" s="190" t="s">
        <v>719</v>
      </c>
      <c r="D64" s="132" t="s">
        <v>1051</v>
      </c>
      <c r="E64" s="136">
        <v>481.45</v>
      </c>
      <c r="F64" s="29" t="s">
        <v>89</v>
      </c>
      <c r="G64" s="29" t="s">
        <v>249</v>
      </c>
      <c r="H64"/>
      <c r="L64" s="309"/>
    </row>
    <row r="65" spans="1:12" s="29" customFormat="1" x14ac:dyDescent="0.2">
      <c r="A65"/>
      <c r="B65" s="129">
        <v>41170</v>
      </c>
      <c r="C65" s="190" t="s">
        <v>719</v>
      </c>
      <c r="D65" s="132" t="s">
        <v>1143</v>
      </c>
      <c r="E65" s="136">
        <v>541.54999999999995</v>
      </c>
      <c r="F65" s="29" t="s">
        <v>89</v>
      </c>
      <c r="G65" s="29" t="s">
        <v>249</v>
      </c>
      <c r="H65"/>
      <c r="L65" s="309"/>
    </row>
    <row r="66" spans="1:12" s="29" customFormat="1" x14ac:dyDescent="0.2">
      <c r="A66"/>
      <c r="B66" s="129">
        <v>41170</v>
      </c>
      <c r="C66" s="190" t="s">
        <v>719</v>
      </c>
      <c r="D66" s="132" t="s">
        <v>1121</v>
      </c>
      <c r="E66" s="136">
        <v>684.04</v>
      </c>
      <c r="F66" s="29" t="s">
        <v>89</v>
      </c>
      <c r="G66" s="29" t="s">
        <v>249</v>
      </c>
      <c r="H66"/>
      <c r="L66" s="309"/>
    </row>
    <row r="67" spans="1:12" s="29" customFormat="1" x14ac:dyDescent="0.2">
      <c r="A67"/>
      <c r="B67" s="129">
        <v>41171</v>
      </c>
      <c r="C67" s="190" t="s">
        <v>397</v>
      </c>
      <c r="D67" s="132" t="s">
        <v>434</v>
      </c>
      <c r="E67" s="136">
        <v>3970</v>
      </c>
      <c r="F67" s="29" t="s">
        <v>89</v>
      </c>
      <c r="G67" s="29" t="s">
        <v>249</v>
      </c>
      <c r="H67"/>
      <c r="L67" s="309"/>
    </row>
    <row r="68" spans="1:12" s="29" customFormat="1" x14ac:dyDescent="0.2">
      <c r="A68"/>
      <c r="B68" s="129">
        <v>41171</v>
      </c>
      <c r="C68" s="190" t="s">
        <v>637</v>
      </c>
      <c r="D68" s="132" t="s">
        <v>1135</v>
      </c>
      <c r="E68" s="136">
        <v>5000</v>
      </c>
      <c r="F68" s="29" t="s">
        <v>89</v>
      </c>
      <c r="G68" s="29" t="s">
        <v>249</v>
      </c>
      <c r="H68"/>
      <c r="L68" s="309"/>
    </row>
    <row r="69" spans="1:12" s="29" customFormat="1" x14ac:dyDescent="0.2">
      <c r="A69"/>
      <c r="B69" s="129">
        <v>41171</v>
      </c>
      <c r="C69" s="190" t="s">
        <v>301</v>
      </c>
      <c r="D69" s="132" t="s">
        <v>21</v>
      </c>
      <c r="E69" s="136">
        <v>3216.32</v>
      </c>
      <c r="F69" s="29" t="s">
        <v>89</v>
      </c>
      <c r="G69" s="29" t="s">
        <v>249</v>
      </c>
      <c r="H69"/>
      <c r="L69" s="309"/>
    </row>
    <row r="70" spans="1:12" s="29" customFormat="1" x14ac:dyDescent="0.2">
      <c r="A70"/>
      <c r="B70" s="129">
        <v>41171</v>
      </c>
      <c r="C70" s="190" t="s">
        <v>301</v>
      </c>
      <c r="D70" s="132" t="s">
        <v>150</v>
      </c>
      <c r="E70" s="136">
        <v>1407.9</v>
      </c>
      <c r="F70" s="29" t="s">
        <v>89</v>
      </c>
      <c r="G70" s="29" t="s">
        <v>249</v>
      </c>
      <c r="H70"/>
      <c r="L70" s="309"/>
    </row>
    <row r="71" spans="1:12" s="29" customFormat="1" x14ac:dyDescent="0.2">
      <c r="A71"/>
      <c r="B71" s="129">
        <v>41171</v>
      </c>
      <c r="C71" s="190" t="s">
        <v>469</v>
      </c>
      <c r="D71" s="132" t="s">
        <v>901</v>
      </c>
      <c r="E71" s="136">
        <v>88.2</v>
      </c>
      <c r="F71" s="29" t="s">
        <v>89</v>
      </c>
      <c r="G71" s="29" t="s">
        <v>249</v>
      </c>
      <c r="H71"/>
      <c r="L71" s="309"/>
    </row>
    <row r="72" spans="1:12" s="29" customFormat="1" x14ac:dyDescent="0.2">
      <c r="A72"/>
      <c r="B72" s="129">
        <v>41172</v>
      </c>
      <c r="C72" s="190" t="s">
        <v>301</v>
      </c>
      <c r="D72" s="132" t="s">
        <v>5</v>
      </c>
      <c r="E72" s="136">
        <v>2284.56</v>
      </c>
      <c r="F72" s="29" t="s">
        <v>89</v>
      </c>
      <c r="G72" s="29" t="s">
        <v>249</v>
      </c>
      <c r="H72"/>
      <c r="L72" s="309"/>
    </row>
    <row r="73" spans="1:12" s="29" customFormat="1" x14ac:dyDescent="0.2">
      <c r="A73"/>
      <c r="B73" s="129">
        <v>41172</v>
      </c>
      <c r="C73" s="190" t="s">
        <v>301</v>
      </c>
      <c r="D73" s="132" t="s">
        <v>821</v>
      </c>
      <c r="E73" s="136">
        <v>451.17</v>
      </c>
      <c r="F73" s="29" t="s">
        <v>89</v>
      </c>
      <c r="G73" s="29" t="s">
        <v>249</v>
      </c>
      <c r="H73"/>
      <c r="I73" s="29" t="s">
        <v>1144</v>
      </c>
      <c r="L73" s="309"/>
    </row>
    <row r="74" spans="1:12" s="29" customFormat="1" x14ac:dyDescent="0.2">
      <c r="A74"/>
      <c r="B74" s="129">
        <v>41172</v>
      </c>
      <c r="C74" s="190" t="s">
        <v>301</v>
      </c>
      <c r="D74" s="132" t="s">
        <v>869</v>
      </c>
      <c r="E74" s="136">
        <v>1137.9000000000001</v>
      </c>
      <c r="F74" s="29" t="s">
        <v>89</v>
      </c>
      <c r="G74" s="29" t="s">
        <v>249</v>
      </c>
      <c r="H74"/>
      <c r="L74" s="309"/>
    </row>
    <row r="75" spans="1:12" s="29" customFormat="1" x14ac:dyDescent="0.2">
      <c r="A75"/>
      <c r="B75" s="129">
        <v>41172</v>
      </c>
      <c r="C75" s="190" t="s">
        <v>469</v>
      </c>
      <c r="D75" s="132" t="s">
        <v>901</v>
      </c>
      <c r="E75" s="136">
        <v>75.5</v>
      </c>
      <c r="F75" s="29" t="s">
        <v>89</v>
      </c>
      <c r="G75" s="29" t="s">
        <v>249</v>
      </c>
      <c r="H75"/>
      <c r="L75" s="309"/>
    </row>
    <row r="76" spans="1:12" s="29" customFormat="1" x14ac:dyDescent="0.2">
      <c r="A76"/>
      <c r="B76" s="129">
        <v>41172</v>
      </c>
      <c r="C76" s="190" t="s">
        <v>719</v>
      </c>
      <c r="D76" s="132" t="s">
        <v>1051</v>
      </c>
      <c r="E76" s="136">
        <v>501.21</v>
      </c>
      <c r="F76" s="29" t="s">
        <v>89</v>
      </c>
      <c r="G76" s="29" t="s">
        <v>249</v>
      </c>
      <c r="H76"/>
      <c r="L76" s="309"/>
    </row>
    <row r="77" spans="1:12" s="29" customFormat="1" x14ac:dyDescent="0.2">
      <c r="A77"/>
      <c r="B77" s="129">
        <v>41173</v>
      </c>
      <c r="C77" s="190" t="s">
        <v>397</v>
      </c>
      <c r="D77" s="132" t="s">
        <v>665</v>
      </c>
      <c r="E77" s="136">
        <v>117.45</v>
      </c>
      <c r="F77" s="29" t="s">
        <v>89</v>
      </c>
      <c r="G77" s="29" t="s">
        <v>249</v>
      </c>
      <c r="H77"/>
      <c r="L77" s="309"/>
    </row>
    <row r="78" spans="1:12" s="29" customFormat="1" x14ac:dyDescent="0.2">
      <c r="A78"/>
      <c r="B78" s="129">
        <v>41173</v>
      </c>
      <c r="C78" s="190" t="s">
        <v>637</v>
      </c>
      <c r="D78" s="132" t="s">
        <v>1124</v>
      </c>
      <c r="E78" s="136">
        <v>317.86</v>
      </c>
      <c r="F78" s="29" t="s">
        <v>89</v>
      </c>
      <c r="G78" s="29" t="s">
        <v>249</v>
      </c>
      <c r="H78"/>
      <c r="L78" s="309"/>
    </row>
    <row r="79" spans="1:12" s="29" customFormat="1" x14ac:dyDescent="0.2">
      <c r="A79"/>
      <c r="B79" s="129">
        <v>41173</v>
      </c>
      <c r="C79" s="190" t="s">
        <v>301</v>
      </c>
      <c r="D79" s="132" t="s">
        <v>869</v>
      </c>
      <c r="E79" s="136">
        <v>418</v>
      </c>
      <c r="F79" s="29" t="s">
        <v>89</v>
      </c>
      <c r="G79" s="29" t="s">
        <v>249</v>
      </c>
      <c r="H79"/>
      <c r="L79" s="309"/>
    </row>
    <row r="80" spans="1:12" s="29" customFormat="1" x14ac:dyDescent="0.2">
      <c r="A80"/>
      <c r="B80" s="129">
        <v>41173</v>
      </c>
      <c r="C80" s="190" t="s">
        <v>719</v>
      </c>
      <c r="D80" s="132" t="s">
        <v>1051</v>
      </c>
      <c r="E80" s="136">
        <v>588.82000000000005</v>
      </c>
      <c r="F80" s="29" t="s">
        <v>89</v>
      </c>
      <c r="G80" s="29" t="s">
        <v>249</v>
      </c>
      <c r="H80"/>
      <c r="L80" s="309"/>
    </row>
    <row r="81" spans="1:12" s="29" customFormat="1" x14ac:dyDescent="0.2">
      <c r="A81"/>
      <c r="B81" s="129">
        <v>41173</v>
      </c>
      <c r="C81" s="190" t="s">
        <v>301</v>
      </c>
      <c r="D81" s="132" t="s">
        <v>869</v>
      </c>
      <c r="E81" s="136">
        <v>212.65</v>
      </c>
      <c r="F81" s="29" t="s">
        <v>89</v>
      </c>
      <c r="G81" s="29" t="s">
        <v>249</v>
      </c>
      <c r="H81"/>
      <c r="L81" s="309"/>
    </row>
    <row r="82" spans="1:12" s="29" customFormat="1" x14ac:dyDescent="0.2">
      <c r="A82"/>
      <c r="B82" s="129">
        <v>41174</v>
      </c>
      <c r="C82" s="190" t="s">
        <v>469</v>
      </c>
      <c r="D82" s="132" t="s">
        <v>424</v>
      </c>
      <c r="E82" s="136">
        <v>139.69999999999999</v>
      </c>
      <c r="F82" s="29" t="s">
        <v>89</v>
      </c>
      <c r="G82" s="29" t="s">
        <v>249</v>
      </c>
      <c r="H82"/>
      <c r="L82" s="309"/>
    </row>
    <row r="83" spans="1:12" s="29" customFormat="1" x14ac:dyDescent="0.2">
      <c r="A83"/>
      <c r="B83" s="129">
        <v>41174</v>
      </c>
      <c r="C83" s="190" t="s">
        <v>469</v>
      </c>
      <c r="D83" s="132" t="s">
        <v>1081</v>
      </c>
      <c r="E83" s="136">
        <v>72.36</v>
      </c>
      <c r="F83" s="29" t="s">
        <v>89</v>
      </c>
      <c r="G83" s="29" t="s">
        <v>249</v>
      </c>
      <c r="H83"/>
      <c r="L83" s="309"/>
    </row>
    <row r="84" spans="1:12" s="29" customFormat="1" x14ac:dyDescent="0.2">
      <c r="A84"/>
      <c r="B84" s="129">
        <v>41176</v>
      </c>
      <c r="C84" s="190" t="s">
        <v>719</v>
      </c>
      <c r="D84" s="132" t="s">
        <v>1137</v>
      </c>
      <c r="E84" s="136">
        <v>680.08</v>
      </c>
      <c r="F84" s="29" t="s">
        <v>89</v>
      </c>
      <c r="G84" s="29" t="s">
        <v>249</v>
      </c>
      <c r="H84"/>
      <c r="L84" s="309"/>
    </row>
    <row r="85" spans="1:12" s="29" customFormat="1" x14ac:dyDescent="0.2">
      <c r="A85"/>
      <c r="B85" s="129">
        <v>41176</v>
      </c>
      <c r="C85" s="190" t="s">
        <v>469</v>
      </c>
      <c r="D85" s="132" t="s">
        <v>901</v>
      </c>
      <c r="E85" s="136">
        <v>83.35</v>
      </c>
      <c r="F85" s="29" t="s">
        <v>89</v>
      </c>
      <c r="G85" s="29" t="s">
        <v>249</v>
      </c>
      <c r="H85"/>
      <c r="L85" s="309"/>
    </row>
    <row r="86" spans="1:12" s="29" customFormat="1" x14ac:dyDescent="0.2">
      <c r="A86"/>
      <c r="B86" s="129">
        <v>41178</v>
      </c>
      <c r="C86" s="190" t="s">
        <v>1136</v>
      </c>
      <c r="D86" s="132" t="s">
        <v>861</v>
      </c>
      <c r="E86" s="272">
        <v>7817.47</v>
      </c>
      <c r="F86" s="29" t="s">
        <v>89</v>
      </c>
      <c r="G86" s="29" t="s">
        <v>249</v>
      </c>
      <c r="H86"/>
      <c r="L86" s="309"/>
    </row>
    <row r="87" spans="1:12" s="29" customFormat="1" x14ac:dyDescent="0.2">
      <c r="A87"/>
      <c r="B87" s="129">
        <v>41178</v>
      </c>
      <c r="C87" s="190" t="s">
        <v>301</v>
      </c>
      <c r="D87" s="132" t="s">
        <v>380</v>
      </c>
      <c r="E87" s="136">
        <v>285</v>
      </c>
      <c r="F87" s="29" t="s">
        <v>89</v>
      </c>
      <c r="G87" s="29" t="s">
        <v>249</v>
      </c>
      <c r="H87"/>
      <c r="L87" s="309"/>
    </row>
    <row r="88" spans="1:12" s="29" customFormat="1" x14ac:dyDescent="0.2">
      <c r="A88"/>
      <c r="B88" s="129">
        <v>41179</v>
      </c>
      <c r="C88" s="190" t="s">
        <v>301</v>
      </c>
      <c r="D88" s="132" t="s">
        <v>25</v>
      </c>
      <c r="E88" s="136">
        <v>1132.7</v>
      </c>
      <c r="F88" s="29" t="s">
        <v>89</v>
      </c>
      <c r="G88" s="29" t="s">
        <v>249</v>
      </c>
      <c r="H88"/>
      <c r="L88" s="309"/>
    </row>
    <row r="89" spans="1:12" s="29" customFormat="1" x14ac:dyDescent="0.2">
      <c r="A89"/>
      <c r="B89" s="129">
        <v>41179</v>
      </c>
      <c r="C89" s="190" t="s">
        <v>301</v>
      </c>
      <c r="D89" s="132" t="s">
        <v>459</v>
      </c>
      <c r="E89" s="136">
        <v>153.19999999999999</v>
      </c>
      <c r="F89" s="29" t="s">
        <v>89</v>
      </c>
      <c r="G89" s="29" t="s">
        <v>249</v>
      </c>
      <c r="H89"/>
      <c r="L89" s="309"/>
    </row>
    <row r="90" spans="1:12" s="29" customFormat="1" x14ac:dyDescent="0.2">
      <c r="A90"/>
      <c r="B90" s="129">
        <v>41179</v>
      </c>
      <c r="C90" s="190" t="s">
        <v>301</v>
      </c>
      <c r="D90" s="132" t="s">
        <v>331</v>
      </c>
      <c r="E90" s="136">
        <v>120.95</v>
      </c>
      <c r="F90" s="29" t="s">
        <v>89</v>
      </c>
      <c r="G90" s="29" t="s">
        <v>249</v>
      </c>
      <c r="H90"/>
      <c r="L90" s="309"/>
    </row>
    <row r="91" spans="1:12" s="29" customFormat="1" x14ac:dyDescent="0.2">
      <c r="A91"/>
      <c r="B91" s="129">
        <v>41179</v>
      </c>
      <c r="C91" s="190" t="s">
        <v>301</v>
      </c>
      <c r="D91" s="132" t="s">
        <v>869</v>
      </c>
      <c r="E91" s="136">
        <v>113.95</v>
      </c>
      <c r="F91" s="29" t="s">
        <v>89</v>
      </c>
      <c r="G91" s="29" t="s">
        <v>249</v>
      </c>
      <c r="H91"/>
      <c r="L91" s="309"/>
    </row>
    <row r="92" spans="1:12" s="29" customFormat="1" x14ac:dyDescent="0.2">
      <c r="A92"/>
      <c r="B92" s="129">
        <v>41179</v>
      </c>
      <c r="C92" s="190" t="s">
        <v>469</v>
      </c>
      <c r="D92" s="132" t="s">
        <v>424</v>
      </c>
      <c r="E92" s="136">
        <v>238.17</v>
      </c>
      <c r="F92" s="29" t="s">
        <v>89</v>
      </c>
      <c r="G92" s="29" t="s">
        <v>249</v>
      </c>
      <c r="H92"/>
      <c r="L92" s="309"/>
    </row>
    <row r="93" spans="1:12" s="29" customFormat="1" x14ac:dyDescent="0.2">
      <c r="A93"/>
      <c r="B93" s="129">
        <v>41180</v>
      </c>
      <c r="C93" s="190" t="s">
        <v>301</v>
      </c>
      <c r="D93" s="132" t="s">
        <v>5</v>
      </c>
      <c r="E93" s="136">
        <v>889.2</v>
      </c>
      <c r="F93" s="29" t="s">
        <v>89</v>
      </c>
      <c r="G93" s="29" t="s">
        <v>249</v>
      </c>
      <c r="H93"/>
      <c r="L93" s="309"/>
    </row>
    <row r="94" spans="1:12" s="29" customFormat="1" x14ac:dyDescent="0.2">
      <c r="A94"/>
      <c r="B94" s="129">
        <v>41181</v>
      </c>
      <c r="C94" s="190" t="s">
        <v>301</v>
      </c>
      <c r="D94" s="132" t="s">
        <v>222</v>
      </c>
      <c r="E94" s="136">
        <v>2055.11</v>
      </c>
      <c r="F94" s="29" t="s">
        <v>89</v>
      </c>
      <c r="G94" s="29" t="s">
        <v>249</v>
      </c>
      <c r="H94"/>
      <c r="L94" s="309"/>
    </row>
    <row r="95" spans="1:12" s="29" customFormat="1" x14ac:dyDescent="0.2">
      <c r="A95"/>
      <c r="B95" s="129">
        <v>41181</v>
      </c>
      <c r="C95" s="190" t="s">
        <v>301</v>
      </c>
      <c r="D95" s="132" t="s">
        <v>347</v>
      </c>
      <c r="E95" s="136">
        <v>803.81</v>
      </c>
      <c r="F95" s="29" t="s">
        <v>89</v>
      </c>
      <c r="G95" s="29" t="s">
        <v>249</v>
      </c>
      <c r="H95"/>
      <c r="L95" s="309"/>
    </row>
    <row r="96" spans="1:12" s="29" customFormat="1" x14ac:dyDescent="0.2">
      <c r="A96"/>
      <c r="B96" s="129">
        <v>41181</v>
      </c>
      <c r="C96" s="190" t="s">
        <v>301</v>
      </c>
      <c r="D96" s="132" t="s">
        <v>1138</v>
      </c>
      <c r="E96" s="136">
        <v>1111.5</v>
      </c>
      <c r="F96" s="29" t="s">
        <v>89</v>
      </c>
      <c r="G96" s="29" t="s">
        <v>249</v>
      </c>
      <c r="H96"/>
      <c r="L96" s="309"/>
    </row>
    <row r="97" spans="1:12" s="29" customFormat="1" x14ac:dyDescent="0.2">
      <c r="A97"/>
      <c r="B97" s="129">
        <v>41181</v>
      </c>
      <c r="C97" s="190" t="s">
        <v>301</v>
      </c>
      <c r="D97" s="132" t="s">
        <v>801</v>
      </c>
      <c r="E97" s="136">
        <v>613.32000000000005</v>
      </c>
      <c r="F97" s="29" t="s">
        <v>89</v>
      </c>
      <c r="G97" s="29" t="s">
        <v>249</v>
      </c>
      <c r="H97"/>
      <c r="L97" s="309"/>
    </row>
    <row r="98" spans="1:12" s="29" customFormat="1" x14ac:dyDescent="0.2">
      <c r="A98"/>
      <c r="B98" s="129">
        <v>41181</v>
      </c>
      <c r="C98" s="190" t="s">
        <v>301</v>
      </c>
      <c r="D98" s="132" t="s">
        <v>946</v>
      </c>
      <c r="E98" s="136">
        <v>6755.4</v>
      </c>
      <c r="F98" s="29" t="s">
        <v>89</v>
      </c>
      <c r="G98" s="29" t="s">
        <v>249</v>
      </c>
      <c r="H98"/>
      <c r="L98" s="309"/>
    </row>
    <row r="99" spans="1:12" s="29" customFormat="1" x14ac:dyDescent="0.2">
      <c r="A99"/>
      <c r="B99" s="129">
        <v>41181</v>
      </c>
      <c r="C99" s="190" t="s">
        <v>301</v>
      </c>
      <c r="D99" s="132" t="s">
        <v>25</v>
      </c>
      <c r="E99" s="136">
        <v>2694.96</v>
      </c>
      <c r="F99" s="29" t="s">
        <v>89</v>
      </c>
      <c r="G99" s="29" t="s">
        <v>249</v>
      </c>
      <c r="H99"/>
      <c r="L99" s="308"/>
    </row>
    <row r="100" spans="1:12" s="29" customFormat="1" x14ac:dyDescent="0.2">
      <c r="A100"/>
      <c r="B100" s="129">
        <v>41181</v>
      </c>
      <c r="C100" s="190" t="s">
        <v>301</v>
      </c>
      <c r="D100" s="132" t="s">
        <v>227</v>
      </c>
      <c r="E100" s="136">
        <v>218.88</v>
      </c>
      <c r="F100" s="29" t="s">
        <v>89</v>
      </c>
      <c r="G100" s="29" t="s">
        <v>249</v>
      </c>
      <c r="H100"/>
      <c r="L100" s="308"/>
    </row>
    <row r="101" spans="1:12" s="29" customFormat="1" x14ac:dyDescent="0.2">
      <c r="A101"/>
      <c r="B101" s="129">
        <v>41181</v>
      </c>
      <c r="C101" s="190" t="s">
        <v>637</v>
      </c>
      <c r="D101" s="132" t="s">
        <v>528</v>
      </c>
      <c r="E101" s="136">
        <v>1229</v>
      </c>
      <c r="F101" s="29" t="s">
        <v>89</v>
      </c>
      <c r="G101" s="29" t="s">
        <v>249</v>
      </c>
      <c r="H101"/>
      <c r="L101" s="308"/>
    </row>
    <row r="102" spans="1:12" s="29" customFormat="1" x14ac:dyDescent="0.2">
      <c r="A102"/>
      <c r="B102" s="129">
        <v>41181</v>
      </c>
      <c r="C102" s="190" t="s">
        <v>637</v>
      </c>
      <c r="D102" s="132" t="s">
        <v>132</v>
      </c>
      <c r="E102" s="136">
        <v>144.69999999999999</v>
      </c>
      <c r="F102" s="29" t="s">
        <v>89</v>
      </c>
      <c r="G102" s="29" t="s">
        <v>249</v>
      </c>
      <c r="H102"/>
      <c r="L102" s="308"/>
    </row>
    <row r="103" spans="1:12" s="29" customFormat="1" x14ac:dyDescent="0.2">
      <c r="A103"/>
      <c r="B103" s="129">
        <v>41181</v>
      </c>
      <c r="C103" s="190" t="s">
        <v>637</v>
      </c>
      <c r="D103" s="132" t="s">
        <v>1139</v>
      </c>
      <c r="E103" s="136">
        <v>2953</v>
      </c>
      <c r="F103" s="29" t="s">
        <v>89</v>
      </c>
      <c r="G103" s="29" t="s">
        <v>249</v>
      </c>
      <c r="H103"/>
      <c r="L103" s="308"/>
    </row>
    <row r="104" spans="1:12" s="29" customFormat="1" x14ac:dyDescent="0.2">
      <c r="A104"/>
      <c r="B104" s="129">
        <v>41181</v>
      </c>
      <c r="C104" s="190" t="s">
        <v>637</v>
      </c>
      <c r="D104" s="132" t="s">
        <v>1139</v>
      </c>
      <c r="E104" s="136">
        <v>1350</v>
      </c>
      <c r="F104" s="29" t="s">
        <v>89</v>
      </c>
      <c r="G104" s="29" t="s">
        <v>249</v>
      </c>
      <c r="H104"/>
      <c r="L104" s="308"/>
    </row>
    <row r="105" spans="1:12" s="29" customFormat="1" x14ac:dyDescent="0.2">
      <c r="A105"/>
      <c r="B105" s="129">
        <v>41181</v>
      </c>
      <c r="C105" s="190" t="s">
        <v>521</v>
      </c>
      <c r="D105" s="132" t="s">
        <v>1009</v>
      </c>
      <c r="E105" s="136">
        <v>7527.98</v>
      </c>
      <c r="F105" s="29" t="s">
        <v>89</v>
      </c>
      <c r="G105" s="29" t="s">
        <v>249</v>
      </c>
      <c r="H105"/>
      <c r="L105" s="308"/>
    </row>
    <row r="106" spans="1:12" s="29" customFormat="1" x14ac:dyDescent="0.2">
      <c r="A106"/>
      <c r="B106" s="129">
        <v>41181</v>
      </c>
      <c r="C106" s="190" t="s">
        <v>469</v>
      </c>
      <c r="D106" s="132" t="s">
        <v>901</v>
      </c>
      <c r="E106" s="136">
        <v>101.05</v>
      </c>
      <c r="F106" s="29" t="s">
        <v>89</v>
      </c>
      <c r="G106" s="29" t="s">
        <v>249</v>
      </c>
      <c r="H106"/>
      <c r="L106" s="308"/>
    </row>
    <row r="107" spans="1:12" s="29" customFormat="1" x14ac:dyDescent="0.2">
      <c r="A107"/>
      <c r="B107" s="129">
        <v>41182</v>
      </c>
      <c r="C107" s="190" t="s">
        <v>719</v>
      </c>
      <c r="D107" s="132" t="s">
        <v>1051</v>
      </c>
      <c r="E107" s="136">
        <v>637.21</v>
      </c>
      <c r="F107" s="29" t="s">
        <v>89</v>
      </c>
      <c r="H107"/>
      <c r="L107" s="308"/>
    </row>
    <row r="108" spans="1:12" s="29" customFormat="1" ht="13.5" thickBot="1" x14ac:dyDescent="0.25">
      <c r="A108"/>
      <c r="B108" s="209"/>
      <c r="C108" s="187"/>
      <c r="D108" s="133"/>
      <c r="E108" s="137"/>
      <c r="H108"/>
      <c r="L108" s="308"/>
    </row>
    <row r="109" spans="1:12" s="29" customFormat="1" ht="13.5" thickBot="1" x14ac:dyDescent="0.25">
      <c r="A109"/>
      <c r="B109" s="56"/>
      <c r="C109" s="56"/>
      <c r="D109" s="194"/>
      <c r="E109" s="87">
        <f>SUM(E15:E108)</f>
        <v>161709.55000000005</v>
      </c>
      <c r="H109"/>
      <c r="L109" s="308"/>
    </row>
    <row r="110" spans="1:12" s="29" customFormat="1" x14ac:dyDescent="0.2">
      <c r="A110"/>
      <c r="B110" s="56"/>
      <c r="C110" s="56"/>
      <c r="D110" s="194"/>
      <c r="E110" s="208"/>
      <c r="H110"/>
      <c r="L110" s="308"/>
    </row>
    <row r="111" spans="1:12" s="29" customFormat="1" x14ac:dyDescent="0.2">
      <c r="A111"/>
      <c r="B111" s="56"/>
      <c r="C111" s="56"/>
      <c r="D111" s="194"/>
      <c r="E111" s="208"/>
      <c r="H111"/>
      <c r="L111" s="308"/>
    </row>
    <row r="112" spans="1:12" s="29" customFormat="1" x14ac:dyDescent="0.2">
      <c r="A112"/>
      <c r="B112" s="56"/>
      <c r="C112" s="56"/>
      <c r="D112" s="194"/>
      <c r="E112" s="208"/>
      <c r="F112"/>
      <c r="H112"/>
      <c r="L112" s="308"/>
    </row>
    <row r="113" spans="1:12" s="29" customFormat="1" x14ac:dyDescent="0.2">
      <c r="A113"/>
      <c r="B113"/>
      <c r="C113"/>
      <c r="D113" s="195"/>
      <c r="E113" s="197"/>
      <c r="F113"/>
      <c r="H113"/>
      <c r="I113"/>
      <c r="L113" s="308"/>
    </row>
    <row r="114" spans="1:12" s="29" customFormat="1" x14ac:dyDescent="0.2">
      <c r="A114"/>
      <c r="B114"/>
      <c r="C114"/>
      <c r="D114" s="195"/>
      <c r="E114" s="197"/>
      <c r="F114"/>
      <c r="H114"/>
      <c r="I114"/>
      <c r="L114" s="308"/>
    </row>
    <row r="115" spans="1:12" s="29" customFormat="1" x14ac:dyDescent="0.2">
      <c r="A115"/>
      <c r="B115"/>
      <c r="C115"/>
      <c r="D115" s="195"/>
      <c r="E115" s="197"/>
      <c r="F115"/>
      <c r="H115"/>
      <c r="I115"/>
      <c r="L115" s="308"/>
    </row>
    <row r="116" spans="1:12" s="29" customFormat="1" x14ac:dyDescent="0.2">
      <c r="A116"/>
      <c r="B116"/>
      <c r="C116"/>
      <c r="D116" s="195"/>
      <c r="E116" s="197"/>
      <c r="F116"/>
      <c r="H116"/>
      <c r="I116"/>
      <c r="L116" s="308"/>
    </row>
    <row r="117" spans="1:12" s="29" customFormat="1" x14ac:dyDescent="0.2">
      <c r="A117"/>
      <c r="B117"/>
      <c r="C117"/>
      <c r="D117" s="195"/>
      <c r="E117" s="197"/>
      <c r="H117"/>
      <c r="I117"/>
      <c r="L117" s="308"/>
    </row>
    <row r="118" spans="1:12" s="29" customFormat="1" x14ac:dyDescent="0.2">
      <c r="A118"/>
      <c r="B118"/>
      <c r="C118"/>
      <c r="D118" s="195"/>
      <c r="E118" s="197"/>
      <c r="H118"/>
      <c r="I118"/>
      <c r="L118" s="308"/>
    </row>
    <row r="119" spans="1:12" s="29" customFormat="1" x14ac:dyDescent="0.2">
      <c r="A119"/>
      <c r="B119"/>
      <c r="C119"/>
      <c r="D119" s="195"/>
      <c r="E119" s="197"/>
      <c r="H119"/>
      <c r="I119"/>
      <c r="L119" s="308"/>
    </row>
    <row r="120" spans="1:12" s="29" customFormat="1" x14ac:dyDescent="0.2">
      <c r="A120"/>
      <c r="B120"/>
      <c r="C120"/>
      <c r="D120" s="195"/>
      <c r="E120" s="197"/>
      <c r="H120"/>
      <c r="I120"/>
      <c r="L120" s="308"/>
    </row>
    <row r="121" spans="1:12" s="29" customFormat="1" x14ac:dyDescent="0.2">
      <c r="A121"/>
      <c r="B121"/>
      <c r="C121"/>
      <c r="D121" s="195"/>
      <c r="E121" s="197"/>
      <c r="H121"/>
      <c r="I121"/>
      <c r="L121" s="308"/>
    </row>
    <row r="122" spans="1:12" s="29" customFormat="1" x14ac:dyDescent="0.2">
      <c r="A122"/>
      <c r="B122"/>
      <c r="C122"/>
      <c r="D122" s="195"/>
      <c r="E122" s="197"/>
      <c r="H122"/>
      <c r="I122"/>
      <c r="L122" s="308"/>
    </row>
    <row r="123" spans="1:12" s="29" customFormat="1" x14ac:dyDescent="0.2">
      <c r="A123"/>
      <c r="B123"/>
      <c r="C123"/>
      <c r="D123" s="195"/>
      <c r="E123" s="197"/>
      <c r="H123"/>
      <c r="I123"/>
      <c r="L123" s="308"/>
    </row>
    <row r="124" spans="1:12" s="29" customFormat="1" x14ac:dyDescent="0.2">
      <c r="A124"/>
      <c r="B124"/>
      <c r="C124"/>
      <c r="D124" s="195"/>
      <c r="E124" s="197"/>
      <c r="H124"/>
      <c r="I124"/>
      <c r="J124"/>
      <c r="K124"/>
      <c r="L124" s="308"/>
    </row>
    <row r="125" spans="1:12" s="29" customFormat="1" x14ac:dyDescent="0.2">
      <c r="A125"/>
      <c r="B125"/>
      <c r="C125"/>
      <c r="D125" s="195"/>
      <c r="E125" s="197"/>
      <c r="H125"/>
      <c r="I125"/>
      <c r="J125"/>
      <c r="K125"/>
      <c r="L125" s="308"/>
    </row>
    <row r="126" spans="1:12" s="29" customFormat="1" x14ac:dyDescent="0.2">
      <c r="A126"/>
      <c r="B126"/>
      <c r="C126"/>
      <c r="D126" s="195"/>
      <c r="E126" s="197"/>
      <c r="H126"/>
      <c r="I126"/>
      <c r="J126"/>
      <c r="K126"/>
      <c r="L126" s="308"/>
    </row>
    <row r="127" spans="1:12" s="29" customFormat="1" x14ac:dyDescent="0.2">
      <c r="A127"/>
      <c r="B127"/>
      <c r="C127"/>
      <c r="D127" s="195"/>
      <c r="E127" s="197"/>
      <c r="H127"/>
      <c r="I127"/>
      <c r="J127"/>
      <c r="K127"/>
      <c r="L127" s="308"/>
    </row>
    <row r="128" spans="1:12" s="29" customFormat="1" x14ac:dyDescent="0.2">
      <c r="A128"/>
      <c r="B128"/>
      <c r="C128"/>
      <c r="D128" s="195"/>
      <c r="E128" s="197"/>
      <c r="H128"/>
      <c r="I128"/>
      <c r="J128"/>
      <c r="K128"/>
      <c r="L128" s="308"/>
    </row>
    <row r="129" spans="1:12" s="29" customFormat="1" x14ac:dyDescent="0.2">
      <c r="A129"/>
      <c r="B129"/>
      <c r="C129"/>
      <c r="D129" s="195"/>
      <c r="E129" s="197"/>
      <c r="H129"/>
      <c r="I129"/>
      <c r="J129"/>
      <c r="K129"/>
      <c r="L129" s="308"/>
    </row>
    <row r="130" spans="1:12" s="29" customFormat="1" x14ac:dyDescent="0.2">
      <c r="A130"/>
      <c r="B130"/>
      <c r="C130"/>
      <c r="D130" s="195"/>
      <c r="E130" s="197"/>
      <c r="H130"/>
      <c r="I130"/>
      <c r="J130"/>
      <c r="K130"/>
      <c r="L130" s="308"/>
    </row>
    <row r="131" spans="1:12" s="29" customFormat="1" x14ac:dyDescent="0.2">
      <c r="A131"/>
      <c r="B131"/>
      <c r="C131"/>
      <c r="D131" s="195"/>
      <c r="E131" s="197"/>
      <c r="H131"/>
      <c r="I131"/>
      <c r="J131"/>
      <c r="K131"/>
      <c r="L131" s="308"/>
    </row>
    <row r="132" spans="1:12" s="29" customFormat="1" x14ac:dyDescent="0.2">
      <c r="A132"/>
      <c r="B132"/>
      <c r="C132"/>
      <c r="D132" s="195"/>
      <c r="E132" s="197"/>
      <c r="H132"/>
      <c r="I132"/>
      <c r="J132"/>
      <c r="K132"/>
      <c r="L132" s="308"/>
    </row>
  </sheetData>
  <mergeCells count="5">
    <mergeCell ref="A1:K1"/>
    <mergeCell ref="A3:D3"/>
    <mergeCell ref="A13:D13"/>
    <mergeCell ref="J28:J29"/>
    <mergeCell ref="K28:K2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/>
  <dimension ref="A1:O127"/>
  <sheetViews>
    <sheetView topLeftCell="A71" workbookViewId="0">
      <selection activeCell="D94" sqref="D9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13.42578125" style="197" hidden="1" customWidth="1"/>
    <col min="7" max="7" width="2.7109375" style="29" customWidth="1"/>
    <col min="8" max="8" width="2.5703125" style="29" customWidth="1"/>
    <col min="9" max="9" width="2.85546875" customWidth="1"/>
    <col min="10" max="10" width="13.140625" customWidth="1"/>
    <col min="11" max="11" width="22.7109375" customWidth="1"/>
    <col min="12" max="12" width="15.140625" customWidth="1"/>
    <col min="13" max="13" width="3" style="312" customWidth="1"/>
    <col min="14" max="14" width="16.5703125" customWidth="1"/>
  </cols>
  <sheetData>
    <row r="1" spans="1:15" s="1" customFormat="1" ht="24" customHeight="1" x14ac:dyDescent="0.2">
      <c r="A1" s="880" t="s">
        <v>1141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</row>
    <row r="2" spans="1:15" s="1" customFormat="1" ht="6.75" customHeight="1" x14ac:dyDescent="0.2">
      <c r="D2" s="193"/>
      <c r="E2" s="144"/>
      <c r="F2" s="144"/>
      <c r="G2" s="326"/>
      <c r="H2" s="326"/>
      <c r="M2" s="305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288"/>
      <c r="G3" s="116"/>
      <c r="H3" s="116"/>
      <c r="I3" s="294" t="s">
        <v>1056</v>
      </c>
      <c r="J3" s="294"/>
      <c r="K3" s="294"/>
      <c r="L3" s="288"/>
      <c r="M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98"/>
      <c r="G4" s="27"/>
      <c r="H4" s="27"/>
      <c r="J4" s="10" t="s">
        <v>297</v>
      </c>
      <c r="K4" s="11" t="s">
        <v>298</v>
      </c>
      <c r="L4" s="176" t="s">
        <v>299</v>
      </c>
      <c r="M4" s="307"/>
    </row>
    <row r="5" spans="1:15" s="56" customFormat="1" x14ac:dyDescent="0.2">
      <c r="B5" s="129">
        <v>41187</v>
      </c>
      <c r="C5" s="190" t="s">
        <v>598</v>
      </c>
      <c r="D5" s="132" t="s">
        <v>599</v>
      </c>
      <c r="E5" s="136">
        <v>595.23</v>
      </c>
      <c r="F5" s="338">
        <f>E5/1.14</f>
        <v>522.13157894736844</v>
      </c>
      <c r="G5" s="29" t="s">
        <v>89</v>
      </c>
      <c r="H5" s="29" t="s">
        <v>249</v>
      </c>
      <c r="J5" s="129">
        <v>41187</v>
      </c>
      <c r="K5" s="132" t="s">
        <v>50</v>
      </c>
      <c r="L5" s="136">
        <v>6475.2</v>
      </c>
      <c r="M5" s="308"/>
    </row>
    <row r="6" spans="1:15" s="29" customFormat="1" x14ac:dyDescent="0.2">
      <c r="A6"/>
      <c r="B6" s="129">
        <v>41187</v>
      </c>
      <c r="C6" s="190" t="s">
        <v>691</v>
      </c>
      <c r="D6" s="132" t="s">
        <v>1041</v>
      </c>
      <c r="E6" s="136">
        <v>2610.12</v>
      </c>
      <c r="F6" s="338">
        <f>E6/1.14</f>
        <v>2289.5789473684213</v>
      </c>
      <c r="G6" s="29" t="s">
        <v>89</v>
      </c>
      <c r="H6" s="29" t="s">
        <v>249</v>
      </c>
      <c r="I6"/>
      <c r="J6" s="129">
        <v>41190</v>
      </c>
      <c r="K6" s="132" t="s">
        <v>6</v>
      </c>
      <c r="L6" s="136">
        <v>8195.23</v>
      </c>
      <c r="M6" s="308" t="s">
        <v>249</v>
      </c>
    </row>
    <row r="7" spans="1:15" s="29" customFormat="1" ht="12.75" customHeight="1" x14ac:dyDescent="0.2">
      <c r="A7"/>
      <c r="B7" s="129">
        <v>41187</v>
      </c>
      <c r="C7" s="190" t="s">
        <v>691</v>
      </c>
      <c r="D7" s="132" t="s">
        <v>800</v>
      </c>
      <c r="E7" s="136">
        <v>6198</v>
      </c>
      <c r="F7" s="338">
        <f>E7/1.14</f>
        <v>5436.8421052631584</v>
      </c>
      <c r="G7" s="27" t="s">
        <v>89</v>
      </c>
      <c r="H7" s="29" t="s">
        <v>249</v>
      </c>
      <c r="I7"/>
      <c r="J7" s="129">
        <v>41212</v>
      </c>
      <c r="K7" s="132" t="s">
        <v>6</v>
      </c>
      <c r="L7" s="136">
        <v>12448.8</v>
      </c>
      <c r="M7" s="307" t="s">
        <v>249</v>
      </c>
    </row>
    <row r="8" spans="1:15" s="29" customFormat="1" ht="13.5" thickBot="1" x14ac:dyDescent="0.25">
      <c r="A8"/>
      <c r="B8" s="161"/>
      <c r="C8" s="187"/>
      <c r="D8" s="133"/>
      <c r="E8" s="137"/>
      <c r="F8" s="156"/>
      <c r="I8"/>
      <c r="J8" s="129">
        <v>41213</v>
      </c>
      <c r="K8" s="132" t="s">
        <v>1064</v>
      </c>
      <c r="L8" s="136">
        <v>902.88</v>
      </c>
      <c r="M8" s="308"/>
    </row>
    <row r="9" spans="1:15" s="29" customFormat="1" ht="13.5" thickBot="1" x14ac:dyDescent="0.25">
      <c r="A9"/>
      <c r="B9" s="56"/>
      <c r="C9" s="56"/>
      <c r="D9" s="194"/>
      <c r="E9" s="87">
        <f>SUM(E5:E8)</f>
        <v>9403.35</v>
      </c>
      <c r="F9" s="208"/>
      <c r="I9"/>
      <c r="J9" s="129">
        <v>41213</v>
      </c>
      <c r="K9" s="132" t="s">
        <v>346</v>
      </c>
      <c r="L9" s="136">
        <v>28603.74</v>
      </c>
      <c r="M9" s="308"/>
    </row>
    <row r="10" spans="1:15" s="29" customFormat="1" x14ac:dyDescent="0.2">
      <c r="A10"/>
      <c r="B10" s="56"/>
      <c r="C10" s="56"/>
      <c r="D10" s="194"/>
      <c r="E10" s="208"/>
      <c r="F10" s="208"/>
      <c r="I10" s="56"/>
      <c r="J10" s="129">
        <v>41213</v>
      </c>
      <c r="K10" s="132" t="s">
        <v>168</v>
      </c>
      <c r="L10" s="136">
        <v>931.38</v>
      </c>
      <c r="M10" s="308"/>
    </row>
    <row r="11" spans="1:15" s="29" customFormat="1" x14ac:dyDescent="0.2">
      <c r="A11"/>
      <c r="B11" s="56"/>
      <c r="C11" s="56"/>
      <c r="D11" s="194"/>
      <c r="E11" s="208"/>
      <c r="F11" s="208"/>
      <c r="I11" s="56"/>
      <c r="J11" s="129">
        <v>41213</v>
      </c>
      <c r="K11" s="132" t="s">
        <v>50</v>
      </c>
      <c r="L11" s="136">
        <v>4258.5</v>
      </c>
      <c r="M11" s="308"/>
      <c r="N11" s="327">
        <f>SUM(L8:L12)+E99+E101</f>
        <v>44912.55</v>
      </c>
    </row>
    <row r="12" spans="1:15" s="111" customFormat="1" ht="16.5" thickBot="1" x14ac:dyDescent="0.25">
      <c r="A12" s="330" t="s">
        <v>1058</v>
      </c>
      <c r="B12" s="330"/>
      <c r="C12" s="330"/>
      <c r="D12" s="330"/>
      <c r="E12" s="288" t="s">
        <v>959</v>
      </c>
      <c r="F12" s="288"/>
      <c r="G12" s="116"/>
      <c r="H12" s="116"/>
      <c r="I12" s="294"/>
      <c r="J12" s="161">
        <v>41213</v>
      </c>
      <c r="K12" s="133" t="s">
        <v>932</v>
      </c>
      <c r="L12" s="137">
        <v>2246.94</v>
      </c>
      <c r="M12" s="308" t="s">
        <v>249</v>
      </c>
    </row>
    <row r="13" spans="1:15" s="3" customFormat="1" ht="13.5" thickBot="1" x14ac:dyDescent="0.25">
      <c r="B13" s="10" t="s">
        <v>297</v>
      </c>
      <c r="C13" s="181" t="s">
        <v>296</v>
      </c>
      <c r="D13" s="11" t="s">
        <v>298</v>
      </c>
      <c r="E13" s="176" t="s">
        <v>299</v>
      </c>
      <c r="F13" s="298"/>
      <c r="G13" s="27"/>
      <c r="H13" s="27"/>
      <c r="I13"/>
      <c r="J13" s="56"/>
      <c r="K13" s="194"/>
      <c r="L13" s="87">
        <f>SUM(L5:L12)</f>
        <v>64062.670000000006</v>
      </c>
      <c r="M13" s="313"/>
      <c r="N13" s="314"/>
      <c r="O13" s="314"/>
    </row>
    <row r="14" spans="1:15" s="56" customFormat="1" ht="12.75" customHeight="1" x14ac:dyDescent="0.2">
      <c r="B14" s="129">
        <v>41183</v>
      </c>
      <c r="C14" s="190" t="s">
        <v>301</v>
      </c>
      <c r="D14" s="132" t="s">
        <v>459</v>
      </c>
      <c r="E14" s="136">
        <v>117.75</v>
      </c>
      <c r="F14" s="338">
        <f>E14/1.14</f>
        <v>103.28947368421053</v>
      </c>
      <c r="G14" s="29" t="s">
        <v>89</v>
      </c>
      <c r="H14" s="29" t="s">
        <v>249</v>
      </c>
      <c r="I14"/>
      <c r="J14" s="29"/>
      <c r="K14" s="29"/>
      <c r="L14" s="29"/>
      <c r="M14" s="308"/>
    </row>
    <row r="15" spans="1:15" s="29" customFormat="1" ht="12.75" customHeight="1" thickBot="1" x14ac:dyDescent="0.25">
      <c r="A15"/>
      <c r="B15" s="129">
        <v>41183</v>
      </c>
      <c r="C15" s="190" t="s">
        <v>301</v>
      </c>
      <c r="D15" s="132" t="s">
        <v>869</v>
      </c>
      <c r="E15" s="136">
        <v>202.45</v>
      </c>
      <c r="F15" s="338">
        <f t="shared" ref="F15:F78" si="0">E15/1.14</f>
        <v>177.58771929824562</v>
      </c>
      <c r="G15" s="29" t="s">
        <v>89</v>
      </c>
      <c r="H15" s="29" t="s">
        <v>249</v>
      </c>
      <c r="I15" s="294" t="s">
        <v>1043</v>
      </c>
      <c r="J15" s="294"/>
      <c r="K15" s="294"/>
      <c r="L15" s="288"/>
      <c r="M15" s="307"/>
    </row>
    <row r="16" spans="1:15" s="29" customFormat="1" ht="12.75" customHeight="1" thickBot="1" x14ac:dyDescent="0.25">
      <c r="A16"/>
      <c r="B16" s="129">
        <v>41183</v>
      </c>
      <c r="C16" s="190" t="s">
        <v>301</v>
      </c>
      <c r="D16" s="132" t="s">
        <v>557</v>
      </c>
      <c r="E16" s="136">
        <v>270</v>
      </c>
      <c r="F16" s="338">
        <f t="shared" si="0"/>
        <v>236.84210526315792</v>
      </c>
      <c r="G16" s="29" t="s">
        <v>89</v>
      </c>
      <c r="H16" s="29" t="s">
        <v>249</v>
      </c>
      <c r="I16" s="56"/>
      <c r="J16" s="10" t="s">
        <v>297</v>
      </c>
      <c r="K16" s="11" t="s">
        <v>1079</v>
      </c>
      <c r="L16" s="176" t="s">
        <v>299</v>
      </c>
      <c r="M16" s="307"/>
    </row>
    <row r="17" spans="1:13" s="29" customFormat="1" ht="12.75" customHeight="1" x14ac:dyDescent="0.2">
      <c r="A17"/>
      <c r="B17" s="129">
        <v>41183</v>
      </c>
      <c r="C17" s="190" t="s">
        <v>719</v>
      </c>
      <c r="D17" s="132" t="s">
        <v>1051</v>
      </c>
      <c r="E17" s="136">
        <v>637.21</v>
      </c>
      <c r="F17" s="156" t="s">
        <v>405</v>
      </c>
      <c r="H17" s="29" t="s">
        <v>249</v>
      </c>
      <c r="I17" s="56"/>
      <c r="J17" s="332"/>
      <c r="K17" s="333"/>
      <c r="L17" s="334"/>
      <c r="M17" s="307"/>
    </row>
    <row r="18" spans="1:13" s="29" customFormat="1" ht="12.75" customHeight="1" x14ac:dyDescent="0.2">
      <c r="A18"/>
      <c r="B18" s="129">
        <v>41184</v>
      </c>
      <c r="C18" s="190" t="s">
        <v>301</v>
      </c>
      <c r="D18" s="132" t="s">
        <v>150</v>
      </c>
      <c r="E18" s="136">
        <v>532.95000000000005</v>
      </c>
      <c r="F18" s="338">
        <f t="shared" si="0"/>
        <v>467.50000000000006</v>
      </c>
      <c r="G18" s="29" t="s">
        <v>89</v>
      </c>
      <c r="H18" s="29" t="s">
        <v>249</v>
      </c>
      <c r="I18"/>
      <c r="J18" s="129">
        <v>41192</v>
      </c>
      <c r="K18" s="132" t="s">
        <v>1153</v>
      </c>
      <c r="L18" s="136">
        <v>66062.460000000006</v>
      </c>
      <c r="M18" s="304"/>
    </row>
    <row r="19" spans="1:13" s="29" customFormat="1" ht="12.75" customHeight="1" thickBot="1" x14ac:dyDescent="0.25">
      <c r="A19"/>
      <c r="B19" s="129">
        <v>41184</v>
      </c>
      <c r="C19" s="190" t="s">
        <v>301</v>
      </c>
      <c r="D19" s="132" t="s">
        <v>1145</v>
      </c>
      <c r="E19" s="136">
        <v>5120.88</v>
      </c>
      <c r="F19" s="338">
        <f t="shared" si="0"/>
        <v>4492.0000000000009</v>
      </c>
      <c r="G19" s="29" t="s">
        <v>89</v>
      </c>
      <c r="H19" s="29" t="s">
        <v>249</v>
      </c>
      <c r="I19"/>
      <c r="J19" s="209"/>
      <c r="K19" s="133"/>
      <c r="L19" s="137"/>
      <c r="M19" s="308"/>
    </row>
    <row r="20" spans="1:13" s="29" customFormat="1" ht="12.75" customHeight="1" thickBot="1" x14ac:dyDescent="0.25">
      <c r="A20"/>
      <c r="B20" s="129">
        <v>41184</v>
      </c>
      <c r="C20" s="190" t="s">
        <v>301</v>
      </c>
      <c r="D20" s="132" t="s">
        <v>1145</v>
      </c>
      <c r="E20" s="137">
        <f>E21-E19</f>
        <v>4872.4000000000005</v>
      </c>
      <c r="F20" s="338">
        <f t="shared" si="0"/>
        <v>4274.0350877192986</v>
      </c>
      <c r="G20" s="29" t="s">
        <v>89</v>
      </c>
      <c r="H20" s="29" t="s">
        <v>249</v>
      </c>
      <c r="I20"/>
      <c r="J20" s="316"/>
      <c r="K20" s="194"/>
      <c r="L20" s="87">
        <f>SUM(L18:L19)</f>
        <v>66062.460000000006</v>
      </c>
      <c r="M20" s="308"/>
    </row>
    <row r="21" spans="1:13" s="29" customFormat="1" ht="12.75" customHeight="1" thickTop="1" x14ac:dyDescent="0.2">
      <c r="A21"/>
      <c r="B21" s="129"/>
      <c r="C21" s="190"/>
      <c r="D21" s="132"/>
      <c r="E21" s="135">
        <v>9993.2800000000007</v>
      </c>
      <c r="F21" s="156"/>
      <c r="I21"/>
      <c r="J21" s="316"/>
      <c r="K21" s="194"/>
      <c r="L21" s="208"/>
      <c r="M21" s="308"/>
    </row>
    <row r="22" spans="1:13" s="29" customFormat="1" ht="12.75" customHeight="1" x14ac:dyDescent="0.2">
      <c r="A22"/>
      <c r="B22" s="129">
        <v>41184</v>
      </c>
      <c r="C22" s="190" t="s">
        <v>301</v>
      </c>
      <c r="D22" s="132" t="s">
        <v>145</v>
      </c>
      <c r="E22" s="136">
        <v>2011.94</v>
      </c>
      <c r="F22" s="338">
        <f t="shared" si="0"/>
        <v>1764.8596491228072</v>
      </c>
      <c r="G22" s="29" t="s">
        <v>89</v>
      </c>
      <c r="H22" s="29" t="s">
        <v>249</v>
      </c>
      <c r="I22"/>
      <c r="J22" s="316"/>
      <c r="K22" s="194"/>
      <c r="L22" s="208"/>
      <c r="M22" s="308"/>
    </row>
    <row r="23" spans="1:13" s="29" customFormat="1" ht="12.75" customHeight="1" x14ac:dyDescent="0.2">
      <c r="A23"/>
      <c r="B23" s="129">
        <v>41184</v>
      </c>
      <c r="C23" s="190" t="s">
        <v>469</v>
      </c>
      <c r="D23" s="132" t="s">
        <v>901</v>
      </c>
      <c r="E23" s="136">
        <v>476.45</v>
      </c>
      <c r="F23" s="338">
        <f t="shared" si="0"/>
        <v>417.93859649122811</v>
      </c>
      <c r="G23" s="29" t="s">
        <v>89</v>
      </c>
      <c r="H23" s="29" t="s">
        <v>249</v>
      </c>
      <c r="I23"/>
      <c r="J23" s="316"/>
      <c r="K23" s="194"/>
      <c r="L23" s="208"/>
      <c r="M23" s="308"/>
    </row>
    <row r="24" spans="1:13" s="29" customFormat="1" x14ac:dyDescent="0.2">
      <c r="A24"/>
      <c r="B24" s="129">
        <v>41185</v>
      </c>
      <c r="C24" s="190" t="s">
        <v>301</v>
      </c>
      <c r="D24" s="132" t="s">
        <v>5</v>
      </c>
      <c r="E24" s="136">
        <v>729.6</v>
      </c>
      <c r="F24" s="338">
        <f t="shared" si="0"/>
        <v>640.00000000000011</v>
      </c>
      <c r="G24" s="29" t="s">
        <v>89</v>
      </c>
      <c r="H24" s="29" t="s">
        <v>249</v>
      </c>
      <c r="I24"/>
      <c r="J24" s="154"/>
      <c r="K24" s="155"/>
      <c r="L24" s="156"/>
      <c r="M24" s="308"/>
    </row>
    <row r="25" spans="1:13" s="29" customFormat="1" x14ac:dyDescent="0.2">
      <c r="A25"/>
      <c r="B25" s="129">
        <v>41185</v>
      </c>
      <c r="C25" s="190" t="s">
        <v>301</v>
      </c>
      <c r="D25" s="132" t="s">
        <v>420</v>
      </c>
      <c r="E25" s="136">
        <v>981.21</v>
      </c>
      <c r="F25" s="338">
        <f t="shared" si="0"/>
        <v>860.71052631578959</v>
      </c>
      <c r="G25" s="29" t="s">
        <v>89</v>
      </c>
      <c r="H25" s="29" t="s">
        <v>249</v>
      </c>
      <c r="I25"/>
      <c r="J25" s="154"/>
      <c r="K25" s="155"/>
      <c r="L25" s="156"/>
      <c r="M25" s="308"/>
    </row>
    <row r="26" spans="1:13" s="29" customFormat="1" ht="13.5" thickBot="1" x14ac:dyDescent="0.25">
      <c r="A26"/>
      <c r="B26" s="129">
        <v>41186</v>
      </c>
      <c r="C26" s="190" t="s">
        <v>469</v>
      </c>
      <c r="D26" s="132" t="s">
        <v>424</v>
      </c>
      <c r="E26" s="136">
        <v>525.52</v>
      </c>
      <c r="F26" s="338">
        <f t="shared" si="0"/>
        <v>460.98245614035091</v>
      </c>
      <c r="G26" s="29" t="s">
        <v>89</v>
      </c>
      <c r="H26" s="29" t="s">
        <v>249</v>
      </c>
      <c r="I26"/>
      <c r="J26" s="299"/>
      <c r="K26" s="155"/>
      <c r="L26" s="301"/>
      <c r="M26" s="309"/>
    </row>
    <row r="27" spans="1:13" s="29" customFormat="1" x14ac:dyDescent="0.2">
      <c r="A27"/>
      <c r="B27" s="129">
        <v>41187</v>
      </c>
      <c r="C27" s="190" t="s">
        <v>637</v>
      </c>
      <c r="D27" s="132" t="s">
        <v>1146</v>
      </c>
      <c r="E27" s="136">
        <v>715.24</v>
      </c>
      <c r="F27" s="338">
        <f t="shared" si="0"/>
        <v>627.40350877192986</v>
      </c>
      <c r="G27" s="29" t="s">
        <v>89</v>
      </c>
      <c r="H27" s="29" t="s">
        <v>384</v>
      </c>
      <c r="I27"/>
      <c r="J27" s="158"/>
      <c r="K27" s="883" t="s">
        <v>1087</v>
      </c>
      <c r="L27" s="881">
        <f>E9+L13+L20+E103</f>
        <v>271745.26</v>
      </c>
      <c r="M27" s="309"/>
    </row>
    <row r="28" spans="1:13" s="29" customFormat="1" ht="13.5" thickBot="1" x14ac:dyDescent="0.25">
      <c r="A28"/>
      <c r="B28" s="129">
        <v>41187</v>
      </c>
      <c r="C28" s="190" t="s">
        <v>301</v>
      </c>
      <c r="D28" s="132" t="s">
        <v>227</v>
      </c>
      <c r="E28" s="136">
        <v>353.4</v>
      </c>
      <c r="F28" s="338">
        <f t="shared" si="0"/>
        <v>310</v>
      </c>
      <c r="G28" s="29" t="s">
        <v>89</v>
      </c>
      <c r="H28" s="29" t="s">
        <v>249</v>
      </c>
      <c r="I28"/>
      <c r="J28" s="158"/>
      <c r="K28" s="883"/>
      <c r="L28" s="882"/>
      <c r="M28" s="309"/>
    </row>
    <row r="29" spans="1:13" s="29" customFormat="1" x14ac:dyDescent="0.2">
      <c r="A29"/>
      <c r="B29" s="129">
        <v>41187</v>
      </c>
      <c r="C29" s="190" t="s">
        <v>301</v>
      </c>
      <c r="D29" s="132" t="s">
        <v>293</v>
      </c>
      <c r="E29" s="136">
        <v>5224.62</v>
      </c>
      <c r="F29" s="338">
        <f t="shared" si="0"/>
        <v>4583</v>
      </c>
      <c r="G29" s="29" t="s">
        <v>89</v>
      </c>
      <c r="H29" s="29" t="s">
        <v>249</v>
      </c>
      <c r="I29"/>
      <c r="J29" s="302"/>
      <c r="K29" s="303"/>
      <c r="L29" s="327">
        <f>L27</f>
        <v>271745.26</v>
      </c>
      <c r="M29" s="309"/>
    </row>
    <row r="30" spans="1:13" s="29" customFormat="1" x14ac:dyDescent="0.2">
      <c r="A30"/>
      <c r="B30" s="129">
        <v>41187</v>
      </c>
      <c r="C30" s="190" t="s">
        <v>637</v>
      </c>
      <c r="D30" s="132" t="s">
        <v>1126</v>
      </c>
      <c r="E30" s="136">
        <v>944.2</v>
      </c>
      <c r="F30" s="338">
        <f t="shared" si="0"/>
        <v>828.24561403508778</v>
      </c>
      <c r="G30" s="29" t="s">
        <v>89</v>
      </c>
      <c r="H30" s="29" t="s">
        <v>249</v>
      </c>
      <c r="I30"/>
      <c r="M30" s="309"/>
    </row>
    <row r="31" spans="1:13" s="29" customFormat="1" x14ac:dyDescent="0.2">
      <c r="A31"/>
      <c r="B31" s="129">
        <v>41187</v>
      </c>
      <c r="C31" s="190" t="s">
        <v>1113</v>
      </c>
      <c r="D31" s="132" t="s">
        <v>906</v>
      </c>
      <c r="E31" s="136">
        <v>285</v>
      </c>
      <c r="F31" s="338">
        <f t="shared" si="0"/>
        <v>250.00000000000003</v>
      </c>
      <c r="G31" s="29" t="s">
        <v>89</v>
      </c>
      <c r="H31" s="29" t="s">
        <v>249</v>
      </c>
      <c r="I31"/>
      <c r="M31" s="310"/>
    </row>
    <row r="32" spans="1:13" s="29" customFormat="1" ht="12.75" customHeight="1" x14ac:dyDescent="0.2">
      <c r="A32"/>
      <c r="B32" s="129">
        <v>41187</v>
      </c>
      <c r="C32" s="190" t="s">
        <v>1147</v>
      </c>
      <c r="D32" s="132" t="s">
        <v>1148</v>
      </c>
      <c r="E32" s="136">
        <v>6544.01</v>
      </c>
      <c r="F32" s="338">
        <f t="shared" si="0"/>
        <v>5740.3596491228082</v>
      </c>
      <c r="G32" s="29" t="s">
        <v>89</v>
      </c>
      <c r="H32" s="29" t="s">
        <v>249</v>
      </c>
      <c r="I32"/>
      <c r="M32" s="310"/>
    </row>
    <row r="33" spans="1:13" s="29" customFormat="1" ht="12.75" customHeight="1" x14ac:dyDescent="0.2">
      <c r="A33"/>
      <c r="B33" s="129">
        <v>41187</v>
      </c>
      <c r="C33" s="190" t="s">
        <v>719</v>
      </c>
      <c r="D33" s="132" t="s">
        <v>720</v>
      </c>
      <c r="E33" s="136">
        <v>10000</v>
      </c>
      <c r="F33" s="156" t="s">
        <v>405</v>
      </c>
      <c r="G33" s="29" t="s">
        <v>89</v>
      </c>
      <c r="H33" s="29" t="s">
        <v>249</v>
      </c>
      <c r="I33"/>
      <c r="M33" s="310"/>
    </row>
    <row r="34" spans="1:13" s="29" customFormat="1" ht="12.75" customHeight="1" x14ac:dyDescent="0.2">
      <c r="A34"/>
      <c r="B34" s="129">
        <v>41187</v>
      </c>
      <c r="C34" s="190" t="s">
        <v>637</v>
      </c>
      <c r="D34" s="132" t="s">
        <v>528</v>
      </c>
      <c r="E34" s="136">
        <v>280.64999999999998</v>
      </c>
      <c r="F34" s="338">
        <f t="shared" si="0"/>
        <v>246.18421052631578</v>
      </c>
      <c r="G34" s="29" t="s">
        <v>89</v>
      </c>
      <c r="H34" s="29" t="s">
        <v>249</v>
      </c>
      <c r="I34" s="111"/>
      <c r="J34" s="328"/>
      <c r="M34" s="310"/>
    </row>
    <row r="35" spans="1:13" s="29" customFormat="1" ht="12.75" customHeight="1" x14ac:dyDescent="0.2">
      <c r="A35"/>
      <c r="B35" s="129">
        <v>41187</v>
      </c>
      <c r="C35" s="190" t="s">
        <v>719</v>
      </c>
      <c r="D35" s="132" t="s">
        <v>1149</v>
      </c>
      <c r="E35" s="136">
        <v>2557.8200000000002</v>
      </c>
      <c r="F35" s="156" t="s">
        <v>405</v>
      </c>
      <c r="G35" s="29" t="s">
        <v>89</v>
      </c>
      <c r="H35" s="29" t="s">
        <v>249</v>
      </c>
      <c r="I35" s="3"/>
      <c r="J35" s="328"/>
      <c r="M35" s="310"/>
    </row>
    <row r="36" spans="1:13" s="29" customFormat="1" ht="12.75" customHeight="1" x14ac:dyDescent="0.2">
      <c r="A36"/>
      <c r="B36" s="129">
        <v>41187</v>
      </c>
      <c r="C36" s="190" t="s">
        <v>469</v>
      </c>
      <c r="D36" s="132" t="s">
        <v>1150</v>
      </c>
      <c r="E36" s="136">
        <v>268.14999999999998</v>
      </c>
      <c r="F36" s="338">
        <f t="shared" si="0"/>
        <v>235.21929824561403</v>
      </c>
      <c r="G36" s="29" t="s">
        <v>89</v>
      </c>
      <c r="H36" s="29" t="s">
        <v>249</v>
      </c>
      <c r="I36" s="3"/>
      <c r="J36" s="328"/>
      <c r="M36" s="310"/>
    </row>
    <row r="37" spans="1:13" s="29" customFormat="1" ht="12.75" customHeight="1" x14ac:dyDescent="0.2">
      <c r="A37"/>
      <c r="B37" s="129">
        <v>41187</v>
      </c>
      <c r="C37" s="190" t="s">
        <v>441</v>
      </c>
      <c r="D37" s="132" t="s">
        <v>328</v>
      </c>
      <c r="E37" s="136">
        <v>5130</v>
      </c>
      <c r="F37" s="338">
        <f t="shared" si="0"/>
        <v>4500</v>
      </c>
      <c r="G37" s="29" t="s">
        <v>89</v>
      </c>
      <c r="H37" s="29" t="s">
        <v>249</v>
      </c>
      <c r="I37" s="3"/>
      <c r="J37" s="328"/>
      <c r="M37" s="310"/>
    </row>
    <row r="38" spans="1:13" s="29" customFormat="1" ht="12.75" customHeight="1" x14ac:dyDescent="0.2">
      <c r="A38"/>
      <c r="B38" s="129">
        <v>41187</v>
      </c>
      <c r="C38" s="190" t="s">
        <v>719</v>
      </c>
      <c r="D38" s="132" t="s">
        <v>1151</v>
      </c>
      <c r="E38" s="136">
        <v>3842.77</v>
      </c>
      <c r="F38" s="156" t="s">
        <v>405</v>
      </c>
      <c r="G38" s="29" t="s">
        <v>89</v>
      </c>
      <c r="H38" s="29" t="s">
        <v>249</v>
      </c>
      <c r="I38" s="3"/>
      <c r="J38" s="328"/>
      <c r="M38" s="310"/>
    </row>
    <row r="39" spans="1:13" s="29" customFormat="1" ht="12.75" customHeight="1" x14ac:dyDescent="0.2">
      <c r="A39"/>
      <c r="B39" s="129">
        <v>41187</v>
      </c>
      <c r="C39" s="190" t="s">
        <v>397</v>
      </c>
      <c r="D39" s="132" t="s">
        <v>583</v>
      </c>
      <c r="E39" s="136">
        <v>3028.82</v>
      </c>
      <c r="F39" s="338">
        <f t="shared" si="0"/>
        <v>2656.8596491228072</v>
      </c>
      <c r="G39" s="29" t="s">
        <v>89</v>
      </c>
      <c r="H39" s="29" t="s">
        <v>249</v>
      </c>
      <c r="I39" s="3"/>
      <c r="J39" s="328"/>
      <c r="M39" s="310"/>
    </row>
    <row r="40" spans="1:13" s="29" customFormat="1" ht="12.75" customHeight="1" x14ac:dyDescent="0.2">
      <c r="A40"/>
      <c r="B40" s="129">
        <v>41190</v>
      </c>
      <c r="C40" s="190" t="s">
        <v>301</v>
      </c>
      <c r="D40" s="132" t="s">
        <v>869</v>
      </c>
      <c r="E40" s="136">
        <v>495.75</v>
      </c>
      <c r="F40" s="338">
        <f t="shared" si="0"/>
        <v>434.86842105263162</v>
      </c>
      <c r="G40" s="29" t="s">
        <v>89</v>
      </c>
      <c r="H40" s="29" t="s">
        <v>249</v>
      </c>
      <c r="I40" s="3"/>
      <c r="M40" s="310"/>
    </row>
    <row r="41" spans="1:13" s="29" customFormat="1" ht="12.75" customHeight="1" x14ac:dyDescent="0.2">
      <c r="A41"/>
      <c r="B41" s="129">
        <v>41191</v>
      </c>
      <c r="C41" s="190" t="s">
        <v>301</v>
      </c>
      <c r="D41" s="132" t="s">
        <v>928</v>
      </c>
      <c r="E41" s="136">
        <v>887.61</v>
      </c>
      <c r="F41" s="338">
        <f t="shared" si="0"/>
        <v>778.6052631578948</v>
      </c>
      <c r="G41" s="29" t="s">
        <v>89</v>
      </c>
      <c r="H41" s="29" t="s">
        <v>249</v>
      </c>
      <c r="I41" s="3"/>
      <c r="M41" s="310"/>
    </row>
    <row r="42" spans="1:13" s="29" customFormat="1" ht="12.75" customHeight="1" x14ac:dyDescent="0.2">
      <c r="A42"/>
      <c r="B42" s="129">
        <v>41191</v>
      </c>
      <c r="C42" s="190" t="s">
        <v>637</v>
      </c>
      <c r="D42" s="132" t="s">
        <v>1152</v>
      </c>
      <c r="E42" s="136">
        <v>447</v>
      </c>
      <c r="F42" s="338">
        <f t="shared" si="0"/>
        <v>392.1052631578948</v>
      </c>
      <c r="G42" s="29" t="s">
        <v>89</v>
      </c>
      <c r="H42" s="29" t="s">
        <v>249</v>
      </c>
      <c r="I42" s="3"/>
      <c r="M42" s="310"/>
    </row>
    <row r="43" spans="1:13" s="29" customFormat="1" ht="12.75" customHeight="1" x14ac:dyDescent="0.2">
      <c r="A43"/>
      <c r="B43" s="129">
        <v>41191</v>
      </c>
      <c r="C43" s="190" t="s">
        <v>301</v>
      </c>
      <c r="D43" s="132" t="s">
        <v>879</v>
      </c>
      <c r="E43" s="136">
        <v>13158.45</v>
      </c>
      <c r="F43" s="338">
        <f t="shared" si="0"/>
        <v>11542.500000000002</v>
      </c>
      <c r="G43" s="29" t="s">
        <v>89</v>
      </c>
      <c r="H43" s="29" t="s">
        <v>249</v>
      </c>
      <c r="I43" s="3"/>
      <c r="M43" s="310"/>
    </row>
    <row r="44" spans="1:13" s="29" customFormat="1" ht="12.75" customHeight="1" x14ac:dyDescent="0.2">
      <c r="A44"/>
      <c r="B44" s="129">
        <v>41191</v>
      </c>
      <c r="C44" s="190" t="s">
        <v>301</v>
      </c>
      <c r="D44" s="132" t="s">
        <v>335</v>
      </c>
      <c r="E44" s="136">
        <v>1029.5899999999999</v>
      </c>
      <c r="F44" s="338">
        <f t="shared" si="0"/>
        <v>903.14912280701753</v>
      </c>
      <c r="G44" s="29" t="s">
        <v>89</v>
      </c>
      <c r="H44" s="29" t="s">
        <v>249</v>
      </c>
      <c r="I44" s="3"/>
      <c r="M44" s="310"/>
    </row>
    <row r="45" spans="1:13" s="29" customFormat="1" ht="12.75" customHeight="1" x14ac:dyDescent="0.2">
      <c r="A45"/>
      <c r="B45" s="129">
        <v>41191</v>
      </c>
      <c r="C45" s="190" t="s">
        <v>301</v>
      </c>
      <c r="D45" s="132" t="s">
        <v>331</v>
      </c>
      <c r="E45" s="136">
        <v>197.8</v>
      </c>
      <c r="F45" s="338">
        <f t="shared" si="0"/>
        <v>173.50877192982458</v>
      </c>
      <c r="G45" s="29" t="s">
        <v>89</v>
      </c>
      <c r="H45" s="29" t="s">
        <v>249</v>
      </c>
      <c r="I45" s="3"/>
      <c r="M45" s="310"/>
    </row>
    <row r="46" spans="1:13" s="29" customFormat="1" ht="12.75" customHeight="1" x14ac:dyDescent="0.2">
      <c r="A46"/>
      <c r="B46" s="129">
        <v>41191</v>
      </c>
      <c r="C46" s="190" t="s">
        <v>469</v>
      </c>
      <c r="D46" s="132" t="s">
        <v>424</v>
      </c>
      <c r="E46" s="136">
        <v>459.22</v>
      </c>
      <c r="F46" s="338">
        <f t="shared" si="0"/>
        <v>402.82456140350882</v>
      </c>
      <c r="G46" s="29" t="s">
        <v>89</v>
      </c>
      <c r="H46" s="29" t="s">
        <v>249</v>
      </c>
      <c r="I46" s="3"/>
      <c r="M46" s="310"/>
    </row>
    <row r="47" spans="1:13" s="29" customFormat="1" ht="12.75" customHeight="1" x14ac:dyDescent="0.2">
      <c r="A47"/>
      <c r="B47" s="129">
        <v>41192</v>
      </c>
      <c r="C47" s="190" t="s">
        <v>301</v>
      </c>
      <c r="D47" s="132" t="s">
        <v>420</v>
      </c>
      <c r="E47" s="136">
        <v>274.42</v>
      </c>
      <c r="F47" s="338">
        <f t="shared" si="0"/>
        <v>240.71929824561406</v>
      </c>
      <c r="G47" s="29" t="s">
        <v>89</v>
      </c>
      <c r="H47" s="29" t="s">
        <v>249</v>
      </c>
      <c r="I47" s="3"/>
      <c r="M47" s="310"/>
    </row>
    <row r="48" spans="1:13" s="29" customFormat="1" ht="12.75" customHeight="1" x14ac:dyDescent="0.2">
      <c r="A48"/>
      <c r="B48" s="129">
        <v>41192</v>
      </c>
      <c r="C48" s="190" t="s">
        <v>469</v>
      </c>
      <c r="D48" s="132" t="s">
        <v>1081</v>
      </c>
      <c r="E48" s="136">
        <v>247.25</v>
      </c>
      <c r="F48" s="338">
        <f t="shared" si="0"/>
        <v>216.88596491228071</v>
      </c>
      <c r="G48" s="29" t="s">
        <v>89</v>
      </c>
      <c r="H48" s="29" t="s">
        <v>249</v>
      </c>
      <c r="I48" s="3"/>
      <c r="M48" s="310"/>
    </row>
    <row r="49" spans="1:13" s="29" customFormat="1" ht="12.75" customHeight="1" x14ac:dyDescent="0.2">
      <c r="A49"/>
      <c r="B49" s="129">
        <v>41193</v>
      </c>
      <c r="C49" s="190" t="s">
        <v>301</v>
      </c>
      <c r="D49" s="132" t="s">
        <v>1157</v>
      </c>
      <c r="E49" s="136">
        <v>417.35</v>
      </c>
      <c r="F49" s="338">
        <f t="shared" si="0"/>
        <v>366.09649122807025</v>
      </c>
      <c r="G49" s="29" t="s">
        <v>89</v>
      </c>
      <c r="H49" s="29" t="s">
        <v>249</v>
      </c>
      <c r="I49" s="3"/>
      <c r="M49" s="310"/>
    </row>
    <row r="50" spans="1:13" s="29" customFormat="1" ht="12.75" customHeight="1" x14ac:dyDescent="0.2">
      <c r="A50"/>
      <c r="B50" s="129">
        <v>41194</v>
      </c>
      <c r="C50" s="190" t="s">
        <v>301</v>
      </c>
      <c r="D50" s="132" t="s">
        <v>869</v>
      </c>
      <c r="E50" s="136">
        <v>372.5</v>
      </c>
      <c r="F50" s="338">
        <f t="shared" si="0"/>
        <v>326.75438596491233</v>
      </c>
      <c r="G50" s="29" t="s">
        <v>89</v>
      </c>
      <c r="H50" s="29" t="s">
        <v>249</v>
      </c>
      <c r="I50" s="3"/>
      <c r="M50" s="310"/>
    </row>
    <row r="51" spans="1:13" s="29" customFormat="1" ht="12.75" customHeight="1" x14ac:dyDescent="0.2">
      <c r="A51"/>
      <c r="B51" s="129">
        <v>41194</v>
      </c>
      <c r="C51" s="190" t="s">
        <v>719</v>
      </c>
      <c r="D51" s="132" t="s">
        <v>1155</v>
      </c>
      <c r="E51" s="136">
        <v>523.92999999999995</v>
      </c>
      <c r="F51" s="156" t="s">
        <v>405</v>
      </c>
      <c r="G51" s="29" t="s">
        <v>89</v>
      </c>
      <c r="H51" s="29" t="s">
        <v>249</v>
      </c>
      <c r="I51" s="3"/>
      <c r="M51" s="310"/>
    </row>
    <row r="52" spans="1:13" s="29" customFormat="1" ht="12.75" customHeight="1" x14ac:dyDescent="0.2">
      <c r="A52"/>
      <c r="B52" s="129">
        <v>41195</v>
      </c>
      <c r="C52" s="190" t="s">
        <v>469</v>
      </c>
      <c r="D52" s="132" t="s">
        <v>901</v>
      </c>
      <c r="E52" s="136">
        <v>107.3</v>
      </c>
      <c r="F52" s="338">
        <f t="shared" si="0"/>
        <v>94.122807017543863</v>
      </c>
      <c r="G52" s="29" t="s">
        <v>89</v>
      </c>
      <c r="H52" s="29" t="s">
        <v>249</v>
      </c>
      <c r="I52" s="3"/>
      <c r="M52" s="310"/>
    </row>
    <row r="53" spans="1:13" s="29" customFormat="1" ht="12.75" customHeight="1" x14ac:dyDescent="0.2">
      <c r="A53"/>
      <c r="B53" s="129">
        <v>41195</v>
      </c>
      <c r="C53" s="190" t="s">
        <v>301</v>
      </c>
      <c r="D53" s="132" t="s">
        <v>869</v>
      </c>
      <c r="E53" s="136">
        <v>153.94999999999999</v>
      </c>
      <c r="F53" s="338">
        <f t="shared" si="0"/>
        <v>135.04385964912282</v>
      </c>
      <c r="G53" s="29" t="s">
        <v>89</v>
      </c>
      <c r="H53" s="29" t="s">
        <v>249</v>
      </c>
      <c r="I53" s="3"/>
      <c r="M53" s="310"/>
    </row>
    <row r="54" spans="1:13" s="29" customFormat="1" ht="12.75" customHeight="1" x14ac:dyDescent="0.2">
      <c r="A54"/>
      <c r="B54" s="129">
        <v>41195</v>
      </c>
      <c r="C54" s="190" t="s">
        <v>719</v>
      </c>
      <c r="D54" s="132" t="s">
        <v>1051</v>
      </c>
      <c r="E54" s="136">
        <v>781.6</v>
      </c>
      <c r="F54" s="156" t="s">
        <v>405</v>
      </c>
      <c r="G54" s="29" t="s">
        <v>89</v>
      </c>
      <c r="H54" s="29" t="s">
        <v>249</v>
      </c>
      <c r="I54" s="3"/>
      <c r="M54" s="310"/>
    </row>
    <row r="55" spans="1:13" s="29" customFormat="1" ht="12.75" customHeight="1" x14ac:dyDescent="0.2">
      <c r="A55"/>
      <c r="B55" s="129">
        <v>41197</v>
      </c>
      <c r="C55" s="190" t="s">
        <v>301</v>
      </c>
      <c r="D55" s="132" t="s">
        <v>869</v>
      </c>
      <c r="E55" s="136">
        <v>201.45</v>
      </c>
      <c r="F55" s="338">
        <f t="shared" si="0"/>
        <v>176.71052631578948</v>
      </c>
      <c r="G55" s="29" t="s">
        <v>89</v>
      </c>
      <c r="H55" s="29" t="s">
        <v>249</v>
      </c>
      <c r="I55" s="3"/>
      <c r="M55" s="310"/>
    </row>
    <row r="56" spans="1:13" s="29" customFormat="1" ht="12.75" customHeight="1" x14ac:dyDescent="0.2">
      <c r="A56"/>
      <c r="B56" s="129">
        <v>41197</v>
      </c>
      <c r="C56" s="190" t="s">
        <v>469</v>
      </c>
      <c r="D56" s="132" t="s">
        <v>424</v>
      </c>
      <c r="E56" s="136">
        <v>154.38999999999999</v>
      </c>
      <c r="F56" s="338">
        <f t="shared" si="0"/>
        <v>135.42982456140351</v>
      </c>
      <c r="G56" s="29" t="s">
        <v>89</v>
      </c>
      <c r="H56" s="29" t="s">
        <v>249</v>
      </c>
      <c r="I56" s="3"/>
      <c r="M56" s="310"/>
    </row>
    <row r="57" spans="1:13" s="29" customFormat="1" ht="12.75" customHeight="1" x14ac:dyDescent="0.2">
      <c r="A57"/>
      <c r="B57" s="129">
        <v>41197</v>
      </c>
      <c r="C57" s="190" t="s">
        <v>301</v>
      </c>
      <c r="D57" s="132" t="s">
        <v>412</v>
      </c>
      <c r="E57" s="136">
        <v>6555</v>
      </c>
      <c r="F57" s="338">
        <f t="shared" si="0"/>
        <v>5750.0000000000009</v>
      </c>
      <c r="G57" s="29" t="s">
        <v>89</v>
      </c>
      <c r="H57" s="29" t="s">
        <v>249</v>
      </c>
      <c r="I57" s="3"/>
      <c r="M57" s="310"/>
    </row>
    <row r="58" spans="1:13" s="29" customFormat="1" ht="12.75" customHeight="1" x14ac:dyDescent="0.2">
      <c r="A58"/>
      <c r="B58" s="129">
        <v>41197</v>
      </c>
      <c r="C58" s="190" t="s">
        <v>409</v>
      </c>
      <c r="D58" s="132" t="s">
        <v>1021</v>
      </c>
      <c r="E58" s="136">
        <v>280</v>
      </c>
      <c r="F58" s="338">
        <f t="shared" si="0"/>
        <v>245.61403508771932</v>
      </c>
      <c r="G58" s="29" t="s">
        <v>89</v>
      </c>
      <c r="H58" s="29" t="s">
        <v>249</v>
      </c>
      <c r="I58" s="3"/>
      <c r="M58" s="310"/>
    </row>
    <row r="59" spans="1:13" s="29" customFormat="1" ht="12.75" customHeight="1" x14ac:dyDescent="0.2">
      <c r="A59"/>
      <c r="B59" s="129">
        <v>41197</v>
      </c>
      <c r="C59" s="190" t="s">
        <v>301</v>
      </c>
      <c r="D59" s="132" t="s">
        <v>869</v>
      </c>
      <c r="E59" s="136">
        <v>142.44999999999999</v>
      </c>
      <c r="F59" s="338">
        <f t="shared" si="0"/>
        <v>124.95614035087719</v>
      </c>
      <c r="G59" s="29" t="s">
        <v>89</v>
      </c>
      <c r="H59" s="29" t="s">
        <v>249</v>
      </c>
      <c r="I59" s="3"/>
      <c r="M59" s="310"/>
    </row>
    <row r="60" spans="1:13" s="29" customFormat="1" ht="12.75" customHeight="1" x14ac:dyDescent="0.2">
      <c r="A60"/>
      <c r="B60" s="129">
        <v>41198</v>
      </c>
      <c r="C60" s="190" t="s">
        <v>301</v>
      </c>
      <c r="D60" s="132" t="s">
        <v>5</v>
      </c>
      <c r="E60" s="136">
        <v>1276.8</v>
      </c>
      <c r="F60" s="338">
        <f t="shared" si="0"/>
        <v>1120</v>
      </c>
      <c r="G60" s="29" t="s">
        <v>89</v>
      </c>
      <c r="H60" s="29" t="s">
        <v>249</v>
      </c>
      <c r="I60" s="3"/>
      <c r="M60" s="310"/>
    </row>
    <row r="61" spans="1:13" s="29" customFormat="1" ht="12.75" customHeight="1" x14ac:dyDescent="0.2">
      <c r="A61"/>
      <c r="B61" s="129">
        <v>41198</v>
      </c>
      <c r="C61" s="190" t="s">
        <v>719</v>
      </c>
      <c r="D61" s="132" t="s">
        <v>1051</v>
      </c>
      <c r="E61" s="136">
        <v>573.48</v>
      </c>
      <c r="F61" s="338">
        <f t="shared" si="0"/>
        <v>503.05263157894746</v>
      </c>
      <c r="G61" s="29" t="s">
        <v>89</v>
      </c>
      <c r="H61" s="29" t="s">
        <v>249</v>
      </c>
      <c r="I61" s="3"/>
      <c r="M61" s="310"/>
    </row>
    <row r="62" spans="1:13" s="29" customFormat="1" ht="12.75" customHeight="1" x14ac:dyDescent="0.2">
      <c r="A62"/>
      <c r="B62" s="129">
        <v>41199</v>
      </c>
      <c r="C62" s="190" t="s">
        <v>719</v>
      </c>
      <c r="D62" s="132" t="s">
        <v>1158</v>
      </c>
      <c r="E62" s="136">
        <v>597.36</v>
      </c>
      <c r="F62" s="156" t="s">
        <v>405</v>
      </c>
      <c r="G62" s="29" t="s">
        <v>89</v>
      </c>
      <c r="H62" s="29" t="s">
        <v>249</v>
      </c>
      <c r="I62" s="3"/>
      <c r="M62" s="310"/>
    </row>
    <row r="63" spans="1:13" s="29" customFormat="1" ht="12.75" customHeight="1" x14ac:dyDescent="0.2">
      <c r="A63"/>
      <c r="B63" s="129">
        <v>41200</v>
      </c>
      <c r="C63" s="190" t="s">
        <v>301</v>
      </c>
      <c r="D63" s="132" t="s">
        <v>5</v>
      </c>
      <c r="E63" s="136">
        <v>2701.8</v>
      </c>
      <c r="F63" s="338">
        <f t="shared" si="0"/>
        <v>2370.0000000000005</v>
      </c>
      <c r="G63" s="29" t="s">
        <v>89</v>
      </c>
      <c r="H63" s="29" t="s">
        <v>249</v>
      </c>
      <c r="I63" s="3"/>
      <c r="M63" s="310"/>
    </row>
    <row r="64" spans="1:13" s="29" customFormat="1" ht="12.75" customHeight="1" x14ac:dyDescent="0.2">
      <c r="A64"/>
      <c r="B64" s="129">
        <v>41200</v>
      </c>
      <c r="C64" s="190" t="s">
        <v>301</v>
      </c>
      <c r="D64" s="132" t="s">
        <v>380</v>
      </c>
      <c r="E64" s="136">
        <v>285</v>
      </c>
      <c r="F64" s="338">
        <f t="shared" si="0"/>
        <v>250.00000000000003</v>
      </c>
      <c r="G64" s="29" t="s">
        <v>89</v>
      </c>
      <c r="H64" s="29" t="s">
        <v>249</v>
      </c>
      <c r="I64" s="3"/>
      <c r="M64" s="310"/>
    </row>
    <row r="65" spans="1:13" s="29" customFormat="1" ht="12.75" customHeight="1" x14ac:dyDescent="0.2">
      <c r="A65"/>
      <c r="B65" s="129">
        <v>41200</v>
      </c>
      <c r="C65" s="190" t="s">
        <v>301</v>
      </c>
      <c r="D65" s="132" t="s">
        <v>380</v>
      </c>
      <c r="E65" s="136">
        <v>285</v>
      </c>
      <c r="F65" s="338">
        <f t="shared" si="0"/>
        <v>250.00000000000003</v>
      </c>
      <c r="G65" s="29" t="s">
        <v>89</v>
      </c>
      <c r="H65" s="29" t="s">
        <v>249</v>
      </c>
      <c r="I65" s="3"/>
      <c r="M65" s="310"/>
    </row>
    <row r="66" spans="1:13" s="29" customFormat="1" ht="12.75" customHeight="1" x14ac:dyDescent="0.2">
      <c r="A66"/>
      <c r="B66" s="129">
        <v>41200</v>
      </c>
      <c r="C66" s="190" t="s">
        <v>301</v>
      </c>
      <c r="D66" s="132" t="s">
        <v>828</v>
      </c>
      <c r="E66" s="136">
        <v>1175.8</v>
      </c>
      <c r="F66" s="338">
        <f t="shared" si="0"/>
        <v>1031.4035087719299</v>
      </c>
      <c r="G66" s="29" t="s">
        <v>89</v>
      </c>
      <c r="H66" s="29" t="s">
        <v>249</v>
      </c>
      <c r="I66" s="3"/>
      <c r="M66" s="310"/>
    </row>
    <row r="67" spans="1:13" s="29" customFormat="1" ht="12.75" customHeight="1" x14ac:dyDescent="0.2">
      <c r="A67"/>
      <c r="B67" s="129">
        <v>41200</v>
      </c>
      <c r="C67" s="190" t="s">
        <v>719</v>
      </c>
      <c r="D67" s="132" t="s">
        <v>1051</v>
      </c>
      <c r="E67" s="136">
        <v>362.69</v>
      </c>
      <c r="F67" s="156" t="s">
        <v>405</v>
      </c>
      <c r="G67" s="29" t="s">
        <v>89</v>
      </c>
      <c r="H67" s="29" t="s">
        <v>249</v>
      </c>
      <c r="I67" s="3"/>
      <c r="M67" s="310"/>
    </row>
    <row r="68" spans="1:13" s="29" customFormat="1" ht="12.75" customHeight="1" x14ac:dyDescent="0.2">
      <c r="A68"/>
      <c r="B68" s="129">
        <v>41200</v>
      </c>
      <c r="C68" s="190" t="s">
        <v>469</v>
      </c>
      <c r="D68" s="132" t="s">
        <v>424</v>
      </c>
      <c r="E68" s="136">
        <v>454.84</v>
      </c>
      <c r="F68" s="338">
        <f t="shared" si="0"/>
        <v>398.98245614035091</v>
      </c>
      <c r="G68" s="29" t="s">
        <v>89</v>
      </c>
      <c r="H68" s="29" t="s">
        <v>249</v>
      </c>
      <c r="I68" s="3"/>
      <c r="M68" s="310"/>
    </row>
    <row r="69" spans="1:13" s="29" customFormat="1" ht="12.75" customHeight="1" x14ac:dyDescent="0.2">
      <c r="A69"/>
      <c r="B69" s="129">
        <v>41200</v>
      </c>
      <c r="C69" s="190" t="s">
        <v>301</v>
      </c>
      <c r="D69" s="132" t="s">
        <v>869</v>
      </c>
      <c r="E69" s="136">
        <v>483.95</v>
      </c>
      <c r="F69" s="338">
        <f t="shared" si="0"/>
        <v>424.51754385964915</v>
      </c>
      <c r="G69" s="29" t="s">
        <v>89</v>
      </c>
      <c r="H69" s="29" t="s">
        <v>249</v>
      </c>
      <c r="I69" s="3"/>
      <c r="M69" s="310"/>
    </row>
    <row r="70" spans="1:13" s="29" customFormat="1" ht="12.75" customHeight="1" x14ac:dyDescent="0.2">
      <c r="A70"/>
      <c r="B70" s="129">
        <v>41200</v>
      </c>
      <c r="C70" s="190" t="s">
        <v>1118</v>
      </c>
      <c r="D70" s="132" t="s">
        <v>831</v>
      </c>
      <c r="E70" s="136">
        <v>850</v>
      </c>
      <c r="F70" s="338">
        <f t="shared" si="0"/>
        <v>745.61403508771934</v>
      </c>
      <c r="G70" s="29" t="s">
        <v>89</v>
      </c>
      <c r="H70" s="29" t="s">
        <v>249</v>
      </c>
      <c r="I70" s="3"/>
      <c r="M70" s="310"/>
    </row>
    <row r="71" spans="1:13" s="29" customFormat="1" ht="12.75" customHeight="1" x14ac:dyDescent="0.2">
      <c r="A71"/>
      <c r="B71" s="129">
        <v>41201</v>
      </c>
      <c r="C71" s="190" t="s">
        <v>1118</v>
      </c>
      <c r="D71" s="132" t="s">
        <v>669</v>
      </c>
      <c r="E71" s="136">
        <v>320</v>
      </c>
      <c r="F71" s="338">
        <f t="shared" si="0"/>
        <v>280.70175438596493</v>
      </c>
      <c r="G71" s="29" t="s">
        <v>89</v>
      </c>
      <c r="H71" s="29" t="s">
        <v>249</v>
      </c>
      <c r="I71" s="3"/>
      <c r="M71" s="310"/>
    </row>
    <row r="72" spans="1:13" s="29" customFormat="1" ht="12.75" customHeight="1" x14ac:dyDescent="0.2">
      <c r="A72"/>
      <c r="B72" s="129">
        <v>41201</v>
      </c>
      <c r="C72" s="190" t="s">
        <v>1118</v>
      </c>
      <c r="D72" s="132" t="s">
        <v>669</v>
      </c>
      <c r="E72" s="136">
        <v>370</v>
      </c>
      <c r="F72" s="338">
        <f t="shared" si="0"/>
        <v>324.56140350877195</v>
      </c>
      <c r="G72" s="29" t="s">
        <v>89</v>
      </c>
      <c r="H72" s="29" t="s">
        <v>249</v>
      </c>
      <c r="I72" s="3"/>
      <c r="M72" s="310"/>
    </row>
    <row r="73" spans="1:13" s="29" customFormat="1" ht="12.75" customHeight="1" x14ac:dyDescent="0.2">
      <c r="A73"/>
      <c r="B73" s="129">
        <v>41201</v>
      </c>
      <c r="C73" s="190" t="s">
        <v>301</v>
      </c>
      <c r="D73" s="132" t="s">
        <v>293</v>
      </c>
      <c r="E73" s="136">
        <v>1162.8</v>
      </c>
      <c r="F73" s="338">
        <f t="shared" si="0"/>
        <v>1020</v>
      </c>
      <c r="G73" s="29" t="s">
        <v>89</v>
      </c>
      <c r="H73" s="29" t="s">
        <v>249</v>
      </c>
      <c r="I73" s="3"/>
      <c r="M73" s="310"/>
    </row>
    <row r="74" spans="1:13" s="29" customFormat="1" ht="12.75" customHeight="1" x14ac:dyDescent="0.2">
      <c r="A74"/>
      <c r="B74" s="129">
        <v>41201</v>
      </c>
      <c r="C74" s="190" t="s">
        <v>301</v>
      </c>
      <c r="D74" s="132" t="s">
        <v>74</v>
      </c>
      <c r="E74" s="136">
        <v>393.13</v>
      </c>
      <c r="F74" s="338">
        <f t="shared" si="0"/>
        <v>344.85087719298247</v>
      </c>
      <c r="G74" s="29" t="s">
        <v>89</v>
      </c>
      <c r="H74" s="29" t="s">
        <v>249</v>
      </c>
      <c r="I74" s="3"/>
      <c r="M74" s="310"/>
    </row>
    <row r="75" spans="1:13" s="29" customFormat="1" ht="12.75" customHeight="1" x14ac:dyDescent="0.2">
      <c r="A75"/>
      <c r="B75" s="129">
        <v>41201</v>
      </c>
      <c r="C75" s="190" t="s">
        <v>301</v>
      </c>
      <c r="D75" s="132" t="s">
        <v>227</v>
      </c>
      <c r="E75" s="136">
        <v>1785.01</v>
      </c>
      <c r="F75" s="338">
        <f t="shared" si="0"/>
        <v>1565.7982456140353</v>
      </c>
      <c r="G75" s="29" t="s">
        <v>89</v>
      </c>
      <c r="H75" s="29" t="s">
        <v>249</v>
      </c>
      <c r="I75" s="3"/>
      <c r="M75" s="310"/>
    </row>
    <row r="76" spans="1:13" s="29" customFormat="1" ht="12.75" customHeight="1" x14ac:dyDescent="0.2">
      <c r="A76"/>
      <c r="B76" s="129">
        <v>41201</v>
      </c>
      <c r="C76" s="190" t="s">
        <v>637</v>
      </c>
      <c r="D76" s="132" t="s">
        <v>1156</v>
      </c>
      <c r="E76" s="136">
        <v>1300</v>
      </c>
      <c r="F76" s="338">
        <f t="shared" si="0"/>
        <v>1140.3508771929826</v>
      </c>
      <c r="G76" s="29" t="s">
        <v>89</v>
      </c>
      <c r="H76" s="29" t="s">
        <v>249</v>
      </c>
      <c r="I76" s="3"/>
      <c r="M76" s="310"/>
    </row>
    <row r="77" spans="1:13" s="29" customFormat="1" ht="12.75" customHeight="1" x14ac:dyDescent="0.2">
      <c r="A77"/>
      <c r="B77" s="129">
        <v>41201</v>
      </c>
      <c r="C77" s="190" t="s">
        <v>637</v>
      </c>
      <c r="D77" s="132" t="s">
        <v>132</v>
      </c>
      <c r="E77" s="136">
        <v>622.5</v>
      </c>
      <c r="F77" s="338">
        <f t="shared" si="0"/>
        <v>546.0526315789474</v>
      </c>
      <c r="G77" s="29" t="s">
        <v>89</v>
      </c>
      <c r="H77" s="29" t="s">
        <v>249</v>
      </c>
      <c r="I77" s="3"/>
      <c r="M77" s="310"/>
    </row>
    <row r="78" spans="1:13" s="29" customFormat="1" ht="12.75" customHeight="1" x14ac:dyDescent="0.2">
      <c r="A78"/>
      <c r="B78" s="129">
        <v>41203</v>
      </c>
      <c r="C78" s="190" t="s">
        <v>1028</v>
      </c>
      <c r="D78" s="132" t="s">
        <v>424</v>
      </c>
      <c r="E78" s="136">
        <v>908.12</v>
      </c>
      <c r="F78" s="338">
        <f t="shared" si="0"/>
        <v>796.59649122807025</v>
      </c>
      <c r="G78" s="29" t="s">
        <v>89</v>
      </c>
      <c r="H78" s="29" t="s">
        <v>249</v>
      </c>
      <c r="I78" s="3"/>
      <c r="M78" s="310"/>
    </row>
    <row r="79" spans="1:13" s="29" customFormat="1" ht="12.75" customHeight="1" x14ac:dyDescent="0.2">
      <c r="A79"/>
      <c r="B79" s="129">
        <v>41205</v>
      </c>
      <c r="C79" s="190" t="s">
        <v>469</v>
      </c>
      <c r="D79" s="132" t="s">
        <v>1081</v>
      </c>
      <c r="E79" s="136">
        <v>243.9</v>
      </c>
      <c r="F79" s="338">
        <f t="shared" ref="F79:F102" si="1">E79/1.14</f>
        <v>213.94736842105266</v>
      </c>
      <c r="G79" s="29" t="s">
        <v>89</v>
      </c>
      <c r="H79" s="29" t="s">
        <v>249</v>
      </c>
      <c r="I79" s="3"/>
      <c r="M79" s="310"/>
    </row>
    <row r="80" spans="1:13" s="29" customFormat="1" ht="12.75" customHeight="1" x14ac:dyDescent="0.2">
      <c r="A80"/>
      <c r="B80" s="129">
        <v>41205</v>
      </c>
      <c r="C80" s="190" t="s">
        <v>301</v>
      </c>
      <c r="D80" s="132" t="s">
        <v>869</v>
      </c>
      <c r="E80" s="136">
        <v>124.9</v>
      </c>
      <c r="F80" s="338">
        <f t="shared" si="1"/>
        <v>109.56140350877195</v>
      </c>
      <c r="G80" s="29" t="s">
        <v>89</v>
      </c>
      <c r="H80" s="29" t="s">
        <v>249</v>
      </c>
      <c r="I80" s="3"/>
      <c r="M80" s="310"/>
    </row>
    <row r="81" spans="1:13" s="29" customFormat="1" ht="12.75" customHeight="1" x14ac:dyDescent="0.2">
      <c r="A81"/>
      <c r="B81" s="129">
        <v>41205</v>
      </c>
      <c r="C81" s="190" t="s">
        <v>469</v>
      </c>
      <c r="D81" s="132" t="s">
        <v>424</v>
      </c>
      <c r="E81" s="136">
        <v>937.03</v>
      </c>
      <c r="F81" s="338">
        <f t="shared" si="1"/>
        <v>821.95614035087726</v>
      </c>
      <c r="G81" s="29" t="s">
        <v>89</v>
      </c>
      <c r="H81" s="29" t="s">
        <v>249</v>
      </c>
      <c r="I81" s="3"/>
      <c r="M81" s="310"/>
    </row>
    <row r="82" spans="1:13" s="29" customFormat="1" ht="12.75" customHeight="1" x14ac:dyDescent="0.2">
      <c r="A82"/>
      <c r="B82" s="129">
        <v>41205</v>
      </c>
      <c r="C82" s="190" t="s">
        <v>301</v>
      </c>
      <c r="D82" s="132" t="s">
        <v>1162</v>
      </c>
      <c r="E82" s="136">
        <v>255.7</v>
      </c>
      <c r="F82" s="338">
        <f t="shared" si="1"/>
        <v>224.2982456140351</v>
      </c>
      <c r="G82" s="29" t="s">
        <v>89</v>
      </c>
      <c r="H82" s="29" t="s">
        <v>249</v>
      </c>
      <c r="I82" s="3"/>
      <c r="M82" s="310"/>
    </row>
    <row r="83" spans="1:13" s="29" customFormat="1" ht="12.75" customHeight="1" x14ac:dyDescent="0.2">
      <c r="A83"/>
      <c r="B83" s="129">
        <v>41207</v>
      </c>
      <c r="C83" s="190" t="s">
        <v>301</v>
      </c>
      <c r="D83" s="132" t="s">
        <v>1159</v>
      </c>
      <c r="E83" s="136">
        <v>1332.09</v>
      </c>
      <c r="F83" s="338">
        <f t="shared" si="1"/>
        <v>1168.5</v>
      </c>
      <c r="G83" s="29" t="s">
        <v>89</v>
      </c>
      <c r="H83" s="29" t="s">
        <v>249</v>
      </c>
      <c r="I83" s="3"/>
      <c r="M83" s="310"/>
    </row>
    <row r="84" spans="1:13" s="29" customFormat="1" ht="12.75" customHeight="1" x14ac:dyDescent="0.2">
      <c r="A84"/>
      <c r="B84" s="129">
        <v>41207</v>
      </c>
      <c r="C84" s="190" t="s">
        <v>301</v>
      </c>
      <c r="D84" s="132" t="s">
        <v>380</v>
      </c>
      <c r="E84" s="136">
        <v>285</v>
      </c>
      <c r="F84" s="338">
        <f t="shared" si="1"/>
        <v>250.00000000000003</v>
      </c>
      <c r="G84" s="29" t="s">
        <v>89</v>
      </c>
      <c r="H84" s="29" t="s">
        <v>249</v>
      </c>
      <c r="I84" s="3"/>
      <c r="M84" s="310"/>
    </row>
    <row r="85" spans="1:13" s="29" customFormat="1" ht="12.75" customHeight="1" x14ac:dyDescent="0.2">
      <c r="A85"/>
      <c r="B85" s="129">
        <v>41207</v>
      </c>
      <c r="C85" s="190" t="s">
        <v>719</v>
      </c>
      <c r="D85" s="132" t="s">
        <v>1091</v>
      </c>
      <c r="E85" s="136">
        <v>746.64</v>
      </c>
      <c r="F85" s="156" t="s">
        <v>405</v>
      </c>
      <c r="G85" s="29" t="s">
        <v>89</v>
      </c>
      <c r="H85" s="29" t="s">
        <v>249</v>
      </c>
      <c r="I85" s="3"/>
      <c r="M85" s="310"/>
    </row>
    <row r="86" spans="1:13" s="29" customFormat="1" ht="12.75" customHeight="1" x14ac:dyDescent="0.2">
      <c r="A86"/>
      <c r="B86" s="129">
        <v>41207</v>
      </c>
      <c r="C86" s="190" t="s">
        <v>637</v>
      </c>
      <c r="D86" s="132" t="s">
        <v>854</v>
      </c>
      <c r="E86" s="136">
        <v>2100</v>
      </c>
      <c r="F86" s="338">
        <f t="shared" si="1"/>
        <v>1842.1052631578948</v>
      </c>
      <c r="H86" s="29" t="s">
        <v>249</v>
      </c>
      <c r="I86" s="3"/>
      <c r="M86" s="310"/>
    </row>
    <row r="87" spans="1:13" s="29" customFormat="1" ht="12.75" customHeight="1" x14ac:dyDescent="0.2">
      <c r="A87"/>
      <c r="B87" s="129">
        <v>41208</v>
      </c>
      <c r="C87" s="190" t="s">
        <v>301</v>
      </c>
      <c r="D87" s="132" t="s">
        <v>380</v>
      </c>
      <c r="E87" s="136">
        <v>609.51</v>
      </c>
      <c r="F87" s="338">
        <f t="shared" si="1"/>
        <v>534.6578947368422</v>
      </c>
      <c r="G87" s="29" t="s">
        <v>89</v>
      </c>
      <c r="H87" s="29" t="s">
        <v>249</v>
      </c>
      <c r="I87" s="3"/>
      <c r="M87" s="310"/>
    </row>
    <row r="88" spans="1:13" s="29" customFormat="1" ht="12.75" customHeight="1" x14ac:dyDescent="0.2">
      <c r="A88"/>
      <c r="B88" s="129">
        <v>41208</v>
      </c>
      <c r="C88" s="190" t="s">
        <v>301</v>
      </c>
      <c r="D88" s="132" t="s">
        <v>946</v>
      </c>
      <c r="E88" s="136">
        <v>7881.3</v>
      </c>
      <c r="F88" s="338">
        <f t="shared" si="1"/>
        <v>6913.4210526315801</v>
      </c>
      <c r="G88" s="29" t="s">
        <v>89</v>
      </c>
      <c r="H88" s="29" t="s">
        <v>249</v>
      </c>
      <c r="I88" s="3"/>
      <c r="M88" s="310"/>
    </row>
    <row r="89" spans="1:13" s="29" customFormat="1" ht="12.75" customHeight="1" x14ac:dyDescent="0.2">
      <c r="A89"/>
      <c r="B89" s="129">
        <v>41208</v>
      </c>
      <c r="C89" s="190" t="s">
        <v>637</v>
      </c>
      <c r="D89" s="132" t="s">
        <v>528</v>
      </c>
      <c r="E89" s="136">
        <v>259.35000000000002</v>
      </c>
      <c r="F89" s="338">
        <f t="shared" si="1"/>
        <v>227.50000000000003</v>
      </c>
      <c r="G89" s="29" t="s">
        <v>89</v>
      </c>
      <c r="H89" s="29" t="s">
        <v>249</v>
      </c>
      <c r="I89" s="3"/>
      <c r="M89" s="310"/>
    </row>
    <row r="90" spans="1:13" s="29" customFormat="1" ht="12.75" customHeight="1" x14ac:dyDescent="0.2">
      <c r="A90"/>
      <c r="B90" s="129">
        <v>41209</v>
      </c>
      <c r="C90" s="190" t="s">
        <v>469</v>
      </c>
      <c r="D90" s="132" t="s">
        <v>424</v>
      </c>
      <c r="E90" s="136">
        <v>188.68</v>
      </c>
      <c r="F90" s="338">
        <f t="shared" si="1"/>
        <v>165.50877192982458</v>
      </c>
      <c r="G90" s="29" t="s">
        <v>89</v>
      </c>
      <c r="H90" s="29" t="s">
        <v>249</v>
      </c>
      <c r="I90" s="3"/>
      <c r="M90" s="310"/>
    </row>
    <row r="91" spans="1:13" s="29" customFormat="1" ht="12.75" customHeight="1" x14ac:dyDescent="0.2">
      <c r="A91"/>
      <c r="B91" s="129">
        <v>41209</v>
      </c>
      <c r="C91" s="190" t="s">
        <v>301</v>
      </c>
      <c r="D91" s="132" t="s">
        <v>869</v>
      </c>
      <c r="E91" s="136">
        <v>360.45</v>
      </c>
      <c r="F91" s="338">
        <f t="shared" si="1"/>
        <v>316.18421052631578</v>
      </c>
      <c r="G91" s="29" t="s">
        <v>89</v>
      </c>
      <c r="H91" s="29" t="s">
        <v>249</v>
      </c>
      <c r="I91" s="3"/>
      <c r="M91" s="310"/>
    </row>
    <row r="92" spans="1:13" s="29" customFormat="1" ht="12.75" customHeight="1" x14ac:dyDescent="0.2">
      <c r="A92"/>
      <c r="B92" s="129">
        <v>41210</v>
      </c>
      <c r="C92" s="190" t="s">
        <v>719</v>
      </c>
      <c r="D92" s="132" t="s">
        <v>1051</v>
      </c>
      <c r="E92" s="136">
        <v>426.49</v>
      </c>
      <c r="F92" s="156" t="s">
        <v>405</v>
      </c>
      <c r="G92" s="29" t="s">
        <v>89</v>
      </c>
      <c r="H92" s="29" t="s">
        <v>249</v>
      </c>
      <c r="I92" s="3"/>
      <c r="M92" s="310"/>
    </row>
    <row r="93" spans="1:13" s="29" customFormat="1" ht="12.75" customHeight="1" x14ac:dyDescent="0.2">
      <c r="A93"/>
      <c r="B93" s="129">
        <v>41211</v>
      </c>
      <c r="C93" s="190" t="s">
        <v>301</v>
      </c>
      <c r="D93" s="132" t="s">
        <v>1160</v>
      </c>
      <c r="E93" s="136">
        <v>1430.7</v>
      </c>
      <c r="F93" s="338">
        <f t="shared" si="1"/>
        <v>1255.0000000000002</v>
      </c>
      <c r="G93" s="29" t="s">
        <v>89</v>
      </c>
      <c r="H93" s="29" t="s">
        <v>249</v>
      </c>
      <c r="I93" s="3"/>
      <c r="M93" s="310"/>
    </row>
    <row r="94" spans="1:13" s="29" customFormat="1" ht="12.75" customHeight="1" x14ac:dyDescent="0.2">
      <c r="A94"/>
      <c r="B94" s="129">
        <v>41211</v>
      </c>
      <c r="C94" s="190" t="s">
        <v>719</v>
      </c>
      <c r="D94" s="132" t="s">
        <v>1121</v>
      </c>
      <c r="E94" s="136">
        <v>656</v>
      </c>
      <c r="F94" s="156" t="s">
        <v>405</v>
      </c>
      <c r="G94" s="29" t="s">
        <v>89</v>
      </c>
      <c r="H94" s="29" t="s">
        <v>249</v>
      </c>
      <c r="I94" s="3"/>
      <c r="M94" s="310"/>
    </row>
    <row r="95" spans="1:13" s="29" customFormat="1" ht="12.75" customHeight="1" x14ac:dyDescent="0.2">
      <c r="A95"/>
      <c r="B95" s="129">
        <v>41212</v>
      </c>
      <c r="C95" s="190" t="s">
        <v>301</v>
      </c>
      <c r="D95" s="132" t="s">
        <v>145</v>
      </c>
      <c r="E95" s="136">
        <v>1075.9000000000001</v>
      </c>
      <c r="F95" s="338">
        <f t="shared" si="1"/>
        <v>943.77192982456154</v>
      </c>
      <c r="G95" s="29" t="s">
        <v>89</v>
      </c>
      <c r="H95" s="29" t="s">
        <v>249</v>
      </c>
      <c r="I95" s="3"/>
      <c r="M95" s="310"/>
    </row>
    <row r="96" spans="1:13" s="29" customFormat="1" ht="12.75" customHeight="1" x14ac:dyDescent="0.2">
      <c r="A96"/>
      <c r="B96" s="129">
        <v>41212</v>
      </c>
      <c r="C96" s="190" t="s">
        <v>301</v>
      </c>
      <c r="D96" s="132" t="s">
        <v>5</v>
      </c>
      <c r="E96" s="136">
        <v>4081.2</v>
      </c>
      <c r="F96" s="338">
        <f t="shared" si="1"/>
        <v>3580</v>
      </c>
      <c r="G96" s="29" t="s">
        <v>89</v>
      </c>
      <c r="H96" s="29" t="s">
        <v>249</v>
      </c>
      <c r="I96" s="3"/>
      <c r="M96" s="310"/>
    </row>
    <row r="97" spans="1:13" s="29" customFormat="1" ht="12.75" customHeight="1" x14ac:dyDescent="0.2">
      <c r="A97"/>
      <c r="B97" s="129">
        <v>41212</v>
      </c>
      <c r="C97" s="190" t="s">
        <v>301</v>
      </c>
      <c r="D97" s="132" t="s">
        <v>1161</v>
      </c>
      <c r="E97" s="136">
        <v>1300</v>
      </c>
      <c r="F97" s="156" t="s">
        <v>405</v>
      </c>
      <c r="G97" s="29" t="s">
        <v>89</v>
      </c>
      <c r="H97" s="29" t="s">
        <v>249</v>
      </c>
      <c r="I97" s="3"/>
      <c r="M97" s="308"/>
    </row>
    <row r="98" spans="1:13" s="29" customFormat="1" ht="12.75" customHeight="1" x14ac:dyDescent="0.2">
      <c r="A98"/>
      <c r="B98" s="129">
        <v>41212</v>
      </c>
      <c r="C98" s="190" t="s">
        <v>719</v>
      </c>
      <c r="D98" s="132" t="s">
        <v>1143</v>
      </c>
      <c r="E98" s="136">
        <v>476.15</v>
      </c>
      <c r="F98" s="156" t="s">
        <v>405</v>
      </c>
      <c r="G98" s="29" t="s">
        <v>89</v>
      </c>
      <c r="H98" s="29" t="s">
        <v>249</v>
      </c>
      <c r="I98" s="3"/>
      <c r="M98" s="308"/>
    </row>
    <row r="99" spans="1:13" s="29" customFormat="1" ht="12.75" customHeight="1" x14ac:dyDescent="0.2">
      <c r="A99"/>
      <c r="B99" s="129">
        <v>41213</v>
      </c>
      <c r="C99" s="190" t="s">
        <v>301</v>
      </c>
      <c r="D99" s="132" t="s">
        <v>768</v>
      </c>
      <c r="E99" s="136">
        <v>3454.71</v>
      </c>
      <c r="F99" s="338">
        <f t="shared" si="1"/>
        <v>3030.4473684210529</v>
      </c>
      <c r="G99" s="29" t="s">
        <v>89</v>
      </c>
      <c r="H99" s="29" t="s">
        <v>249</v>
      </c>
      <c r="I99" s="3"/>
      <c r="M99" s="308"/>
    </row>
    <row r="100" spans="1:13" s="29" customFormat="1" ht="12.75" customHeight="1" x14ac:dyDescent="0.2">
      <c r="A100"/>
      <c r="B100" s="129">
        <v>41213</v>
      </c>
      <c r="C100" s="190" t="s">
        <v>301</v>
      </c>
      <c r="D100" s="132" t="s">
        <v>9</v>
      </c>
      <c r="E100" s="136">
        <v>112.5</v>
      </c>
      <c r="F100" s="338">
        <f t="shared" si="1"/>
        <v>98.684210526315795</v>
      </c>
      <c r="G100" s="29" t="s">
        <v>89</v>
      </c>
      <c r="H100" s="29" t="s">
        <v>249</v>
      </c>
      <c r="I100" s="3"/>
      <c r="M100" s="308"/>
    </row>
    <row r="101" spans="1:13" s="29" customFormat="1" ht="12.75" customHeight="1" x14ac:dyDescent="0.2">
      <c r="A101"/>
      <c r="B101" s="129">
        <v>41213</v>
      </c>
      <c r="C101" s="190" t="s">
        <v>301</v>
      </c>
      <c r="D101" s="132" t="s">
        <v>1163</v>
      </c>
      <c r="E101" s="136">
        <v>4514.3999999999996</v>
      </c>
      <c r="F101" s="338">
        <f t="shared" si="1"/>
        <v>3960</v>
      </c>
      <c r="G101" s="29" t="s">
        <v>89</v>
      </c>
      <c r="H101" s="29" t="s">
        <v>249</v>
      </c>
      <c r="I101" s="3"/>
      <c r="M101" s="308"/>
    </row>
    <row r="102" spans="1:13" s="29" customFormat="1" ht="12.75" customHeight="1" thickBot="1" x14ac:dyDescent="0.25">
      <c r="A102"/>
      <c r="B102" s="209">
        <v>41213</v>
      </c>
      <c r="C102" s="187" t="s">
        <v>301</v>
      </c>
      <c r="D102" s="133" t="s">
        <v>869</v>
      </c>
      <c r="E102" s="137">
        <v>915.85</v>
      </c>
      <c r="F102" s="338">
        <f t="shared" si="1"/>
        <v>803.37719298245622</v>
      </c>
      <c r="G102" s="29" t="s">
        <v>89</v>
      </c>
      <c r="H102" s="29" t="s">
        <v>249</v>
      </c>
      <c r="I102" s="3"/>
      <c r="M102" s="308"/>
    </row>
    <row r="103" spans="1:13" s="29" customFormat="1" ht="13.5" thickBot="1" x14ac:dyDescent="0.25">
      <c r="A103"/>
      <c r="B103" s="56"/>
      <c r="C103" s="56"/>
      <c r="D103" s="194"/>
      <c r="E103" s="87">
        <f>SUM(E14:E20,E22:E102)</f>
        <v>132216.77999999997</v>
      </c>
      <c r="F103" s="208"/>
      <c r="I103"/>
      <c r="J103"/>
      <c r="M103" s="308"/>
    </row>
    <row r="104" spans="1:13" s="29" customFormat="1" x14ac:dyDescent="0.2">
      <c r="A104"/>
      <c r="B104" s="56"/>
      <c r="C104" s="56"/>
      <c r="D104" s="194"/>
      <c r="E104" s="208"/>
      <c r="F104" s="208"/>
      <c r="I104"/>
      <c r="J104"/>
      <c r="M104" s="308"/>
    </row>
    <row r="105" spans="1:13" s="29" customFormat="1" x14ac:dyDescent="0.2">
      <c r="A105"/>
      <c r="B105" s="56"/>
      <c r="C105" s="56"/>
      <c r="D105" s="194"/>
      <c r="E105" s="208"/>
      <c r="F105" s="208"/>
      <c r="I105"/>
      <c r="J105"/>
      <c r="M105" s="308"/>
    </row>
    <row r="106" spans="1:13" s="29" customFormat="1" x14ac:dyDescent="0.2">
      <c r="A106"/>
      <c r="B106" s="56"/>
      <c r="C106" s="56"/>
      <c r="D106" s="194"/>
      <c r="E106" s="208"/>
      <c r="F106" s="208"/>
      <c r="G106"/>
      <c r="I106"/>
      <c r="J106"/>
      <c r="M106" s="308"/>
    </row>
    <row r="107" spans="1:13" s="29" customFormat="1" x14ac:dyDescent="0.2">
      <c r="A107"/>
      <c r="B107"/>
      <c r="C107"/>
      <c r="D107" s="195"/>
      <c r="E107" s="197"/>
      <c r="F107" s="197"/>
      <c r="G107"/>
      <c r="I107"/>
      <c r="J107"/>
      <c r="M107" s="308"/>
    </row>
    <row r="108" spans="1:13" s="29" customFormat="1" x14ac:dyDescent="0.2">
      <c r="A108"/>
      <c r="B108"/>
      <c r="C108"/>
      <c r="D108" s="195"/>
      <c r="E108" s="197"/>
      <c r="F108" s="197"/>
      <c r="G108"/>
      <c r="I108"/>
      <c r="J108"/>
      <c r="M108" s="308"/>
    </row>
    <row r="109" spans="1:13" s="29" customFormat="1" x14ac:dyDescent="0.2">
      <c r="A109"/>
      <c r="B109"/>
      <c r="C109"/>
      <c r="D109" s="195"/>
      <c r="E109" s="197"/>
      <c r="F109" s="197"/>
      <c r="G109"/>
      <c r="I109"/>
      <c r="J109"/>
      <c r="M109" s="308"/>
    </row>
    <row r="110" spans="1:13" s="29" customFormat="1" x14ac:dyDescent="0.2">
      <c r="A110"/>
      <c r="B110"/>
      <c r="C110"/>
      <c r="D110" s="195"/>
      <c r="E110" s="197"/>
      <c r="F110" s="197"/>
      <c r="G110"/>
      <c r="I110"/>
      <c r="J110"/>
      <c r="M110" s="308"/>
    </row>
    <row r="111" spans="1:13" s="29" customFormat="1" x14ac:dyDescent="0.2">
      <c r="A111"/>
      <c r="B111"/>
      <c r="C111"/>
      <c r="D111" s="195"/>
      <c r="E111" s="197"/>
      <c r="F111" s="197"/>
      <c r="I111"/>
      <c r="J111"/>
      <c r="M111" s="308"/>
    </row>
    <row r="112" spans="1:13" s="29" customFormat="1" x14ac:dyDescent="0.2">
      <c r="A112"/>
      <c r="B112"/>
      <c r="C112"/>
      <c r="D112" s="195"/>
      <c r="E112" s="197"/>
      <c r="F112" s="197"/>
      <c r="I112"/>
      <c r="J112"/>
      <c r="M112" s="308"/>
    </row>
    <row r="113" spans="1:14" s="29" customFormat="1" x14ac:dyDescent="0.2">
      <c r="A113"/>
      <c r="B113"/>
      <c r="C113"/>
      <c r="D113" s="195"/>
      <c r="E113" s="197"/>
      <c r="F113" s="197"/>
      <c r="I113"/>
      <c r="J113"/>
      <c r="M113" s="308"/>
    </row>
    <row r="114" spans="1:14" s="29" customFormat="1" x14ac:dyDescent="0.2">
      <c r="A114"/>
      <c r="B114"/>
      <c r="C114"/>
      <c r="D114" s="195"/>
      <c r="E114" s="197"/>
      <c r="F114" s="197"/>
      <c r="I114"/>
      <c r="J114"/>
      <c r="K114"/>
      <c r="L114"/>
      <c r="M114" s="308"/>
    </row>
    <row r="115" spans="1:14" s="29" customFormat="1" x14ac:dyDescent="0.2">
      <c r="A115"/>
      <c r="B115"/>
      <c r="C115"/>
      <c r="D115" s="195"/>
      <c r="E115" s="197"/>
      <c r="F115" s="197"/>
      <c r="I115"/>
      <c r="J115"/>
      <c r="K115"/>
      <c r="L115"/>
      <c r="M115" s="308"/>
    </row>
    <row r="116" spans="1:14" s="29" customFormat="1" x14ac:dyDescent="0.2">
      <c r="A116"/>
      <c r="B116"/>
      <c r="C116"/>
      <c r="D116" s="195"/>
      <c r="E116" s="197"/>
      <c r="F116" s="197"/>
      <c r="I116"/>
      <c r="J116"/>
      <c r="K116"/>
      <c r="L116"/>
      <c r="M116" s="308"/>
    </row>
    <row r="117" spans="1:14" s="29" customFormat="1" x14ac:dyDescent="0.2">
      <c r="A117"/>
      <c r="B117"/>
      <c r="C117"/>
      <c r="D117" s="195"/>
      <c r="E117" s="197"/>
      <c r="F117" s="197"/>
      <c r="I117"/>
      <c r="J117"/>
      <c r="K117"/>
      <c r="L117"/>
      <c r="M117" s="308"/>
    </row>
    <row r="118" spans="1:14" s="29" customFormat="1" x14ac:dyDescent="0.2">
      <c r="A118"/>
      <c r="B118"/>
      <c r="C118"/>
      <c r="D118" s="195"/>
      <c r="E118" s="197"/>
      <c r="F118" s="197"/>
      <c r="I118"/>
      <c r="J118"/>
      <c r="K118"/>
      <c r="L118"/>
      <c r="M118" s="308"/>
    </row>
    <row r="119" spans="1:14" s="29" customFormat="1" x14ac:dyDescent="0.2">
      <c r="A119"/>
      <c r="B119"/>
      <c r="C119"/>
      <c r="D119" s="195"/>
      <c r="E119" s="197"/>
      <c r="F119" s="197"/>
      <c r="I119"/>
      <c r="J119"/>
      <c r="K119"/>
      <c r="L119"/>
      <c r="M119" s="308"/>
    </row>
    <row r="120" spans="1:14" s="29" customFormat="1" x14ac:dyDescent="0.2">
      <c r="A120"/>
      <c r="B120"/>
      <c r="C120"/>
      <c r="D120" s="195"/>
      <c r="E120" s="197"/>
      <c r="F120" s="197"/>
      <c r="I120"/>
      <c r="J120"/>
      <c r="K120"/>
      <c r="L120"/>
      <c r="M120" s="308"/>
    </row>
    <row r="121" spans="1:14" s="29" customFormat="1" x14ac:dyDescent="0.2">
      <c r="A121"/>
      <c r="B121"/>
      <c r="C121"/>
      <c r="D121" s="195"/>
      <c r="E121" s="197"/>
      <c r="F121" s="197"/>
      <c r="I121"/>
      <c r="J121"/>
      <c r="K121"/>
      <c r="L121"/>
      <c r="M121" s="308"/>
    </row>
    <row r="122" spans="1:14" s="29" customFormat="1" x14ac:dyDescent="0.2">
      <c r="A122"/>
      <c r="B122"/>
      <c r="C122"/>
      <c r="D122" s="195"/>
      <c r="E122" s="197"/>
      <c r="F122" s="197"/>
      <c r="I122"/>
      <c r="J122"/>
      <c r="K122"/>
      <c r="L122"/>
      <c r="M122" s="308"/>
    </row>
    <row r="123" spans="1:14" s="29" customFormat="1" x14ac:dyDescent="0.2">
      <c r="A123"/>
      <c r="B123"/>
      <c r="C123"/>
      <c r="D123" s="195"/>
      <c r="E123" s="197"/>
      <c r="F123" s="197"/>
      <c r="I123"/>
      <c r="J123"/>
      <c r="K123"/>
      <c r="L123"/>
      <c r="M123" s="312"/>
    </row>
    <row r="124" spans="1:14" s="29" customFormat="1" x14ac:dyDescent="0.2">
      <c r="A124"/>
      <c r="B124"/>
      <c r="C124"/>
      <c r="D124" s="195"/>
      <c r="E124" s="197"/>
      <c r="F124" s="197"/>
      <c r="I124"/>
      <c r="J124"/>
      <c r="K124"/>
      <c r="L124"/>
      <c r="M124" s="312"/>
      <c r="N124"/>
    </row>
    <row r="125" spans="1:14" s="29" customFormat="1" x14ac:dyDescent="0.2">
      <c r="A125"/>
      <c r="B125"/>
      <c r="C125"/>
      <c r="D125" s="195"/>
      <c r="E125" s="197"/>
      <c r="F125" s="197"/>
      <c r="I125"/>
      <c r="J125"/>
      <c r="K125"/>
      <c r="L125"/>
      <c r="M125" s="312"/>
      <c r="N125"/>
    </row>
    <row r="126" spans="1:14" s="29" customFormat="1" x14ac:dyDescent="0.2">
      <c r="A126"/>
      <c r="B126"/>
      <c r="C126"/>
      <c r="D126" s="195"/>
      <c r="E126" s="197"/>
      <c r="F126" s="197"/>
      <c r="I126"/>
      <c r="J126"/>
      <c r="K126"/>
      <c r="L126"/>
      <c r="M126" s="312"/>
      <c r="N126"/>
    </row>
    <row r="127" spans="1:14" s="29" customFormat="1" x14ac:dyDescent="0.2">
      <c r="A127"/>
      <c r="B127"/>
      <c r="C127"/>
      <c r="D127" s="195"/>
      <c r="E127" s="197"/>
      <c r="F127" s="197"/>
      <c r="I127"/>
      <c r="J127"/>
      <c r="K127"/>
      <c r="L127"/>
      <c r="M127" s="312"/>
      <c r="N127"/>
    </row>
  </sheetData>
  <mergeCells count="4">
    <mergeCell ref="A1:L1"/>
    <mergeCell ref="A3:D3"/>
    <mergeCell ref="K27:K28"/>
    <mergeCell ref="L27:L28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O125"/>
  <sheetViews>
    <sheetView topLeftCell="A37" zoomScaleNormal="100" workbookViewId="0">
      <selection activeCell="D60" sqref="D6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13.42578125" style="343" hidden="1" customWidth="1"/>
    <col min="7" max="7" width="2.7109375" style="29" customWidth="1"/>
    <col min="8" max="8" width="2.5703125" style="29" customWidth="1"/>
    <col min="9" max="9" width="2.85546875" customWidth="1"/>
    <col min="10" max="10" width="13.140625" customWidth="1"/>
    <col min="11" max="11" width="22.7109375" customWidth="1"/>
    <col min="12" max="12" width="15.140625" customWidth="1"/>
    <col min="13" max="13" width="3" style="312" customWidth="1"/>
    <col min="14" max="14" width="16.5703125" customWidth="1"/>
  </cols>
  <sheetData>
    <row r="1" spans="1:15" s="1" customFormat="1" ht="24" customHeight="1" x14ac:dyDescent="0.2">
      <c r="A1" s="880" t="s">
        <v>1164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</row>
    <row r="2" spans="1:15" s="1" customFormat="1" ht="6.75" customHeight="1" x14ac:dyDescent="0.2">
      <c r="D2" s="193"/>
      <c r="E2" s="144"/>
      <c r="F2" s="340"/>
      <c r="G2" s="329"/>
      <c r="H2" s="329"/>
      <c r="M2" s="305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341"/>
      <c r="G3" s="116"/>
      <c r="H3" s="116"/>
      <c r="I3" s="294" t="s">
        <v>1056</v>
      </c>
      <c r="J3" s="294"/>
      <c r="K3" s="294"/>
      <c r="L3" s="288"/>
      <c r="M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98"/>
      <c r="G4" s="27"/>
      <c r="H4" s="27"/>
      <c r="J4" s="10" t="s">
        <v>297</v>
      </c>
      <c r="K4" s="11" t="s">
        <v>298</v>
      </c>
      <c r="L4" s="176" t="s">
        <v>299</v>
      </c>
      <c r="M4" s="307"/>
    </row>
    <row r="5" spans="1:15" s="56" customFormat="1" x14ac:dyDescent="0.2">
      <c r="B5" s="129">
        <v>41229</v>
      </c>
      <c r="C5" s="190" t="s">
        <v>598</v>
      </c>
      <c r="D5" s="132" t="s">
        <v>599</v>
      </c>
      <c r="E5" s="136">
        <v>621.48</v>
      </c>
      <c r="F5" s="342">
        <f>E5/1.14</f>
        <v>545.1578947368422</v>
      </c>
      <c r="G5" s="29" t="s">
        <v>89</v>
      </c>
      <c r="H5" s="29" t="s">
        <v>249</v>
      </c>
      <c r="J5" s="129">
        <v>41214</v>
      </c>
      <c r="K5" s="132" t="s">
        <v>6</v>
      </c>
      <c r="L5" s="136">
        <v>6340.68</v>
      </c>
      <c r="M5" s="308" t="s">
        <v>249</v>
      </c>
    </row>
    <row r="6" spans="1:15" s="29" customFormat="1" x14ac:dyDescent="0.2">
      <c r="A6"/>
      <c r="B6" s="129">
        <v>41215</v>
      </c>
      <c r="C6" s="190" t="s">
        <v>691</v>
      </c>
      <c r="D6" s="132" t="s">
        <v>1041</v>
      </c>
      <c r="E6" s="136">
        <v>2114.77</v>
      </c>
      <c r="F6" s="342">
        <f>E6/1.14</f>
        <v>1855.0614035087722</v>
      </c>
      <c r="G6" s="29" t="s">
        <v>89</v>
      </c>
      <c r="H6" s="29" t="s">
        <v>249</v>
      </c>
      <c r="I6"/>
      <c r="J6" s="129">
        <v>41221</v>
      </c>
      <c r="K6" s="132" t="s">
        <v>1171</v>
      </c>
      <c r="L6" s="136">
        <v>25465.24</v>
      </c>
      <c r="M6" s="308" t="s">
        <v>249</v>
      </c>
    </row>
    <row r="7" spans="1:15" s="29" customFormat="1" ht="12.75" customHeight="1" x14ac:dyDescent="0.2">
      <c r="A7"/>
      <c r="B7" s="129">
        <v>41215</v>
      </c>
      <c r="C7" s="190" t="s">
        <v>691</v>
      </c>
      <c r="D7" s="132" t="s">
        <v>800</v>
      </c>
      <c r="E7" s="136">
        <v>2564</v>
      </c>
      <c r="F7" s="342">
        <f>E7/1.14</f>
        <v>2249.1228070175439</v>
      </c>
      <c r="G7" s="27" t="s">
        <v>89</v>
      </c>
      <c r="H7" s="29" t="s">
        <v>249</v>
      </c>
      <c r="I7"/>
      <c r="J7" s="129"/>
      <c r="K7" s="132"/>
      <c r="L7" s="136"/>
      <c r="M7" s="307"/>
    </row>
    <row r="8" spans="1:15" s="29" customFormat="1" ht="13.5" thickBot="1" x14ac:dyDescent="0.25">
      <c r="A8"/>
      <c r="B8" s="161"/>
      <c r="C8" s="187"/>
      <c r="D8" s="133"/>
      <c r="E8" s="137"/>
      <c r="F8" s="339"/>
      <c r="I8"/>
      <c r="J8" s="129"/>
      <c r="K8" s="132"/>
      <c r="L8" s="136"/>
      <c r="M8" s="308"/>
    </row>
    <row r="9" spans="1:15" s="29" customFormat="1" ht="13.5" thickBot="1" x14ac:dyDescent="0.25">
      <c r="A9"/>
      <c r="B9" s="56"/>
      <c r="C9" s="56"/>
      <c r="D9" s="194"/>
      <c r="E9" s="87">
        <f>SUM(E5:E8)</f>
        <v>5300.25</v>
      </c>
      <c r="F9" s="339"/>
      <c r="I9" s="56"/>
      <c r="J9" s="129"/>
      <c r="K9" s="132"/>
      <c r="L9" s="136"/>
      <c r="M9" s="308"/>
    </row>
    <row r="10" spans="1:15" s="29" customFormat="1" x14ac:dyDescent="0.2">
      <c r="A10"/>
      <c r="B10" s="56"/>
      <c r="C10" s="56"/>
      <c r="D10" s="194"/>
      <c r="E10" s="208"/>
      <c r="F10" s="339"/>
      <c r="I10" s="56"/>
      <c r="J10" s="129"/>
      <c r="K10" s="132"/>
      <c r="L10" s="136"/>
      <c r="M10" s="308"/>
      <c r="N10" s="327"/>
    </row>
    <row r="11" spans="1:15" s="111" customFormat="1" ht="16.5" thickBot="1" x14ac:dyDescent="0.25">
      <c r="A11"/>
      <c r="B11" s="56"/>
      <c r="C11" s="56"/>
      <c r="D11" s="194"/>
      <c r="E11" s="208"/>
      <c r="F11" s="339"/>
      <c r="G11" s="29"/>
      <c r="H11" s="116"/>
      <c r="I11" s="294"/>
      <c r="J11" s="161"/>
      <c r="K11" s="133"/>
      <c r="L11" s="137"/>
      <c r="M11" s="308"/>
    </row>
    <row r="12" spans="1:15" s="3" customFormat="1" ht="16.5" thickBot="1" x14ac:dyDescent="0.25">
      <c r="A12" s="875" t="s">
        <v>1058</v>
      </c>
      <c r="B12" s="875"/>
      <c r="C12" s="875"/>
      <c r="D12" s="875"/>
      <c r="E12" s="288" t="s">
        <v>959</v>
      </c>
      <c r="F12" s="341"/>
      <c r="G12" s="116"/>
      <c r="H12" s="27"/>
      <c r="I12"/>
      <c r="J12" s="56"/>
      <c r="K12" s="194"/>
      <c r="L12" s="87">
        <f>SUM(L5:L11)</f>
        <v>31805.920000000002</v>
      </c>
      <c r="M12" s="313"/>
      <c r="N12" s="314"/>
      <c r="O12" s="314"/>
    </row>
    <row r="13" spans="1:15" s="56" customFormat="1" ht="12.75" customHeight="1" thickBot="1" x14ac:dyDescent="0.25">
      <c r="A13" s="3"/>
      <c r="B13" s="10" t="s">
        <v>297</v>
      </c>
      <c r="C13" s="181" t="s">
        <v>296</v>
      </c>
      <c r="D13" s="11" t="s">
        <v>298</v>
      </c>
      <c r="E13" s="176" t="s">
        <v>299</v>
      </c>
      <c r="F13" s="298"/>
      <c r="G13" s="27"/>
      <c r="H13" s="29"/>
      <c r="I13"/>
      <c r="J13" s="29"/>
      <c r="K13" s="29"/>
      <c r="L13" s="29"/>
      <c r="M13" s="308"/>
    </row>
    <row r="14" spans="1:15" s="29" customFormat="1" ht="12.75" customHeight="1" thickBot="1" x14ac:dyDescent="0.25">
      <c r="A14" s="56"/>
      <c r="B14" s="129">
        <v>41214</v>
      </c>
      <c r="C14" s="190" t="s">
        <v>301</v>
      </c>
      <c r="D14" s="132" t="s">
        <v>222</v>
      </c>
      <c r="E14" s="136">
        <v>1818.28</v>
      </c>
      <c r="F14" s="342">
        <f>E14/1.14</f>
        <v>1594.9824561403509</v>
      </c>
      <c r="G14" s="29" t="s">
        <v>89</v>
      </c>
      <c r="H14" s="29" t="s">
        <v>249</v>
      </c>
      <c r="I14" s="294" t="s">
        <v>1043</v>
      </c>
      <c r="J14" s="294"/>
      <c r="K14" s="294"/>
      <c r="L14" s="288"/>
      <c r="M14" s="307"/>
    </row>
    <row r="15" spans="1:15" s="29" customFormat="1" ht="12.75" customHeight="1" thickBot="1" x14ac:dyDescent="0.25">
      <c r="A15"/>
      <c r="B15" s="129">
        <v>41214</v>
      </c>
      <c r="C15" s="190" t="s">
        <v>301</v>
      </c>
      <c r="D15" s="132" t="s">
        <v>203</v>
      </c>
      <c r="E15" s="136">
        <v>1198.6500000000001</v>
      </c>
      <c r="F15" s="342">
        <f t="shared" ref="F15:F78" si="0">E15/1.14</f>
        <v>1051.4473684210527</v>
      </c>
      <c r="G15" s="29" t="s">
        <v>89</v>
      </c>
      <c r="H15" s="29" t="s">
        <v>249</v>
      </c>
      <c r="I15" s="56"/>
      <c r="J15" s="10" t="s">
        <v>297</v>
      </c>
      <c r="K15" s="11" t="s">
        <v>1079</v>
      </c>
      <c r="L15" s="176" t="s">
        <v>299</v>
      </c>
      <c r="M15" s="307"/>
    </row>
    <row r="16" spans="1:15" s="29" customFormat="1" ht="12.75" customHeight="1" x14ac:dyDescent="0.2">
      <c r="A16"/>
      <c r="B16" s="129">
        <v>41214</v>
      </c>
      <c r="C16" s="190" t="s">
        <v>301</v>
      </c>
      <c r="D16" s="132" t="s">
        <v>826</v>
      </c>
      <c r="E16" s="136">
        <v>286.47000000000003</v>
      </c>
      <c r="F16" s="342">
        <f t="shared" si="0"/>
        <v>251.28947368421058</v>
      </c>
      <c r="G16" s="29" t="s">
        <v>89</v>
      </c>
      <c r="H16" s="29" t="s">
        <v>249</v>
      </c>
      <c r="I16"/>
      <c r="J16" s="129"/>
      <c r="K16" s="132"/>
      <c r="L16" s="136"/>
      <c r="M16" s="308"/>
    </row>
    <row r="17" spans="1:13" s="29" customFormat="1" ht="12.75" customHeight="1" x14ac:dyDescent="0.2">
      <c r="A17"/>
      <c r="B17" s="129">
        <v>41214</v>
      </c>
      <c r="C17" s="190" t="s">
        <v>719</v>
      </c>
      <c r="D17" s="132" t="s">
        <v>1173</v>
      </c>
      <c r="E17" s="136">
        <v>683.7</v>
      </c>
      <c r="F17" s="339" t="s">
        <v>405</v>
      </c>
      <c r="G17" s="29" t="s">
        <v>89</v>
      </c>
      <c r="H17" s="29" t="s">
        <v>249</v>
      </c>
      <c r="I17"/>
      <c r="J17" s="129"/>
      <c r="K17" s="132"/>
      <c r="L17" s="136"/>
      <c r="M17" s="308"/>
    </row>
    <row r="18" spans="1:13" s="29" customFormat="1" ht="12.75" customHeight="1" x14ac:dyDescent="0.2">
      <c r="A18"/>
      <c r="B18" s="129">
        <v>41215</v>
      </c>
      <c r="C18" s="190" t="s">
        <v>719</v>
      </c>
      <c r="D18" s="132" t="s">
        <v>1149</v>
      </c>
      <c r="E18" s="136">
        <v>2695.13</v>
      </c>
      <c r="F18" s="342" t="s">
        <v>405</v>
      </c>
      <c r="G18" s="29" t="s">
        <v>89</v>
      </c>
      <c r="H18" s="29" t="s">
        <v>249</v>
      </c>
      <c r="I18"/>
      <c r="J18" s="129"/>
      <c r="K18" s="132"/>
      <c r="L18" s="136"/>
      <c r="M18" s="308"/>
    </row>
    <row r="19" spans="1:13" s="29" customFormat="1" ht="12.75" customHeight="1" thickBot="1" x14ac:dyDescent="0.25">
      <c r="A19"/>
      <c r="B19" s="129">
        <v>41215</v>
      </c>
      <c r="C19" s="190" t="s">
        <v>314</v>
      </c>
      <c r="D19" s="132" t="s">
        <v>1165</v>
      </c>
      <c r="E19" s="136">
        <v>649.17999999999995</v>
      </c>
      <c r="F19" s="342">
        <f t="shared" si="0"/>
        <v>569.45614035087715</v>
      </c>
      <c r="G19" s="29" t="s">
        <v>89</v>
      </c>
      <c r="H19" s="29" t="s">
        <v>249</v>
      </c>
      <c r="I19"/>
      <c r="J19" s="209"/>
      <c r="K19" s="133"/>
      <c r="L19" s="137"/>
      <c r="M19" s="308"/>
    </row>
    <row r="20" spans="1:13" s="29" customFormat="1" ht="12.75" customHeight="1" thickBot="1" x14ac:dyDescent="0.25">
      <c r="A20"/>
      <c r="B20" s="129">
        <v>41215</v>
      </c>
      <c r="C20" s="190" t="s">
        <v>637</v>
      </c>
      <c r="D20" s="132" t="s">
        <v>1166</v>
      </c>
      <c r="E20" s="124">
        <v>186.45</v>
      </c>
      <c r="F20" s="342">
        <f t="shared" si="0"/>
        <v>163.55263157894737</v>
      </c>
      <c r="G20" s="29" t="s">
        <v>89</v>
      </c>
      <c r="H20" s="29" t="s">
        <v>249</v>
      </c>
      <c r="I20"/>
      <c r="J20" s="316"/>
      <c r="K20" s="194"/>
      <c r="L20" s="87">
        <f>SUM(L16:L19)</f>
        <v>0</v>
      </c>
      <c r="M20" s="308"/>
    </row>
    <row r="21" spans="1:13" s="29" customFormat="1" ht="12.75" customHeight="1" x14ac:dyDescent="0.2">
      <c r="A21"/>
      <c r="B21" s="129">
        <v>41215</v>
      </c>
      <c r="C21" s="190" t="s">
        <v>637</v>
      </c>
      <c r="D21" s="132" t="s">
        <v>1167</v>
      </c>
      <c r="E21" s="135">
        <v>219.16</v>
      </c>
      <c r="F21" s="342">
        <f t="shared" si="0"/>
        <v>192.24561403508773</v>
      </c>
      <c r="G21" s="29" t="s">
        <v>89</v>
      </c>
      <c r="H21" s="29" t="s">
        <v>249</v>
      </c>
      <c r="I21"/>
      <c r="J21" s="316"/>
      <c r="K21" s="194"/>
      <c r="L21" s="208"/>
      <c r="M21" s="308"/>
    </row>
    <row r="22" spans="1:13" s="29" customFormat="1" ht="13.5" thickBot="1" x14ac:dyDescent="0.25">
      <c r="A22"/>
      <c r="B22" s="129">
        <v>41215</v>
      </c>
      <c r="C22" s="190" t="s">
        <v>637</v>
      </c>
      <c r="D22" s="132" t="s">
        <v>597</v>
      </c>
      <c r="E22" s="136">
        <v>901.8</v>
      </c>
      <c r="F22" s="342">
        <f t="shared" si="0"/>
        <v>791.0526315789474</v>
      </c>
      <c r="G22" s="29" t="s">
        <v>89</v>
      </c>
      <c r="H22" s="29" t="s">
        <v>249</v>
      </c>
      <c r="I22"/>
      <c r="J22" s="299"/>
      <c r="K22" s="155"/>
      <c r="L22" s="301"/>
      <c r="M22" s="309"/>
    </row>
    <row r="23" spans="1:13" s="29" customFormat="1" x14ac:dyDescent="0.2">
      <c r="A23"/>
      <c r="B23" s="129">
        <v>41215</v>
      </c>
      <c r="C23" s="190" t="s">
        <v>637</v>
      </c>
      <c r="D23" s="132" t="s">
        <v>528</v>
      </c>
      <c r="E23" s="136">
        <v>1767.2</v>
      </c>
      <c r="F23" s="342">
        <f t="shared" si="0"/>
        <v>1550.1754385964914</v>
      </c>
      <c r="G23" s="29" t="s">
        <v>89</v>
      </c>
      <c r="H23" s="29" t="s">
        <v>249</v>
      </c>
      <c r="I23"/>
      <c r="J23" s="158"/>
      <c r="K23" s="883" t="s">
        <v>1087</v>
      </c>
      <c r="L23" s="881">
        <f>E9+L12+L20+E103</f>
        <v>99564.760000000009</v>
      </c>
      <c r="M23" s="309"/>
    </row>
    <row r="24" spans="1:13" s="29" customFormat="1" ht="13.5" thickBot="1" x14ac:dyDescent="0.25">
      <c r="A24"/>
      <c r="B24" s="129">
        <v>41215</v>
      </c>
      <c r="C24" s="190" t="s">
        <v>301</v>
      </c>
      <c r="D24" s="132" t="s">
        <v>1168</v>
      </c>
      <c r="E24" s="136">
        <v>524.85</v>
      </c>
      <c r="F24" s="342">
        <f t="shared" si="0"/>
        <v>460.39473684210532</v>
      </c>
      <c r="G24" s="29" t="s">
        <v>89</v>
      </c>
      <c r="H24" s="29" t="s">
        <v>249</v>
      </c>
      <c r="I24"/>
      <c r="J24" s="158"/>
      <c r="K24" s="883"/>
      <c r="L24" s="882"/>
      <c r="M24" s="309"/>
    </row>
    <row r="25" spans="1:13" s="29" customFormat="1" ht="15.75" x14ac:dyDescent="0.2">
      <c r="A25"/>
      <c r="B25" s="129">
        <v>41215</v>
      </c>
      <c r="C25" s="190" t="s">
        <v>742</v>
      </c>
      <c r="D25" s="132" t="s">
        <v>1169</v>
      </c>
      <c r="E25" s="136">
        <v>320</v>
      </c>
      <c r="F25" s="342">
        <f t="shared" si="0"/>
        <v>280.70175438596493</v>
      </c>
      <c r="G25" s="29" t="s">
        <v>89</v>
      </c>
      <c r="H25" s="29" t="s">
        <v>249</v>
      </c>
      <c r="I25" s="111"/>
      <c r="J25" s="302"/>
      <c r="K25" s="303"/>
      <c r="L25" s="327">
        <f>L23</f>
        <v>99564.760000000009</v>
      </c>
      <c r="M25" s="309"/>
    </row>
    <row r="26" spans="1:13" s="29" customFormat="1" ht="12.75" customHeight="1" x14ac:dyDescent="0.2">
      <c r="A26"/>
      <c r="B26" s="129">
        <v>41215</v>
      </c>
      <c r="C26" s="190" t="s">
        <v>924</v>
      </c>
      <c r="D26" s="132" t="s">
        <v>730</v>
      </c>
      <c r="E26" s="136">
        <v>299</v>
      </c>
      <c r="F26" s="342">
        <f t="shared" si="0"/>
        <v>262.28070175438597</v>
      </c>
      <c r="G26" s="29" t="s">
        <v>89</v>
      </c>
      <c r="H26" s="29" t="s">
        <v>249</v>
      </c>
      <c r="I26" s="3"/>
      <c r="M26" s="309"/>
    </row>
    <row r="27" spans="1:13" s="29" customFormat="1" ht="12.75" customHeight="1" x14ac:dyDescent="0.2">
      <c r="A27"/>
      <c r="B27" s="129">
        <v>41215</v>
      </c>
      <c r="C27" s="190" t="s">
        <v>301</v>
      </c>
      <c r="D27" s="132" t="s">
        <v>869</v>
      </c>
      <c r="E27" s="136">
        <v>582.45000000000005</v>
      </c>
      <c r="F27" s="342">
        <f t="shared" si="0"/>
        <v>510.92105263157902</v>
      </c>
      <c r="G27" s="29" t="s">
        <v>89</v>
      </c>
      <c r="H27" s="29" t="s">
        <v>249</v>
      </c>
      <c r="I27" s="3"/>
      <c r="M27" s="310"/>
    </row>
    <row r="28" spans="1:13" s="29" customFormat="1" ht="12.75" customHeight="1" x14ac:dyDescent="0.2">
      <c r="A28"/>
      <c r="B28" s="129">
        <v>41215</v>
      </c>
      <c r="C28" s="190" t="s">
        <v>301</v>
      </c>
      <c r="D28" s="132" t="s">
        <v>5</v>
      </c>
      <c r="E28" s="136">
        <v>848.16</v>
      </c>
      <c r="F28" s="342">
        <f t="shared" si="0"/>
        <v>744</v>
      </c>
      <c r="G28" s="29" t="s">
        <v>89</v>
      </c>
      <c r="H28" s="29" t="s">
        <v>249</v>
      </c>
      <c r="I28" s="3"/>
      <c r="M28" s="310"/>
    </row>
    <row r="29" spans="1:13" s="29" customFormat="1" ht="12.75" customHeight="1" x14ac:dyDescent="0.2">
      <c r="A29"/>
      <c r="B29" s="129">
        <v>41216</v>
      </c>
      <c r="C29" s="190" t="s">
        <v>719</v>
      </c>
      <c r="D29" s="132" t="s">
        <v>1051</v>
      </c>
      <c r="E29" s="136">
        <v>452.83</v>
      </c>
      <c r="F29" s="339" t="s">
        <v>405</v>
      </c>
      <c r="G29" s="29" t="s">
        <v>89</v>
      </c>
      <c r="H29" s="29" t="s">
        <v>249</v>
      </c>
      <c r="I29" s="3"/>
      <c r="M29" s="310"/>
    </row>
    <row r="30" spans="1:13" s="29" customFormat="1" ht="12.75" customHeight="1" x14ac:dyDescent="0.2">
      <c r="A30"/>
      <c r="B30" s="129">
        <v>41216</v>
      </c>
      <c r="C30" s="190" t="s">
        <v>469</v>
      </c>
      <c r="D30" s="132" t="s">
        <v>901</v>
      </c>
      <c r="E30" s="136">
        <v>297.70999999999998</v>
      </c>
      <c r="F30" s="342">
        <f t="shared" si="0"/>
        <v>261.14912280701753</v>
      </c>
      <c r="G30" s="29" t="s">
        <v>89</v>
      </c>
      <c r="H30" s="29" t="s">
        <v>249</v>
      </c>
      <c r="I30" s="3"/>
      <c r="M30" s="310"/>
    </row>
    <row r="31" spans="1:13" s="29" customFormat="1" ht="12.75" customHeight="1" x14ac:dyDescent="0.2">
      <c r="A31"/>
      <c r="B31" s="129">
        <v>41218</v>
      </c>
      <c r="C31" s="190" t="s">
        <v>301</v>
      </c>
      <c r="D31" s="132" t="s">
        <v>293</v>
      </c>
      <c r="E31" s="136">
        <v>592.79999999999995</v>
      </c>
      <c r="F31" s="342">
        <f t="shared" si="0"/>
        <v>520</v>
      </c>
      <c r="G31" s="29" t="s">
        <v>89</v>
      </c>
      <c r="H31" s="29" t="s">
        <v>249</v>
      </c>
      <c r="I31" s="3"/>
      <c r="M31" s="310"/>
    </row>
    <row r="32" spans="1:13" s="29" customFormat="1" ht="12.75" customHeight="1" x14ac:dyDescent="0.2">
      <c r="A32"/>
      <c r="B32" s="129">
        <v>41218</v>
      </c>
      <c r="C32" s="190" t="s">
        <v>301</v>
      </c>
      <c r="D32" s="132" t="s">
        <v>293</v>
      </c>
      <c r="E32" s="136">
        <v>2728.7</v>
      </c>
      <c r="F32" s="342">
        <f t="shared" si="0"/>
        <v>2393.5964912280701</v>
      </c>
      <c r="G32" s="29" t="s">
        <v>89</v>
      </c>
      <c r="H32" s="29" t="s">
        <v>249</v>
      </c>
      <c r="I32" s="3"/>
      <c r="M32" s="310"/>
    </row>
    <row r="33" spans="1:13" s="29" customFormat="1" ht="12.75" customHeight="1" x14ac:dyDescent="0.2">
      <c r="A33"/>
      <c r="B33" s="129">
        <v>41218</v>
      </c>
      <c r="C33" s="190" t="s">
        <v>301</v>
      </c>
      <c r="D33" s="132" t="s">
        <v>307</v>
      </c>
      <c r="E33" s="136">
        <v>541.5</v>
      </c>
      <c r="F33" s="342">
        <f t="shared" si="0"/>
        <v>475.00000000000006</v>
      </c>
      <c r="G33" s="29" t="s">
        <v>89</v>
      </c>
      <c r="H33" s="29" t="s">
        <v>249</v>
      </c>
      <c r="I33" s="3"/>
      <c r="M33" s="310"/>
    </row>
    <row r="34" spans="1:13" s="29" customFormat="1" ht="12.75" customHeight="1" x14ac:dyDescent="0.2">
      <c r="A34"/>
      <c r="B34" s="129">
        <v>41218</v>
      </c>
      <c r="C34" s="190" t="s">
        <v>301</v>
      </c>
      <c r="D34" s="132" t="s">
        <v>227</v>
      </c>
      <c r="E34" s="136">
        <v>95.76</v>
      </c>
      <c r="F34" s="342">
        <f t="shared" si="0"/>
        <v>84.000000000000014</v>
      </c>
      <c r="G34" s="29" t="s">
        <v>89</v>
      </c>
      <c r="H34" s="29" t="s">
        <v>249</v>
      </c>
      <c r="I34" s="3"/>
      <c r="M34" s="310"/>
    </row>
    <row r="35" spans="1:13" s="29" customFormat="1" ht="12.75" customHeight="1" x14ac:dyDescent="0.2">
      <c r="A35"/>
      <c r="B35" s="129">
        <v>41218</v>
      </c>
      <c r="C35" s="190" t="s">
        <v>637</v>
      </c>
      <c r="D35" s="132" t="s">
        <v>1170</v>
      </c>
      <c r="E35" s="136">
        <v>220.81</v>
      </c>
      <c r="F35" s="342">
        <f t="shared" si="0"/>
        <v>193.69298245614036</v>
      </c>
      <c r="G35" s="29" t="s">
        <v>89</v>
      </c>
      <c r="H35" s="29" t="s">
        <v>249</v>
      </c>
      <c r="I35" s="3"/>
      <c r="M35" s="310"/>
    </row>
    <row r="36" spans="1:13" s="29" customFormat="1" ht="12.75" customHeight="1" x14ac:dyDescent="0.2">
      <c r="A36"/>
      <c r="B36" s="129">
        <v>41218</v>
      </c>
      <c r="C36" s="190" t="s">
        <v>469</v>
      </c>
      <c r="D36" s="132" t="s">
        <v>1174</v>
      </c>
      <c r="E36" s="136">
        <v>112.65</v>
      </c>
      <c r="F36" s="342">
        <f t="shared" si="0"/>
        <v>98.81578947368422</v>
      </c>
      <c r="G36" s="29" t="s">
        <v>89</v>
      </c>
      <c r="H36" s="29" t="s">
        <v>249</v>
      </c>
      <c r="I36" s="3"/>
      <c r="M36" s="310"/>
    </row>
    <row r="37" spans="1:13" s="29" customFormat="1" ht="12.75" customHeight="1" x14ac:dyDescent="0.2">
      <c r="A37"/>
      <c r="B37" s="129">
        <v>41218</v>
      </c>
      <c r="C37" s="190" t="s">
        <v>719</v>
      </c>
      <c r="D37" s="132" t="s">
        <v>1121</v>
      </c>
      <c r="E37" s="136">
        <v>640.02</v>
      </c>
      <c r="F37" s="339" t="s">
        <v>405</v>
      </c>
      <c r="G37" s="29" t="s">
        <v>89</v>
      </c>
      <c r="H37" s="29" t="s">
        <v>249</v>
      </c>
      <c r="I37" s="3"/>
      <c r="M37" s="310"/>
    </row>
    <row r="38" spans="1:13" s="29" customFormat="1" ht="12.75" customHeight="1" x14ac:dyDescent="0.2">
      <c r="A38"/>
      <c r="B38" s="129">
        <v>41218</v>
      </c>
      <c r="C38" s="190" t="s">
        <v>1118</v>
      </c>
      <c r="D38" s="132" t="s">
        <v>721</v>
      </c>
      <c r="E38" s="136">
        <v>60</v>
      </c>
      <c r="F38" s="342">
        <f t="shared" si="0"/>
        <v>52.631578947368425</v>
      </c>
      <c r="G38" s="29" t="s">
        <v>89</v>
      </c>
      <c r="H38" s="29" t="s">
        <v>249</v>
      </c>
      <c r="I38" s="3"/>
      <c r="M38" s="310"/>
    </row>
    <row r="39" spans="1:13" s="29" customFormat="1" ht="12.75" customHeight="1" x14ac:dyDescent="0.2">
      <c r="A39"/>
      <c r="B39" s="129">
        <v>41218</v>
      </c>
      <c r="C39" s="190" t="s">
        <v>719</v>
      </c>
      <c r="D39" s="132" t="s">
        <v>720</v>
      </c>
      <c r="E39" s="136">
        <v>5000</v>
      </c>
      <c r="F39" s="339" t="s">
        <v>405</v>
      </c>
      <c r="H39" s="29" t="s">
        <v>249</v>
      </c>
      <c r="I39" s="3"/>
      <c r="M39" s="310"/>
    </row>
    <row r="40" spans="1:13" s="29" customFormat="1" ht="12.75" customHeight="1" x14ac:dyDescent="0.2">
      <c r="A40"/>
      <c r="B40" s="129">
        <v>41219</v>
      </c>
      <c r="C40" s="190" t="s">
        <v>719</v>
      </c>
      <c r="D40" s="132" t="s">
        <v>1172</v>
      </c>
      <c r="E40" s="136">
        <v>809.65</v>
      </c>
      <c r="F40" s="339" t="s">
        <v>405</v>
      </c>
      <c r="G40" s="29" t="s">
        <v>89</v>
      </c>
      <c r="H40" s="29" t="s">
        <v>249</v>
      </c>
      <c r="I40" s="3"/>
      <c r="M40" s="310"/>
    </row>
    <row r="41" spans="1:13" s="29" customFormat="1" ht="12.75" customHeight="1" x14ac:dyDescent="0.2">
      <c r="A41"/>
      <c r="B41" s="129">
        <v>41220</v>
      </c>
      <c r="C41" s="190" t="s">
        <v>469</v>
      </c>
      <c r="D41" s="132" t="s">
        <v>901</v>
      </c>
      <c r="E41" s="136">
        <v>105.6</v>
      </c>
      <c r="F41" s="342">
        <f t="shared" si="0"/>
        <v>92.631578947368425</v>
      </c>
      <c r="G41" s="29" t="s">
        <v>89</v>
      </c>
      <c r="H41" s="29" t="s">
        <v>249</v>
      </c>
      <c r="I41" s="3"/>
      <c r="M41" s="310"/>
    </row>
    <row r="42" spans="1:13" s="29" customFormat="1" ht="12.75" customHeight="1" x14ac:dyDescent="0.2">
      <c r="A42"/>
      <c r="B42" s="129">
        <v>41220</v>
      </c>
      <c r="C42" s="190" t="s">
        <v>469</v>
      </c>
      <c r="D42" s="132" t="s">
        <v>424</v>
      </c>
      <c r="E42" s="136">
        <v>649.71</v>
      </c>
      <c r="F42" s="342">
        <f t="shared" si="0"/>
        <v>569.92105263157907</v>
      </c>
      <c r="G42" s="29" t="s">
        <v>89</v>
      </c>
      <c r="H42" s="29" t="s">
        <v>249</v>
      </c>
      <c r="I42" s="3"/>
      <c r="M42" s="310"/>
    </row>
    <row r="43" spans="1:13" s="29" customFormat="1" ht="12.75" customHeight="1" x14ac:dyDescent="0.2">
      <c r="A43"/>
      <c r="B43" s="129">
        <v>41221</v>
      </c>
      <c r="C43" s="190" t="s">
        <v>301</v>
      </c>
      <c r="D43" s="132" t="s">
        <v>810</v>
      </c>
      <c r="E43" s="136">
        <v>611.38</v>
      </c>
      <c r="F43" s="342">
        <f t="shared" si="0"/>
        <v>536.29824561403518</v>
      </c>
      <c r="G43" s="29" t="s">
        <v>89</v>
      </c>
      <c r="H43" s="29" t="s">
        <v>249</v>
      </c>
      <c r="I43" s="3"/>
      <c r="M43" s="310"/>
    </row>
    <row r="44" spans="1:13" s="29" customFormat="1" ht="12.75" customHeight="1" x14ac:dyDescent="0.2">
      <c r="A44"/>
      <c r="B44" s="129">
        <v>41221</v>
      </c>
      <c r="C44" s="190" t="s">
        <v>301</v>
      </c>
      <c r="D44" s="132" t="s">
        <v>1175</v>
      </c>
      <c r="E44" s="136">
        <v>741</v>
      </c>
      <c r="F44" s="342">
        <f t="shared" si="0"/>
        <v>650</v>
      </c>
      <c r="G44" s="29" t="s">
        <v>89</v>
      </c>
      <c r="H44" s="29" t="s">
        <v>249</v>
      </c>
      <c r="I44" s="3"/>
      <c r="M44" s="310"/>
    </row>
    <row r="45" spans="1:13" s="29" customFormat="1" ht="12.75" customHeight="1" x14ac:dyDescent="0.2">
      <c r="A45"/>
      <c r="B45" s="129">
        <v>41221</v>
      </c>
      <c r="C45" s="190" t="s">
        <v>719</v>
      </c>
      <c r="D45" s="132" t="s">
        <v>1179</v>
      </c>
      <c r="E45" s="136">
        <v>669.28</v>
      </c>
      <c r="F45" s="339" t="s">
        <v>405</v>
      </c>
      <c r="G45" s="29" t="s">
        <v>89</v>
      </c>
      <c r="H45" s="29" t="s">
        <v>249</v>
      </c>
      <c r="I45" s="3"/>
      <c r="M45" s="310"/>
    </row>
    <row r="46" spans="1:13" s="29" customFormat="1" ht="12.75" customHeight="1" x14ac:dyDescent="0.2">
      <c r="A46"/>
      <c r="B46" s="129">
        <v>41222</v>
      </c>
      <c r="C46" s="190" t="s">
        <v>301</v>
      </c>
      <c r="D46" s="132" t="s">
        <v>1176</v>
      </c>
      <c r="E46" s="136">
        <v>1094.4000000000001</v>
      </c>
      <c r="F46" s="339" t="s">
        <v>405</v>
      </c>
      <c r="G46" s="29" t="s">
        <v>89</v>
      </c>
      <c r="H46" s="29" t="s">
        <v>249</v>
      </c>
      <c r="I46" s="3"/>
      <c r="M46" s="310"/>
    </row>
    <row r="47" spans="1:13" s="29" customFormat="1" ht="12.75" customHeight="1" x14ac:dyDescent="0.2">
      <c r="A47"/>
      <c r="B47" s="129">
        <v>41222</v>
      </c>
      <c r="C47" s="190" t="s">
        <v>637</v>
      </c>
      <c r="D47" s="132" t="s">
        <v>1177</v>
      </c>
      <c r="E47" s="136">
        <v>681.66</v>
      </c>
      <c r="F47" s="342">
        <f t="shared" si="0"/>
        <v>597.9473684210526</v>
      </c>
      <c r="G47" s="29" t="s">
        <v>89</v>
      </c>
      <c r="H47" s="29" t="s">
        <v>249</v>
      </c>
      <c r="I47" s="3"/>
      <c r="M47" s="310"/>
    </row>
    <row r="48" spans="1:13" s="29" customFormat="1" ht="12.75" customHeight="1" x14ac:dyDescent="0.2">
      <c r="A48"/>
      <c r="B48" s="129">
        <v>41222</v>
      </c>
      <c r="C48" s="190" t="s">
        <v>301</v>
      </c>
      <c r="D48" s="132" t="s">
        <v>869</v>
      </c>
      <c r="E48" s="136">
        <v>550.4</v>
      </c>
      <c r="F48" s="342">
        <f t="shared" si="0"/>
        <v>482.80701754385967</v>
      </c>
      <c r="G48" s="29" t="s">
        <v>89</v>
      </c>
      <c r="H48" s="29" t="s">
        <v>249</v>
      </c>
      <c r="I48" s="3"/>
      <c r="M48" s="310"/>
    </row>
    <row r="49" spans="1:13" s="29" customFormat="1" ht="12.75" customHeight="1" x14ac:dyDescent="0.2">
      <c r="A49"/>
      <c r="B49" s="129">
        <v>41225</v>
      </c>
      <c r="C49" s="190" t="s">
        <v>469</v>
      </c>
      <c r="D49" s="132" t="s">
        <v>1081</v>
      </c>
      <c r="E49" s="136">
        <v>140.61000000000001</v>
      </c>
      <c r="F49" s="342">
        <f t="shared" si="0"/>
        <v>123.34210526315792</v>
      </c>
      <c r="G49" s="29" t="s">
        <v>89</v>
      </c>
      <c r="H49" s="29" t="s">
        <v>249</v>
      </c>
      <c r="I49" s="3"/>
      <c r="M49" s="310"/>
    </row>
    <row r="50" spans="1:13" s="29" customFormat="1" ht="12.75" customHeight="1" x14ac:dyDescent="0.2">
      <c r="A50"/>
      <c r="B50" s="129">
        <v>41225</v>
      </c>
      <c r="C50" s="190" t="s">
        <v>469</v>
      </c>
      <c r="D50" s="132" t="s">
        <v>901</v>
      </c>
      <c r="E50" s="136">
        <v>104.27</v>
      </c>
      <c r="F50" s="342">
        <f t="shared" si="0"/>
        <v>91.464912280701753</v>
      </c>
      <c r="G50" s="29" t="s">
        <v>89</v>
      </c>
      <c r="H50" s="29" t="s">
        <v>249</v>
      </c>
      <c r="I50" s="3"/>
      <c r="M50" s="310"/>
    </row>
    <row r="51" spans="1:13" s="29" customFormat="1" ht="12.75" customHeight="1" x14ac:dyDescent="0.2">
      <c r="A51"/>
      <c r="B51" s="129">
        <v>41225</v>
      </c>
      <c r="C51" s="190" t="s">
        <v>301</v>
      </c>
      <c r="D51" s="132" t="s">
        <v>869</v>
      </c>
      <c r="E51" s="136">
        <v>511.4</v>
      </c>
      <c r="F51" s="342">
        <f t="shared" si="0"/>
        <v>448.59649122807019</v>
      </c>
      <c r="G51" s="29" t="s">
        <v>89</v>
      </c>
      <c r="H51" s="29" t="s">
        <v>249</v>
      </c>
      <c r="I51" s="3"/>
      <c r="M51" s="310"/>
    </row>
    <row r="52" spans="1:13" s="29" customFormat="1" ht="12.75" customHeight="1" x14ac:dyDescent="0.2">
      <c r="A52"/>
      <c r="B52" s="129">
        <v>41225</v>
      </c>
      <c r="C52" s="190" t="s">
        <v>1118</v>
      </c>
      <c r="D52" s="132" t="s">
        <v>1174</v>
      </c>
      <c r="E52" s="136">
        <v>110.15</v>
      </c>
      <c r="F52" s="342">
        <f t="shared" si="0"/>
        <v>96.622807017543877</v>
      </c>
      <c r="G52" s="29" t="s">
        <v>89</v>
      </c>
      <c r="H52" s="29" t="s">
        <v>249</v>
      </c>
      <c r="I52" s="3"/>
      <c r="M52" s="310"/>
    </row>
    <row r="53" spans="1:13" s="29" customFormat="1" ht="12.75" customHeight="1" x14ac:dyDescent="0.2">
      <c r="A53"/>
      <c r="B53" s="129">
        <v>41226</v>
      </c>
      <c r="C53" s="190" t="s">
        <v>301</v>
      </c>
      <c r="D53" s="132" t="s">
        <v>1180</v>
      </c>
      <c r="E53" s="136">
        <v>2875.82</v>
      </c>
      <c r="F53" s="342">
        <f t="shared" si="0"/>
        <v>2522.6491228070181</v>
      </c>
      <c r="G53" s="29" t="s">
        <v>89</v>
      </c>
      <c r="H53" s="29" t="s">
        <v>249</v>
      </c>
      <c r="I53" s="3"/>
      <c r="M53" s="310"/>
    </row>
    <row r="54" spans="1:13" s="29" customFormat="1" ht="12.75" customHeight="1" x14ac:dyDescent="0.2">
      <c r="A54"/>
      <c r="B54" s="129">
        <v>41226</v>
      </c>
      <c r="C54" s="190" t="s">
        <v>301</v>
      </c>
      <c r="D54" s="132" t="s">
        <v>869</v>
      </c>
      <c r="E54" s="136">
        <v>566.65</v>
      </c>
      <c r="F54" s="342">
        <f t="shared" si="0"/>
        <v>497.06140350877195</v>
      </c>
      <c r="G54" s="29" t="s">
        <v>89</v>
      </c>
      <c r="H54" s="29" t="s">
        <v>249</v>
      </c>
      <c r="I54" s="3"/>
      <c r="M54" s="310"/>
    </row>
    <row r="55" spans="1:13" s="29" customFormat="1" ht="12.75" customHeight="1" x14ac:dyDescent="0.2">
      <c r="A55"/>
      <c r="B55" s="129">
        <v>41227</v>
      </c>
      <c r="C55" s="190" t="s">
        <v>469</v>
      </c>
      <c r="D55" s="132" t="s">
        <v>424</v>
      </c>
      <c r="E55" s="136">
        <v>197.48</v>
      </c>
      <c r="F55" s="342">
        <f t="shared" si="0"/>
        <v>173.2280701754386</v>
      </c>
      <c r="G55" s="29" t="s">
        <v>89</v>
      </c>
      <c r="H55" s="29" t="s">
        <v>249</v>
      </c>
      <c r="I55" s="3"/>
      <c r="M55" s="310"/>
    </row>
    <row r="56" spans="1:13" s="29" customFormat="1" ht="12.75" customHeight="1" x14ac:dyDescent="0.2">
      <c r="A56"/>
      <c r="B56" s="129">
        <v>41227</v>
      </c>
      <c r="C56" s="190" t="s">
        <v>301</v>
      </c>
      <c r="D56" s="132" t="s">
        <v>1178</v>
      </c>
      <c r="E56" s="136">
        <v>906.9</v>
      </c>
      <c r="F56" s="342">
        <f t="shared" si="0"/>
        <v>795.52631578947376</v>
      </c>
      <c r="G56" s="29" t="s">
        <v>89</v>
      </c>
      <c r="H56" s="29" t="s">
        <v>249</v>
      </c>
      <c r="I56"/>
      <c r="M56" s="308"/>
    </row>
    <row r="57" spans="1:13" s="29" customFormat="1" ht="12.75" customHeight="1" x14ac:dyDescent="0.2">
      <c r="A57"/>
      <c r="B57" s="129">
        <v>41228</v>
      </c>
      <c r="C57" s="190" t="s">
        <v>301</v>
      </c>
      <c r="D57" s="132" t="s">
        <v>380</v>
      </c>
      <c r="E57" s="136">
        <v>570</v>
      </c>
      <c r="F57" s="342">
        <f t="shared" si="0"/>
        <v>500.00000000000006</v>
      </c>
      <c r="G57" s="29" t="s">
        <v>89</v>
      </c>
      <c r="H57" s="29" t="s">
        <v>249</v>
      </c>
      <c r="I57"/>
      <c r="M57" s="308"/>
    </row>
    <row r="58" spans="1:13" s="29" customFormat="1" ht="12.75" customHeight="1" x14ac:dyDescent="0.2">
      <c r="A58"/>
      <c r="B58" s="129">
        <v>41228</v>
      </c>
      <c r="C58" s="190" t="s">
        <v>301</v>
      </c>
      <c r="D58" s="132" t="s">
        <v>5</v>
      </c>
      <c r="E58" s="136">
        <v>510.72</v>
      </c>
      <c r="F58" s="342">
        <f t="shared" si="0"/>
        <v>448.00000000000006</v>
      </c>
      <c r="G58" s="29" t="s">
        <v>89</v>
      </c>
      <c r="H58" s="29" t="s">
        <v>249</v>
      </c>
      <c r="I58"/>
      <c r="M58" s="308"/>
    </row>
    <row r="59" spans="1:13" s="29" customFormat="1" ht="12.75" customHeight="1" x14ac:dyDescent="0.2">
      <c r="A59"/>
      <c r="B59" s="129">
        <v>41228</v>
      </c>
      <c r="C59" s="190" t="s">
        <v>719</v>
      </c>
      <c r="D59" s="132" t="s">
        <v>1182</v>
      </c>
      <c r="E59" s="136">
        <v>492.55</v>
      </c>
      <c r="F59" s="339" t="s">
        <v>405</v>
      </c>
      <c r="G59" s="29" t="s">
        <v>89</v>
      </c>
      <c r="H59" s="29" t="s">
        <v>249</v>
      </c>
      <c r="I59"/>
      <c r="M59" s="308"/>
    </row>
    <row r="60" spans="1:13" s="29" customFormat="1" ht="12.75" customHeight="1" x14ac:dyDescent="0.2">
      <c r="A60"/>
      <c r="B60" s="129">
        <v>41228</v>
      </c>
      <c r="C60" s="190" t="s">
        <v>719</v>
      </c>
      <c r="D60" s="132" t="s">
        <v>1121</v>
      </c>
      <c r="E60" s="136">
        <v>556.54999999999995</v>
      </c>
      <c r="F60" s="339" t="s">
        <v>405</v>
      </c>
      <c r="G60" s="29" t="s">
        <v>89</v>
      </c>
      <c r="H60" s="29" t="s">
        <v>249</v>
      </c>
      <c r="I60"/>
      <c r="M60" s="308"/>
    </row>
    <row r="61" spans="1:13" s="29" customFormat="1" ht="12.75" customHeight="1" x14ac:dyDescent="0.2">
      <c r="A61"/>
      <c r="B61" s="129">
        <v>41229</v>
      </c>
      <c r="C61" s="190" t="s">
        <v>301</v>
      </c>
      <c r="D61" s="132" t="s">
        <v>459</v>
      </c>
      <c r="E61" s="136">
        <v>450.5</v>
      </c>
      <c r="F61" s="342">
        <f t="shared" si="0"/>
        <v>395.17543859649129</v>
      </c>
      <c r="G61" s="29" t="s">
        <v>89</v>
      </c>
      <c r="H61" s="29" t="s">
        <v>249</v>
      </c>
      <c r="I61"/>
      <c r="M61" s="308"/>
    </row>
    <row r="62" spans="1:13" s="29" customFormat="1" ht="12.75" customHeight="1" x14ac:dyDescent="0.2">
      <c r="A62"/>
      <c r="B62" s="129">
        <v>41229</v>
      </c>
      <c r="C62" s="190" t="s">
        <v>301</v>
      </c>
      <c r="D62" s="132" t="s">
        <v>227</v>
      </c>
      <c r="E62" s="136">
        <v>210.9</v>
      </c>
      <c r="F62" s="342">
        <f t="shared" si="0"/>
        <v>185.00000000000003</v>
      </c>
      <c r="G62" s="29" t="s">
        <v>89</v>
      </c>
      <c r="H62" s="29" t="s">
        <v>249</v>
      </c>
      <c r="I62"/>
      <c r="M62" s="308"/>
    </row>
    <row r="63" spans="1:13" s="29" customFormat="1" ht="12.75" customHeight="1" x14ac:dyDescent="0.2">
      <c r="A63"/>
      <c r="B63" s="129">
        <v>41229</v>
      </c>
      <c r="C63" s="190" t="s">
        <v>742</v>
      </c>
      <c r="D63" s="132" t="s">
        <v>1181</v>
      </c>
      <c r="E63" s="136">
        <v>122.52</v>
      </c>
      <c r="F63" s="342">
        <f t="shared" si="0"/>
        <v>107.47368421052632</v>
      </c>
      <c r="G63" s="29" t="s">
        <v>89</v>
      </c>
      <c r="H63" s="29" t="s">
        <v>249</v>
      </c>
      <c r="I63"/>
      <c r="M63" s="308"/>
    </row>
    <row r="64" spans="1:13" s="29" customFormat="1" ht="12.75" customHeight="1" x14ac:dyDescent="0.2">
      <c r="A64"/>
      <c r="B64" s="129">
        <v>41229</v>
      </c>
      <c r="C64" s="190" t="s">
        <v>637</v>
      </c>
      <c r="D64" s="132" t="s">
        <v>726</v>
      </c>
      <c r="E64" s="136">
        <v>938.1</v>
      </c>
      <c r="F64" s="342">
        <f t="shared" si="0"/>
        <v>822.89473684210532</v>
      </c>
      <c r="G64" s="29" t="s">
        <v>89</v>
      </c>
      <c r="H64" s="29" t="s">
        <v>249</v>
      </c>
      <c r="I64"/>
      <c r="M64" s="308"/>
    </row>
    <row r="65" spans="1:13" s="29" customFormat="1" ht="12.75" customHeight="1" x14ac:dyDescent="0.2">
      <c r="A65"/>
      <c r="B65" s="129">
        <v>41229</v>
      </c>
      <c r="C65" s="190" t="s">
        <v>301</v>
      </c>
      <c r="D65" s="132" t="s">
        <v>828</v>
      </c>
      <c r="E65" s="136">
        <v>772.58</v>
      </c>
      <c r="F65" s="342">
        <f t="shared" si="0"/>
        <v>677.70175438596505</v>
      </c>
      <c r="G65" s="29" t="s">
        <v>89</v>
      </c>
      <c r="H65" s="29" t="s">
        <v>249</v>
      </c>
      <c r="I65"/>
      <c r="M65" s="308"/>
    </row>
    <row r="66" spans="1:13" s="29" customFormat="1" ht="12.75" customHeight="1" x14ac:dyDescent="0.2">
      <c r="A66"/>
      <c r="B66" s="129">
        <v>41230</v>
      </c>
      <c r="C66" s="190" t="s">
        <v>469</v>
      </c>
      <c r="D66" s="132" t="s">
        <v>424</v>
      </c>
      <c r="E66" s="136">
        <v>67.989999999999995</v>
      </c>
      <c r="F66" s="342">
        <f t="shared" si="0"/>
        <v>59.640350877192986</v>
      </c>
      <c r="G66" s="29" t="s">
        <v>89</v>
      </c>
      <c r="H66" s="29" t="s">
        <v>249</v>
      </c>
      <c r="I66"/>
      <c r="M66" s="308"/>
    </row>
    <row r="67" spans="1:13" s="29" customFormat="1" ht="12.75" customHeight="1" x14ac:dyDescent="0.2">
      <c r="A67"/>
      <c r="B67" s="129">
        <v>41230</v>
      </c>
      <c r="C67" s="190" t="s">
        <v>301</v>
      </c>
      <c r="D67" s="132" t="s">
        <v>331</v>
      </c>
      <c r="E67" s="136">
        <v>206.95</v>
      </c>
      <c r="F67" s="342">
        <f t="shared" si="0"/>
        <v>181.53508771929825</v>
      </c>
      <c r="G67" s="29" t="s">
        <v>89</v>
      </c>
      <c r="H67" s="29" t="s">
        <v>249</v>
      </c>
      <c r="I67"/>
      <c r="M67" s="308"/>
    </row>
    <row r="68" spans="1:13" s="29" customFormat="1" ht="12.75" customHeight="1" x14ac:dyDescent="0.2">
      <c r="A68"/>
      <c r="B68" s="129">
        <v>41230</v>
      </c>
      <c r="C68" s="190" t="s">
        <v>301</v>
      </c>
      <c r="D68" s="132" t="s">
        <v>459</v>
      </c>
      <c r="E68" s="136">
        <v>70.5</v>
      </c>
      <c r="F68" s="342">
        <f t="shared" si="0"/>
        <v>61.842105263157897</v>
      </c>
      <c r="G68" s="29" t="s">
        <v>89</v>
      </c>
      <c r="H68" s="29" t="s">
        <v>249</v>
      </c>
      <c r="I68"/>
      <c r="M68" s="308"/>
    </row>
    <row r="69" spans="1:13" s="29" customFormat="1" ht="12.75" customHeight="1" x14ac:dyDescent="0.2">
      <c r="A69"/>
      <c r="B69" s="129">
        <v>41231</v>
      </c>
      <c r="C69" s="190" t="s">
        <v>719</v>
      </c>
      <c r="D69" s="132" t="s">
        <v>1051</v>
      </c>
      <c r="E69" s="136">
        <v>770.96</v>
      </c>
      <c r="F69" s="339" t="s">
        <v>405</v>
      </c>
      <c r="G69" s="29" t="s">
        <v>89</v>
      </c>
      <c r="H69" s="29" t="s">
        <v>249</v>
      </c>
      <c r="I69"/>
      <c r="M69" s="308"/>
    </row>
    <row r="70" spans="1:13" s="29" customFormat="1" ht="12.75" customHeight="1" x14ac:dyDescent="0.2">
      <c r="A70"/>
      <c r="B70" s="129">
        <v>41232</v>
      </c>
      <c r="C70" s="190" t="s">
        <v>301</v>
      </c>
      <c r="D70" s="132" t="s">
        <v>869</v>
      </c>
      <c r="E70" s="136">
        <v>191.95</v>
      </c>
      <c r="F70" s="342">
        <f t="shared" si="0"/>
        <v>168.37719298245614</v>
      </c>
      <c r="G70" s="29" t="s">
        <v>89</v>
      </c>
      <c r="H70" s="29" t="s">
        <v>249</v>
      </c>
      <c r="I70"/>
      <c r="M70" s="308"/>
    </row>
    <row r="71" spans="1:13" s="29" customFormat="1" ht="12.75" customHeight="1" x14ac:dyDescent="0.2">
      <c r="A71"/>
      <c r="B71" s="129">
        <v>41232</v>
      </c>
      <c r="C71" s="190" t="s">
        <v>301</v>
      </c>
      <c r="D71" s="132" t="s">
        <v>665</v>
      </c>
      <c r="E71" s="136">
        <v>492</v>
      </c>
      <c r="F71" s="342">
        <f t="shared" si="0"/>
        <v>431.5789473684211</v>
      </c>
      <c r="G71" s="29" t="s">
        <v>89</v>
      </c>
      <c r="H71" s="29" t="s">
        <v>249</v>
      </c>
      <c r="I71"/>
      <c r="M71" s="308"/>
    </row>
    <row r="72" spans="1:13" s="29" customFormat="1" ht="12.75" customHeight="1" x14ac:dyDescent="0.2">
      <c r="A72"/>
      <c r="B72" s="129">
        <v>41232</v>
      </c>
      <c r="C72" s="190" t="s">
        <v>301</v>
      </c>
      <c r="D72" s="132" t="s">
        <v>310</v>
      </c>
      <c r="E72" s="136">
        <v>151.9</v>
      </c>
      <c r="F72" s="342">
        <f t="shared" si="0"/>
        <v>133.24561403508773</v>
      </c>
      <c r="G72" s="29" t="s">
        <v>89</v>
      </c>
      <c r="H72" s="29" t="s">
        <v>249</v>
      </c>
      <c r="I72"/>
      <c r="M72" s="308"/>
    </row>
    <row r="73" spans="1:13" s="29" customFormat="1" ht="12.75" customHeight="1" x14ac:dyDescent="0.2">
      <c r="A73"/>
      <c r="B73" s="129">
        <v>41232</v>
      </c>
      <c r="C73" s="190" t="s">
        <v>301</v>
      </c>
      <c r="D73" s="132" t="s">
        <v>373</v>
      </c>
      <c r="E73" s="136">
        <v>250</v>
      </c>
      <c r="F73" s="342">
        <f t="shared" si="0"/>
        <v>219.2982456140351</v>
      </c>
      <c r="G73" s="29" t="s">
        <v>89</v>
      </c>
      <c r="H73" s="29" t="s">
        <v>249</v>
      </c>
      <c r="I73"/>
      <c r="M73" s="308"/>
    </row>
    <row r="74" spans="1:13" s="29" customFormat="1" ht="12.75" customHeight="1" x14ac:dyDescent="0.2">
      <c r="A74"/>
      <c r="B74" s="129">
        <v>41232</v>
      </c>
      <c r="C74" s="190" t="s">
        <v>301</v>
      </c>
      <c r="D74" s="132" t="s">
        <v>869</v>
      </c>
      <c r="E74" s="136">
        <v>722.75</v>
      </c>
      <c r="F74" s="342">
        <f t="shared" si="0"/>
        <v>633.99122807017545</v>
      </c>
      <c r="G74" s="29" t="s">
        <v>89</v>
      </c>
      <c r="H74" s="29" t="s">
        <v>249</v>
      </c>
      <c r="I74"/>
      <c r="M74" s="308"/>
    </row>
    <row r="75" spans="1:13" s="29" customFormat="1" ht="12.75" customHeight="1" x14ac:dyDescent="0.2">
      <c r="A75"/>
      <c r="B75" s="129">
        <v>41232</v>
      </c>
      <c r="C75" s="190" t="s">
        <v>469</v>
      </c>
      <c r="D75" s="132" t="s">
        <v>1023</v>
      </c>
      <c r="E75" s="136">
        <v>132.43</v>
      </c>
      <c r="F75" s="342">
        <f t="shared" si="0"/>
        <v>116.16666666666669</v>
      </c>
      <c r="G75" s="29" t="s">
        <v>89</v>
      </c>
      <c r="H75" s="29" t="s">
        <v>249</v>
      </c>
      <c r="I75"/>
      <c r="M75" s="308"/>
    </row>
    <row r="76" spans="1:13" s="29" customFormat="1" ht="12.75" customHeight="1" x14ac:dyDescent="0.2">
      <c r="A76"/>
      <c r="B76" s="129">
        <v>41233</v>
      </c>
      <c r="C76" s="190" t="s">
        <v>1118</v>
      </c>
      <c r="D76" s="132" t="s">
        <v>1183</v>
      </c>
      <c r="E76" s="136">
        <v>250</v>
      </c>
      <c r="F76" s="342">
        <f t="shared" si="0"/>
        <v>219.2982456140351</v>
      </c>
      <c r="G76" s="29" t="s">
        <v>89</v>
      </c>
      <c r="H76" s="29" t="s">
        <v>249</v>
      </c>
      <c r="I76"/>
      <c r="M76" s="308"/>
    </row>
    <row r="77" spans="1:13" s="29" customFormat="1" ht="12.75" customHeight="1" x14ac:dyDescent="0.2">
      <c r="A77"/>
      <c r="B77" s="129">
        <v>41234</v>
      </c>
      <c r="C77" s="190" t="s">
        <v>301</v>
      </c>
      <c r="D77" s="132" t="s">
        <v>380</v>
      </c>
      <c r="E77" s="136">
        <v>285</v>
      </c>
      <c r="F77" s="342">
        <f t="shared" si="0"/>
        <v>250.00000000000003</v>
      </c>
      <c r="G77" s="29" t="s">
        <v>89</v>
      </c>
      <c r="H77" s="29" t="s">
        <v>249</v>
      </c>
      <c r="I77"/>
      <c r="M77" s="308"/>
    </row>
    <row r="78" spans="1:13" s="29" customFormat="1" ht="12.75" customHeight="1" x14ac:dyDescent="0.2">
      <c r="A78"/>
      <c r="B78" s="129">
        <v>41234</v>
      </c>
      <c r="C78" s="190" t="s">
        <v>301</v>
      </c>
      <c r="D78" s="132" t="s">
        <v>665</v>
      </c>
      <c r="E78" s="136">
        <v>523</v>
      </c>
      <c r="F78" s="342">
        <f t="shared" si="0"/>
        <v>458.77192982456143</v>
      </c>
      <c r="G78" s="29" t="s">
        <v>89</v>
      </c>
      <c r="H78" s="29" t="s">
        <v>249</v>
      </c>
      <c r="I78"/>
      <c r="M78" s="308"/>
    </row>
    <row r="79" spans="1:13" s="29" customFormat="1" ht="12.75" customHeight="1" x14ac:dyDescent="0.2">
      <c r="A79"/>
      <c r="B79" s="129">
        <v>41234</v>
      </c>
      <c r="C79" s="190" t="s">
        <v>301</v>
      </c>
      <c r="D79" s="132" t="s">
        <v>1180</v>
      </c>
      <c r="E79" s="136">
        <v>1245.95</v>
      </c>
      <c r="F79" s="342">
        <f t="shared" ref="F79:F101" si="1">E79/1.14</f>
        <v>1092.9385964912283</v>
      </c>
      <c r="G79" s="29" t="s">
        <v>89</v>
      </c>
      <c r="H79" s="29" t="s">
        <v>249</v>
      </c>
      <c r="I79"/>
      <c r="M79" s="308"/>
    </row>
    <row r="80" spans="1:13" s="29" customFormat="1" ht="12.75" customHeight="1" x14ac:dyDescent="0.2">
      <c r="A80"/>
      <c r="B80" s="129">
        <v>41235</v>
      </c>
      <c r="C80" s="190" t="s">
        <v>301</v>
      </c>
      <c r="D80" s="132" t="s">
        <v>227</v>
      </c>
      <c r="E80" s="136">
        <v>245.67</v>
      </c>
      <c r="F80" s="342">
        <f t="shared" si="1"/>
        <v>215.5</v>
      </c>
      <c r="G80" s="29" t="s">
        <v>89</v>
      </c>
      <c r="H80" s="29" t="s">
        <v>249</v>
      </c>
      <c r="I80"/>
      <c r="M80" s="308"/>
    </row>
    <row r="81" spans="1:13" s="29" customFormat="1" ht="12.75" customHeight="1" x14ac:dyDescent="0.2">
      <c r="A81"/>
      <c r="B81" s="129">
        <v>41235</v>
      </c>
      <c r="C81" s="190" t="s">
        <v>469</v>
      </c>
      <c r="D81" s="132" t="s">
        <v>424</v>
      </c>
      <c r="E81" s="136">
        <v>963.47</v>
      </c>
      <c r="F81" s="342">
        <f t="shared" si="1"/>
        <v>845.14912280701765</v>
      </c>
      <c r="G81" s="29" t="s">
        <v>89</v>
      </c>
      <c r="H81" s="29" t="s">
        <v>249</v>
      </c>
      <c r="I81"/>
      <c r="M81" s="308"/>
    </row>
    <row r="82" spans="1:13" s="29" customFormat="1" ht="12.75" customHeight="1" x14ac:dyDescent="0.2">
      <c r="A82"/>
      <c r="B82" s="129">
        <v>41235</v>
      </c>
      <c r="C82" s="190" t="s">
        <v>1118</v>
      </c>
      <c r="D82" s="132" t="s">
        <v>543</v>
      </c>
      <c r="E82" s="136">
        <v>320</v>
      </c>
      <c r="F82" s="342">
        <f t="shared" si="1"/>
        <v>280.70175438596493</v>
      </c>
      <c r="G82" s="29" t="s">
        <v>89</v>
      </c>
      <c r="H82" s="29" t="s">
        <v>249</v>
      </c>
      <c r="I82"/>
      <c r="M82" s="308"/>
    </row>
    <row r="83" spans="1:13" s="29" customFormat="1" ht="12.75" customHeight="1" x14ac:dyDescent="0.2">
      <c r="A83"/>
      <c r="B83" s="129">
        <v>41235</v>
      </c>
      <c r="C83" s="190" t="s">
        <v>1118</v>
      </c>
      <c r="D83" s="132" t="s">
        <v>831</v>
      </c>
      <c r="E83" s="136">
        <v>1350</v>
      </c>
      <c r="F83" s="342">
        <f t="shared" si="1"/>
        <v>1184.2105263157896</v>
      </c>
      <c r="G83" s="29" t="s">
        <v>89</v>
      </c>
      <c r="H83" s="29" t="s">
        <v>249</v>
      </c>
      <c r="I83"/>
      <c r="M83" s="308"/>
    </row>
    <row r="84" spans="1:13" s="29" customFormat="1" ht="12.75" customHeight="1" x14ac:dyDescent="0.2">
      <c r="A84"/>
      <c r="B84" s="129">
        <v>41235</v>
      </c>
      <c r="C84" s="190" t="s">
        <v>719</v>
      </c>
      <c r="D84" s="132" t="s">
        <v>1051</v>
      </c>
      <c r="E84" s="136">
        <v>595.87</v>
      </c>
      <c r="F84" s="339" t="s">
        <v>405</v>
      </c>
      <c r="G84" s="29" t="s">
        <v>89</v>
      </c>
      <c r="H84" s="29" t="s">
        <v>249</v>
      </c>
      <c r="I84"/>
      <c r="M84" s="308"/>
    </row>
    <row r="85" spans="1:13" s="29" customFormat="1" ht="12.75" customHeight="1" x14ac:dyDescent="0.2">
      <c r="A85"/>
      <c r="B85" s="129">
        <v>41236</v>
      </c>
      <c r="C85" s="190" t="s">
        <v>719</v>
      </c>
      <c r="D85" s="132" t="s">
        <v>1184</v>
      </c>
      <c r="E85" s="136">
        <v>566.9</v>
      </c>
      <c r="F85" s="339" t="s">
        <v>405</v>
      </c>
      <c r="G85" s="29" t="s">
        <v>89</v>
      </c>
      <c r="H85" s="29" t="s">
        <v>249</v>
      </c>
      <c r="I85"/>
      <c r="M85" s="308"/>
    </row>
    <row r="86" spans="1:13" s="29" customFormat="1" ht="12.75" customHeight="1" x14ac:dyDescent="0.2">
      <c r="A86"/>
      <c r="B86" s="129">
        <v>41236</v>
      </c>
      <c r="C86" s="190" t="s">
        <v>469</v>
      </c>
      <c r="D86" s="132" t="s">
        <v>424</v>
      </c>
      <c r="E86" s="136">
        <v>370.25</v>
      </c>
      <c r="F86" s="342">
        <f t="shared" si="1"/>
        <v>324.78070175438597</v>
      </c>
      <c r="G86" s="29" t="s">
        <v>89</v>
      </c>
      <c r="H86" s="29" t="s">
        <v>249</v>
      </c>
      <c r="I86"/>
      <c r="M86" s="308"/>
    </row>
    <row r="87" spans="1:13" s="29" customFormat="1" ht="12.75" customHeight="1" x14ac:dyDescent="0.2">
      <c r="A87"/>
      <c r="B87" s="129">
        <v>41237</v>
      </c>
      <c r="C87" s="190" t="s">
        <v>469</v>
      </c>
      <c r="D87" s="132" t="s">
        <v>901</v>
      </c>
      <c r="E87" s="136">
        <v>217.52</v>
      </c>
      <c r="F87" s="342">
        <f t="shared" si="1"/>
        <v>190.80701754385967</v>
      </c>
      <c r="G87" s="29" t="s">
        <v>89</v>
      </c>
      <c r="H87" s="29" t="s">
        <v>249</v>
      </c>
      <c r="I87"/>
      <c r="M87" s="308"/>
    </row>
    <row r="88" spans="1:13" s="29" customFormat="1" ht="12.75" customHeight="1" x14ac:dyDescent="0.2">
      <c r="A88"/>
      <c r="B88" s="129">
        <v>41239</v>
      </c>
      <c r="C88" s="190" t="s">
        <v>719</v>
      </c>
      <c r="D88" s="132" t="s">
        <v>1051</v>
      </c>
      <c r="E88" s="136">
        <v>615.70000000000005</v>
      </c>
      <c r="F88" s="339" t="s">
        <v>405</v>
      </c>
      <c r="G88" s="29" t="s">
        <v>89</v>
      </c>
      <c r="H88" s="29" t="s">
        <v>249</v>
      </c>
      <c r="I88"/>
      <c r="M88" s="308"/>
    </row>
    <row r="89" spans="1:13" s="29" customFormat="1" ht="12.75" customHeight="1" x14ac:dyDescent="0.2">
      <c r="A89"/>
      <c r="B89" s="129">
        <v>41239</v>
      </c>
      <c r="C89" s="190" t="s">
        <v>301</v>
      </c>
      <c r="D89" s="132" t="s">
        <v>9</v>
      </c>
      <c r="E89" s="136">
        <v>148.30000000000001</v>
      </c>
      <c r="F89" s="342">
        <f t="shared" si="1"/>
        <v>130.08771929824564</v>
      </c>
      <c r="G89" s="29" t="s">
        <v>89</v>
      </c>
      <c r="H89" s="29" t="s">
        <v>249</v>
      </c>
      <c r="I89"/>
      <c r="M89" s="308"/>
    </row>
    <row r="90" spans="1:13" s="29" customFormat="1" ht="12.75" customHeight="1" x14ac:dyDescent="0.2">
      <c r="A90"/>
      <c r="B90" s="129">
        <v>41240</v>
      </c>
      <c r="C90" s="190" t="s">
        <v>301</v>
      </c>
      <c r="D90" s="132" t="s">
        <v>420</v>
      </c>
      <c r="E90" s="136">
        <v>232.64</v>
      </c>
      <c r="F90" s="342">
        <f t="shared" si="1"/>
        <v>204.07017543859649</v>
      </c>
      <c r="G90" s="29" t="s">
        <v>89</v>
      </c>
      <c r="H90" s="29" t="s">
        <v>249</v>
      </c>
      <c r="I90"/>
      <c r="M90" s="308"/>
    </row>
    <row r="91" spans="1:13" s="29" customFormat="1" ht="12.75" customHeight="1" x14ac:dyDescent="0.2">
      <c r="A91"/>
      <c r="B91" s="129">
        <v>41240</v>
      </c>
      <c r="C91" s="190" t="s">
        <v>301</v>
      </c>
      <c r="D91" s="132" t="s">
        <v>420</v>
      </c>
      <c r="E91" s="136">
        <v>467.35</v>
      </c>
      <c r="F91" s="342">
        <f t="shared" si="1"/>
        <v>409.95614035087726</v>
      </c>
      <c r="G91" s="29" t="s">
        <v>89</v>
      </c>
      <c r="H91" s="29" t="s">
        <v>249</v>
      </c>
      <c r="I91"/>
      <c r="M91" s="308"/>
    </row>
    <row r="92" spans="1:13" s="29" customFormat="1" ht="12.75" customHeight="1" x14ac:dyDescent="0.2">
      <c r="A92"/>
      <c r="B92" s="129">
        <v>41240</v>
      </c>
      <c r="C92" s="190" t="s">
        <v>301</v>
      </c>
      <c r="D92" s="132" t="s">
        <v>5</v>
      </c>
      <c r="E92" s="136">
        <v>4450.5600000000004</v>
      </c>
      <c r="F92" s="342">
        <f t="shared" si="1"/>
        <v>3904.0000000000009</v>
      </c>
      <c r="G92" s="29" t="s">
        <v>89</v>
      </c>
      <c r="H92" s="29" t="s">
        <v>249</v>
      </c>
      <c r="I92"/>
      <c r="M92" s="308"/>
    </row>
    <row r="93" spans="1:13" s="29" customFormat="1" ht="12.75" customHeight="1" thickBot="1" x14ac:dyDescent="0.25">
      <c r="A93"/>
      <c r="B93" s="129">
        <v>41240</v>
      </c>
      <c r="C93" s="190" t="s">
        <v>301</v>
      </c>
      <c r="D93" s="132" t="s">
        <v>5</v>
      </c>
      <c r="E93" s="137">
        <v>471.96</v>
      </c>
      <c r="F93" s="342">
        <f t="shared" si="1"/>
        <v>414</v>
      </c>
      <c r="G93" s="29" t="s">
        <v>89</v>
      </c>
      <c r="H93" s="29" t="s">
        <v>249</v>
      </c>
      <c r="I93"/>
      <c r="M93" s="308"/>
    </row>
    <row r="94" spans="1:13" s="29" customFormat="1" ht="12.75" customHeight="1" thickTop="1" x14ac:dyDescent="0.2">
      <c r="A94"/>
      <c r="B94" s="129"/>
      <c r="C94" s="190"/>
      <c r="D94" s="132"/>
      <c r="E94" s="135">
        <f>SUM(E92:E93)</f>
        <v>4922.5200000000004</v>
      </c>
      <c r="F94" s="339"/>
      <c r="I94"/>
      <c r="M94" s="308"/>
    </row>
    <row r="95" spans="1:13" s="29" customFormat="1" ht="12.75" customHeight="1" x14ac:dyDescent="0.2">
      <c r="A95"/>
      <c r="B95" s="129">
        <v>41241</v>
      </c>
      <c r="C95" s="190" t="s">
        <v>301</v>
      </c>
      <c r="D95" s="132" t="s">
        <v>380</v>
      </c>
      <c r="E95" s="136">
        <v>285</v>
      </c>
      <c r="F95" s="342">
        <f t="shared" si="1"/>
        <v>250.00000000000003</v>
      </c>
      <c r="G95" s="29" t="s">
        <v>89</v>
      </c>
      <c r="H95" s="29" t="s">
        <v>249</v>
      </c>
      <c r="I95"/>
      <c r="M95" s="308"/>
    </row>
    <row r="96" spans="1:13" s="29" customFormat="1" ht="12.75" customHeight="1" x14ac:dyDescent="0.2">
      <c r="A96"/>
      <c r="B96" s="129">
        <v>41241</v>
      </c>
      <c r="C96" s="190" t="s">
        <v>301</v>
      </c>
      <c r="D96" s="132" t="s">
        <v>1185</v>
      </c>
      <c r="E96" s="136">
        <v>1584.6</v>
      </c>
      <c r="F96" s="342">
        <f t="shared" si="1"/>
        <v>1390</v>
      </c>
      <c r="G96" s="29" t="s">
        <v>89</v>
      </c>
      <c r="H96" s="29" t="s">
        <v>249</v>
      </c>
      <c r="I96"/>
      <c r="M96" s="308"/>
    </row>
    <row r="97" spans="1:13" s="29" customFormat="1" ht="12.75" customHeight="1" x14ac:dyDescent="0.2">
      <c r="A97"/>
      <c r="B97" s="129">
        <v>41241</v>
      </c>
      <c r="C97" s="190" t="s">
        <v>1128</v>
      </c>
      <c r="D97" s="132" t="s">
        <v>1186</v>
      </c>
      <c r="E97" s="136">
        <v>180</v>
      </c>
      <c r="F97" s="342">
        <f t="shared" si="1"/>
        <v>157.89473684210529</v>
      </c>
      <c r="H97" s="29" t="s">
        <v>249</v>
      </c>
      <c r="I97"/>
      <c r="M97" s="308"/>
    </row>
    <row r="98" spans="1:13" s="29" customFormat="1" ht="12.75" customHeight="1" x14ac:dyDescent="0.2">
      <c r="A98"/>
      <c r="B98" s="129">
        <v>41241</v>
      </c>
      <c r="C98" s="190" t="s">
        <v>301</v>
      </c>
      <c r="D98" s="132" t="s">
        <v>1187</v>
      </c>
      <c r="E98" s="136">
        <v>1753.66</v>
      </c>
      <c r="F98" s="342">
        <f t="shared" si="1"/>
        <v>1538.2982456140353</v>
      </c>
      <c r="G98" s="29" t="s">
        <v>89</v>
      </c>
      <c r="H98" s="29" t="s">
        <v>249</v>
      </c>
      <c r="I98"/>
      <c r="M98" s="308"/>
    </row>
    <row r="99" spans="1:13" s="29" customFormat="1" ht="12.75" customHeight="1" x14ac:dyDescent="0.2">
      <c r="A99"/>
      <c r="B99" s="129">
        <v>41241</v>
      </c>
      <c r="C99" s="190" t="s">
        <v>301</v>
      </c>
      <c r="D99" s="132" t="s">
        <v>1188</v>
      </c>
      <c r="E99" s="136">
        <v>142.5</v>
      </c>
      <c r="F99" s="342">
        <f t="shared" si="1"/>
        <v>125.00000000000001</v>
      </c>
      <c r="G99" s="29" t="s">
        <v>89</v>
      </c>
      <c r="H99" s="29" t="s">
        <v>249</v>
      </c>
      <c r="I99"/>
      <c r="M99" s="308"/>
    </row>
    <row r="100" spans="1:13" s="29" customFormat="1" ht="12.75" customHeight="1" x14ac:dyDescent="0.2">
      <c r="A100"/>
      <c r="B100" s="129">
        <v>41241</v>
      </c>
      <c r="C100" s="190" t="s">
        <v>469</v>
      </c>
      <c r="D100" s="132" t="s">
        <v>424</v>
      </c>
      <c r="E100" s="136">
        <v>275.22000000000003</v>
      </c>
      <c r="F100" s="342">
        <f t="shared" si="1"/>
        <v>241.42105263157899</v>
      </c>
      <c r="G100" s="29" t="s">
        <v>89</v>
      </c>
      <c r="H100" s="29" t="s">
        <v>249</v>
      </c>
      <c r="I100"/>
      <c r="M100" s="308"/>
    </row>
    <row r="101" spans="1:13" s="29" customFormat="1" ht="12.75" customHeight="1" x14ac:dyDescent="0.2">
      <c r="A101"/>
      <c r="B101" s="129">
        <v>41242</v>
      </c>
      <c r="C101" s="190" t="s">
        <v>301</v>
      </c>
      <c r="D101" s="132" t="s">
        <v>869</v>
      </c>
      <c r="E101" s="136">
        <v>2186</v>
      </c>
      <c r="F101" s="342">
        <f t="shared" si="1"/>
        <v>1917.5438596491231</v>
      </c>
      <c r="G101" s="29" t="s">
        <v>89</v>
      </c>
      <c r="H101" s="29" t="s">
        <v>249</v>
      </c>
      <c r="I101"/>
      <c r="M101" s="308"/>
    </row>
    <row r="102" spans="1:13" s="29" customFormat="1" ht="13.5" thickBot="1" x14ac:dyDescent="0.25">
      <c r="A102"/>
      <c r="B102" s="209"/>
      <c r="C102" s="187"/>
      <c r="D102" s="133"/>
      <c r="E102" s="137"/>
      <c r="F102" s="339"/>
      <c r="I102"/>
      <c r="M102" s="308"/>
    </row>
    <row r="103" spans="1:13" s="29" customFormat="1" ht="13.5" thickBot="1" x14ac:dyDescent="0.25">
      <c r="A103"/>
      <c r="B103" s="56"/>
      <c r="C103" s="56"/>
      <c r="D103" s="194"/>
      <c r="E103" s="87">
        <f>SUM(E14:E93,E95:E102)</f>
        <v>62458.590000000011</v>
      </c>
      <c r="F103" s="339"/>
      <c r="I103"/>
      <c r="J103"/>
      <c r="M103" s="308"/>
    </row>
    <row r="104" spans="1:13" s="29" customFormat="1" x14ac:dyDescent="0.2">
      <c r="A104"/>
      <c r="B104" s="56"/>
      <c r="C104" s="56"/>
      <c r="D104" s="194"/>
      <c r="E104" s="208"/>
      <c r="F104" s="339"/>
      <c r="I104"/>
      <c r="J104"/>
      <c r="M104" s="308"/>
    </row>
    <row r="105" spans="1:13" s="29" customFormat="1" x14ac:dyDescent="0.2">
      <c r="A105"/>
      <c r="B105" s="56"/>
      <c r="C105" s="56"/>
      <c r="D105" s="194"/>
      <c r="E105" s="208"/>
      <c r="F105" s="339"/>
      <c r="I105"/>
      <c r="J105"/>
      <c r="M105" s="308"/>
    </row>
    <row r="106" spans="1:13" s="29" customFormat="1" x14ac:dyDescent="0.2">
      <c r="A106"/>
      <c r="B106" s="56"/>
      <c r="C106" s="56"/>
      <c r="D106" s="194"/>
      <c r="E106" s="208"/>
      <c r="F106" s="339"/>
      <c r="G106"/>
      <c r="I106"/>
      <c r="J106"/>
      <c r="M106" s="308"/>
    </row>
    <row r="107" spans="1:13" s="29" customFormat="1" x14ac:dyDescent="0.2">
      <c r="A107"/>
      <c r="B107"/>
      <c r="C107"/>
      <c r="D107" s="195"/>
      <c r="E107" s="197"/>
      <c r="F107" s="343"/>
      <c r="G107"/>
      <c r="I107"/>
      <c r="J107"/>
      <c r="M107" s="308"/>
    </row>
    <row r="108" spans="1:13" s="29" customFormat="1" x14ac:dyDescent="0.2">
      <c r="A108"/>
      <c r="B108"/>
      <c r="C108"/>
      <c r="D108" s="195"/>
      <c r="E108" s="197"/>
      <c r="F108" s="343"/>
      <c r="G108"/>
      <c r="I108"/>
      <c r="J108"/>
      <c r="M108" s="308"/>
    </row>
    <row r="109" spans="1:13" s="29" customFormat="1" x14ac:dyDescent="0.2">
      <c r="A109"/>
      <c r="B109"/>
      <c r="C109"/>
      <c r="D109" s="195"/>
      <c r="E109" s="197"/>
      <c r="F109" s="343"/>
      <c r="G109"/>
      <c r="I109"/>
      <c r="J109"/>
      <c r="M109" s="308"/>
    </row>
    <row r="110" spans="1:13" s="29" customFormat="1" x14ac:dyDescent="0.2">
      <c r="A110"/>
      <c r="B110"/>
      <c r="C110"/>
      <c r="D110" s="195"/>
      <c r="E110" s="197"/>
      <c r="F110" s="343"/>
      <c r="G110"/>
      <c r="I110"/>
      <c r="J110"/>
      <c r="M110" s="308"/>
    </row>
    <row r="111" spans="1:13" s="29" customFormat="1" x14ac:dyDescent="0.2">
      <c r="A111"/>
      <c r="B111"/>
      <c r="C111"/>
      <c r="D111" s="195"/>
      <c r="E111" s="197"/>
      <c r="F111" s="343"/>
      <c r="I111"/>
      <c r="J111"/>
      <c r="M111" s="308"/>
    </row>
    <row r="112" spans="1:13" s="29" customFormat="1" x14ac:dyDescent="0.2">
      <c r="A112"/>
      <c r="B112"/>
      <c r="C112"/>
      <c r="D112" s="195"/>
      <c r="E112" s="197"/>
      <c r="F112" s="343"/>
      <c r="I112"/>
      <c r="J112"/>
      <c r="M112" s="308"/>
    </row>
    <row r="113" spans="1:14" s="29" customFormat="1" x14ac:dyDescent="0.2">
      <c r="A113"/>
      <c r="B113"/>
      <c r="C113"/>
      <c r="D113" s="195"/>
      <c r="E113" s="197"/>
      <c r="F113" s="343"/>
      <c r="I113"/>
      <c r="J113"/>
      <c r="M113" s="308"/>
    </row>
    <row r="114" spans="1:14" s="29" customFormat="1" x14ac:dyDescent="0.2">
      <c r="A114"/>
      <c r="B114"/>
      <c r="C114"/>
      <c r="D114" s="195"/>
      <c r="E114" s="197"/>
      <c r="F114" s="343"/>
      <c r="I114"/>
      <c r="J114"/>
      <c r="K114"/>
      <c r="L114"/>
      <c r="M114" s="308"/>
    </row>
    <row r="115" spans="1:14" s="29" customFormat="1" x14ac:dyDescent="0.2">
      <c r="A115"/>
      <c r="B115"/>
      <c r="C115"/>
      <c r="D115" s="195"/>
      <c r="E115" s="197"/>
      <c r="F115" s="343"/>
      <c r="I115"/>
      <c r="J115"/>
      <c r="K115"/>
      <c r="L115"/>
      <c r="M115" s="308"/>
    </row>
    <row r="116" spans="1:14" s="29" customFormat="1" x14ac:dyDescent="0.2">
      <c r="A116"/>
      <c r="B116"/>
      <c r="C116"/>
      <c r="D116" s="195"/>
      <c r="E116" s="197"/>
      <c r="F116" s="343"/>
      <c r="I116"/>
      <c r="J116"/>
      <c r="K116"/>
      <c r="L116"/>
      <c r="M116" s="308"/>
    </row>
    <row r="117" spans="1:14" s="29" customFormat="1" x14ac:dyDescent="0.2">
      <c r="A117"/>
      <c r="B117"/>
      <c r="C117"/>
      <c r="D117" s="195"/>
      <c r="E117" s="197"/>
      <c r="F117" s="343"/>
      <c r="I117"/>
      <c r="J117"/>
      <c r="K117"/>
      <c r="L117"/>
      <c r="M117" s="308"/>
    </row>
    <row r="118" spans="1:14" s="29" customFormat="1" x14ac:dyDescent="0.2">
      <c r="A118"/>
      <c r="B118"/>
      <c r="C118"/>
      <c r="D118" s="195"/>
      <c r="E118" s="197"/>
      <c r="F118" s="343"/>
      <c r="I118"/>
      <c r="J118"/>
      <c r="K118"/>
      <c r="L118"/>
      <c r="M118" s="308"/>
    </row>
    <row r="119" spans="1:14" s="29" customFormat="1" x14ac:dyDescent="0.2">
      <c r="A119"/>
      <c r="B119"/>
      <c r="C119"/>
      <c r="D119" s="195"/>
      <c r="E119" s="197"/>
      <c r="F119" s="343"/>
      <c r="I119"/>
      <c r="J119"/>
      <c r="K119"/>
      <c r="L119"/>
      <c r="M119" s="308"/>
    </row>
    <row r="120" spans="1:14" s="29" customFormat="1" x14ac:dyDescent="0.2">
      <c r="A120"/>
      <c r="B120"/>
      <c r="C120"/>
      <c r="D120" s="195"/>
      <c r="E120" s="197"/>
      <c r="F120" s="343"/>
      <c r="I120"/>
      <c r="J120"/>
      <c r="K120"/>
      <c r="L120"/>
      <c r="M120" s="308"/>
    </row>
    <row r="121" spans="1:14" s="29" customFormat="1" x14ac:dyDescent="0.2">
      <c r="A121"/>
      <c r="B121"/>
      <c r="C121"/>
      <c r="D121" s="195"/>
      <c r="E121" s="197"/>
      <c r="F121" s="343"/>
      <c r="I121"/>
      <c r="J121"/>
      <c r="K121"/>
      <c r="L121"/>
      <c r="M121" s="308"/>
    </row>
    <row r="122" spans="1:14" s="29" customFormat="1" x14ac:dyDescent="0.2">
      <c r="A122"/>
      <c r="B122"/>
      <c r="C122"/>
      <c r="D122" s="195"/>
      <c r="E122" s="197"/>
      <c r="F122" s="343"/>
      <c r="I122"/>
      <c r="J122"/>
      <c r="K122"/>
      <c r="L122"/>
      <c r="M122" s="308"/>
    </row>
    <row r="123" spans="1:14" s="29" customFormat="1" x14ac:dyDescent="0.2">
      <c r="A123"/>
      <c r="B123"/>
      <c r="C123"/>
      <c r="D123" s="195"/>
      <c r="E123" s="197"/>
      <c r="F123" s="343"/>
      <c r="I123"/>
      <c r="J123"/>
      <c r="K123"/>
      <c r="L123"/>
      <c r="M123" s="312"/>
      <c r="N123"/>
    </row>
    <row r="124" spans="1:14" s="29" customFormat="1" x14ac:dyDescent="0.2">
      <c r="A124"/>
      <c r="B124"/>
      <c r="C124"/>
      <c r="D124" s="195"/>
      <c r="E124" s="197"/>
      <c r="F124" s="343"/>
      <c r="I124"/>
      <c r="J124"/>
      <c r="K124"/>
      <c r="L124"/>
      <c r="M124" s="312"/>
      <c r="N124"/>
    </row>
    <row r="125" spans="1:14" s="29" customFormat="1" x14ac:dyDescent="0.2">
      <c r="A125"/>
      <c r="B125"/>
      <c r="C125"/>
      <c r="D125" s="195"/>
      <c r="E125" s="197"/>
      <c r="F125" s="343"/>
      <c r="I125"/>
      <c r="J125"/>
      <c r="K125"/>
      <c r="L125"/>
      <c r="M125" s="312"/>
      <c r="N125"/>
    </row>
  </sheetData>
  <mergeCells count="5">
    <mergeCell ref="A1:L1"/>
    <mergeCell ref="A3:D3"/>
    <mergeCell ref="A12:D12"/>
    <mergeCell ref="K23:K24"/>
    <mergeCell ref="L23:L2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/>
  <dimension ref="A1:N86"/>
  <sheetViews>
    <sheetView topLeftCell="A7" workbookViewId="0">
      <selection activeCell="C50" sqref="C5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1189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31"/>
      <c r="G2" s="331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41256</v>
      </c>
      <c r="C5" s="190" t="s">
        <v>598</v>
      </c>
      <c r="D5" s="132" t="s">
        <v>599</v>
      </c>
      <c r="E5" s="136">
        <v>586.37</v>
      </c>
      <c r="F5" s="29" t="s">
        <v>89</v>
      </c>
      <c r="G5" s="29" t="s">
        <v>249</v>
      </c>
      <c r="I5" s="129">
        <v>41246</v>
      </c>
      <c r="J5" s="132" t="s">
        <v>346</v>
      </c>
      <c r="K5" s="136">
        <v>31456.7</v>
      </c>
      <c r="L5" s="308" t="s">
        <v>249</v>
      </c>
    </row>
    <row r="6" spans="1:14" s="29" customFormat="1" ht="13.5" thickBot="1" x14ac:dyDescent="0.25">
      <c r="A6"/>
      <c r="B6" s="161"/>
      <c r="C6" s="187"/>
      <c r="D6" s="133"/>
      <c r="E6" s="137"/>
      <c r="H6"/>
      <c r="I6" s="129">
        <v>41246</v>
      </c>
      <c r="J6" s="132" t="s">
        <v>1064</v>
      </c>
      <c r="K6" s="136">
        <v>5316.96</v>
      </c>
      <c r="L6" s="308" t="s">
        <v>249</v>
      </c>
    </row>
    <row r="7" spans="1:14" s="29" customFormat="1" ht="12.75" customHeight="1" thickBot="1" x14ac:dyDescent="0.25">
      <c r="A7"/>
      <c r="B7" s="56"/>
      <c r="C7" s="56"/>
      <c r="D7" s="194"/>
      <c r="E7" s="87">
        <f>SUM(E5:E6)</f>
        <v>586.37</v>
      </c>
      <c r="H7"/>
      <c r="I7" s="129">
        <v>41256</v>
      </c>
      <c r="J7" s="132" t="s">
        <v>50</v>
      </c>
      <c r="K7" s="136">
        <v>4154.5200000000004</v>
      </c>
      <c r="L7" s="307" t="s">
        <v>249</v>
      </c>
    </row>
    <row r="8" spans="1:14" s="29" customFormat="1" ht="16.5" thickBot="1" x14ac:dyDescent="0.25">
      <c r="A8"/>
      <c r="B8" s="56"/>
      <c r="C8" s="56"/>
      <c r="D8" s="194"/>
      <c r="E8" s="208"/>
      <c r="G8" s="116"/>
      <c r="H8"/>
      <c r="I8" s="161"/>
      <c r="J8" s="133"/>
      <c r="K8" s="137"/>
      <c r="L8" s="308"/>
    </row>
    <row r="9" spans="1:14" s="29" customFormat="1" ht="16.5" thickBot="1" x14ac:dyDescent="0.25">
      <c r="A9" s="875" t="s">
        <v>1058</v>
      </c>
      <c r="B9" s="875"/>
      <c r="C9" s="875"/>
      <c r="D9" s="875"/>
      <c r="E9" s="288" t="s">
        <v>959</v>
      </c>
      <c r="F9" s="116"/>
      <c r="G9" s="27"/>
      <c r="H9" s="56"/>
      <c r="I9" s="56"/>
      <c r="J9" s="194"/>
      <c r="K9" s="87">
        <f>SUM(K5:K8)</f>
        <v>40928.180000000008</v>
      </c>
      <c r="L9" s="313"/>
    </row>
    <row r="10" spans="1:14" s="111" customFormat="1" ht="16.5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G10" s="29"/>
      <c r="H10" s="294"/>
      <c r="I10" s="29"/>
      <c r="J10" s="29"/>
      <c r="K10" s="29"/>
      <c r="L10" s="308"/>
    </row>
    <row r="11" spans="1:14" s="3" customFormat="1" x14ac:dyDescent="0.2">
      <c r="A11" s="56"/>
      <c r="B11" s="129">
        <v>41246</v>
      </c>
      <c r="C11" s="190" t="s">
        <v>301</v>
      </c>
      <c r="D11" s="132" t="s">
        <v>5</v>
      </c>
      <c r="E11" s="136">
        <v>471.96</v>
      </c>
      <c r="F11" s="29"/>
      <c r="G11" s="29" t="s">
        <v>249</v>
      </c>
      <c r="H11"/>
      <c r="I11" s="316"/>
      <c r="J11" s="194"/>
      <c r="K11" s="208"/>
      <c r="L11" s="308"/>
      <c r="M11" s="314"/>
      <c r="N11" s="314"/>
    </row>
    <row r="12" spans="1:14" s="56" customFormat="1" ht="12.75" customHeight="1" thickBot="1" x14ac:dyDescent="0.25">
      <c r="A12"/>
      <c r="B12" s="129">
        <v>41246</v>
      </c>
      <c r="C12" s="190" t="s">
        <v>301</v>
      </c>
      <c r="D12" s="132" t="s">
        <v>222</v>
      </c>
      <c r="E12" s="136">
        <v>2177.3000000000002</v>
      </c>
      <c r="F12" s="29" t="s">
        <v>89</v>
      </c>
      <c r="G12" s="29" t="s">
        <v>249</v>
      </c>
      <c r="H12"/>
      <c r="I12" s="299"/>
      <c r="J12" s="155"/>
      <c r="K12" s="301"/>
      <c r="L12" s="309"/>
    </row>
    <row r="13" spans="1:14" s="29" customFormat="1" ht="12.75" customHeight="1" x14ac:dyDescent="0.2">
      <c r="A13"/>
      <c r="B13" s="129">
        <v>41246</v>
      </c>
      <c r="C13" s="190" t="s">
        <v>637</v>
      </c>
      <c r="D13" s="132" t="s">
        <v>1190</v>
      </c>
      <c r="E13" s="136">
        <v>10.9</v>
      </c>
      <c r="F13" s="29" t="s">
        <v>89</v>
      </c>
      <c r="G13" s="29" t="s">
        <v>249</v>
      </c>
      <c r="H13" s="294"/>
      <c r="I13" s="158"/>
      <c r="J13" s="883" t="s">
        <v>1087</v>
      </c>
      <c r="K13" s="881">
        <f>E7+K9+E62</f>
        <v>105707.62</v>
      </c>
      <c r="L13" s="309"/>
    </row>
    <row r="14" spans="1:14" s="29" customFormat="1" ht="12.75" customHeight="1" x14ac:dyDescent="0.2">
      <c r="A14"/>
      <c r="B14" s="129">
        <v>41246</v>
      </c>
      <c r="C14" s="190" t="s">
        <v>397</v>
      </c>
      <c r="D14" s="132" t="s">
        <v>419</v>
      </c>
      <c r="E14" s="136">
        <v>4688.6000000000004</v>
      </c>
      <c r="F14" s="29" t="s">
        <v>89</v>
      </c>
      <c r="G14" s="29" t="s">
        <v>249</v>
      </c>
      <c r="H14" s="337"/>
      <c r="I14" s="158"/>
      <c r="J14" s="883"/>
      <c r="K14" s="884"/>
      <c r="L14" s="309"/>
    </row>
    <row r="15" spans="1:14" s="29" customFormat="1" ht="12.75" customHeight="1" thickBot="1" x14ac:dyDescent="0.25">
      <c r="A15"/>
      <c r="B15" s="129">
        <v>41246</v>
      </c>
      <c r="C15" s="190" t="s">
        <v>637</v>
      </c>
      <c r="D15" s="132" t="s">
        <v>528</v>
      </c>
      <c r="E15" s="136">
        <v>1415.05</v>
      </c>
      <c r="F15" s="29" t="s">
        <v>89</v>
      </c>
      <c r="G15" s="29" t="s">
        <v>249</v>
      </c>
      <c r="H15"/>
      <c r="I15" s="158"/>
      <c r="J15" s="883"/>
      <c r="K15" s="882"/>
      <c r="L15" s="309"/>
    </row>
    <row r="16" spans="1:14" s="29" customFormat="1" ht="12.75" customHeight="1" x14ac:dyDescent="0.2">
      <c r="A16"/>
      <c r="B16" s="129">
        <v>41246</v>
      </c>
      <c r="C16" s="190" t="s">
        <v>637</v>
      </c>
      <c r="D16" s="132" t="s">
        <v>1166</v>
      </c>
      <c r="E16" s="136">
        <v>124.22</v>
      </c>
      <c r="F16" s="29" t="s">
        <v>89</v>
      </c>
      <c r="G16" s="29" t="s">
        <v>249</v>
      </c>
      <c r="H16"/>
      <c r="I16" s="158"/>
      <c r="J16" s="335"/>
      <c r="K16" s="336"/>
      <c r="L16" s="309"/>
    </row>
    <row r="17" spans="1:12" s="29" customFormat="1" ht="12.75" customHeight="1" x14ac:dyDescent="0.2">
      <c r="A17"/>
      <c r="B17" s="129">
        <v>41247</v>
      </c>
      <c r="C17" s="190" t="s">
        <v>1113</v>
      </c>
      <c r="D17" s="132" t="s">
        <v>906</v>
      </c>
      <c r="E17" s="124">
        <v>8436</v>
      </c>
      <c r="F17" s="29" t="s">
        <v>89</v>
      </c>
      <c r="G17" s="29" t="s">
        <v>249</v>
      </c>
      <c r="H17"/>
      <c r="I17" s="158"/>
      <c r="J17" s="335"/>
      <c r="K17" s="336"/>
      <c r="L17" s="309"/>
    </row>
    <row r="18" spans="1:12" s="29" customFormat="1" ht="12.75" customHeight="1" x14ac:dyDescent="0.2">
      <c r="A18"/>
      <c r="B18" s="129">
        <v>41247</v>
      </c>
      <c r="C18" s="190" t="s">
        <v>1066</v>
      </c>
      <c r="D18" s="132" t="s">
        <v>730</v>
      </c>
      <c r="E18" s="124">
        <v>1312.6</v>
      </c>
      <c r="F18" s="29" t="s">
        <v>89</v>
      </c>
      <c r="G18" s="29" t="s">
        <v>249</v>
      </c>
      <c r="H18"/>
      <c r="I18" s="158"/>
      <c r="J18" s="335"/>
      <c r="K18" s="336"/>
      <c r="L18" s="309"/>
    </row>
    <row r="19" spans="1:12" s="29" customFormat="1" ht="12.75" customHeight="1" x14ac:dyDescent="0.2">
      <c r="A19"/>
      <c r="B19" s="129">
        <v>41247</v>
      </c>
      <c r="C19" s="190" t="s">
        <v>719</v>
      </c>
      <c r="D19" s="132" t="s">
        <v>1091</v>
      </c>
      <c r="E19" s="135">
        <v>736.42</v>
      </c>
      <c r="F19" s="29" t="s">
        <v>89</v>
      </c>
      <c r="G19" s="29" t="s">
        <v>249</v>
      </c>
      <c r="H19" s="337"/>
      <c r="I19" s="158"/>
      <c r="J19" s="335"/>
      <c r="K19" s="336"/>
      <c r="L19" s="309"/>
    </row>
    <row r="20" spans="1:12" s="29" customFormat="1" ht="12.75" customHeight="1" x14ac:dyDescent="0.2">
      <c r="A20"/>
      <c r="B20" s="129">
        <v>41247</v>
      </c>
      <c r="C20" s="190" t="s">
        <v>637</v>
      </c>
      <c r="D20" s="132" t="s">
        <v>597</v>
      </c>
      <c r="E20" s="136">
        <v>996.7</v>
      </c>
      <c r="F20" s="29" t="s">
        <v>89</v>
      </c>
      <c r="G20" s="29" t="s">
        <v>249</v>
      </c>
      <c r="H20" s="337"/>
      <c r="I20" s="158"/>
      <c r="J20" s="352"/>
      <c r="K20" s="336"/>
      <c r="L20" s="309"/>
    </row>
    <row r="21" spans="1:12" s="29" customFormat="1" ht="12.75" customHeight="1" x14ac:dyDescent="0.2">
      <c r="A21"/>
      <c r="B21" s="129">
        <v>41247</v>
      </c>
      <c r="C21" s="190" t="s">
        <v>301</v>
      </c>
      <c r="D21" s="132" t="s">
        <v>439</v>
      </c>
      <c r="E21" s="136">
        <v>1140</v>
      </c>
      <c r="F21" s="29" t="s">
        <v>89</v>
      </c>
      <c r="G21" s="29" t="s">
        <v>249</v>
      </c>
      <c r="H21"/>
      <c r="I21" s="302"/>
      <c r="J21" s="303"/>
      <c r="K21" s="327">
        <f>K13</f>
        <v>105707.62</v>
      </c>
      <c r="L21" s="309"/>
    </row>
    <row r="22" spans="1:12" s="29" customFormat="1" ht="12.75" customHeight="1" x14ac:dyDescent="0.2">
      <c r="A22"/>
      <c r="B22" s="129">
        <v>41247</v>
      </c>
      <c r="C22" s="190" t="s">
        <v>397</v>
      </c>
      <c r="D22" s="132" t="s">
        <v>335</v>
      </c>
      <c r="E22" s="136">
        <v>735.64</v>
      </c>
      <c r="F22" s="29" t="s">
        <v>89</v>
      </c>
      <c r="G22" s="29" t="s">
        <v>249</v>
      </c>
      <c r="H22" s="337"/>
      <c r="L22" s="309"/>
    </row>
    <row r="23" spans="1:12" s="29" customFormat="1" ht="12.75" customHeight="1" x14ac:dyDescent="0.2">
      <c r="A23"/>
      <c r="B23" s="129">
        <v>41248</v>
      </c>
      <c r="C23" s="190" t="s">
        <v>397</v>
      </c>
      <c r="D23" s="132" t="s">
        <v>1191</v>
      </c>
      <c r="E23" s="136">
        <v>1220</v>
      </c>
      <c r="F23" s="29" t="s">
        <v>89</v>
      </c>
      <c r="G23" s="29" t="s">
        <v>249</v>
      </c>
      <c r="H23"/>
      <c r="L23" s="310"/>
    </row>
    <row r="24" spans="1:12" s="29" customFormat="1" ht="12.75" customHeight="1" x14ac:dyDescent="0.2">
      <c r="A24"/>
      <c r="B24" s="129">
        <v>41249</v>
      </c>
      <c r="C24" s="190" t="s">
        <v>301</v>
      </c>
      <c r="D24" s="132" t="s">
        <v>869</v>
      </c>
      <c r="E24" s="136">
        <v>172.35</v>
      </c>
      <c r="F24" s="29" t="s">
        <v>89</v>
      </c>
      <c r="G24" s="29" t="s">
        <v>249</v>
      </c>
      <c r="H24"/>
      <c r="L24" s="310"/>
    </row>
    <row r="25" spans="1:12" s="29" customFormat="1" ht="12.75" customHeight="1" x14ac:dyDescent="0.2">
      <c r="A25"/>
      <c r="B25" s="129">
        <v>41249</v>
      </c>
      <c r="C25" s="190" t="s">
        <v>469</v>
      </c>
      <c r="D25" s="132" t="s">
        <v>424</v>
      </c>
      <c r="E25" s="136">
        <v>235.62</v>
      </c>
      <c r="F25" s="29" t="s">
        <v>89</v>
      </c>
      <c r="G25" s="29" t="s">
        <v>249</v>
      </c>
      <c r="H25"/>
      <c r="L25" s="310"/>
    </row>
    <row r="26" spans="1:12" s="29" customFormat="1" ht="12.75" customHeight="1" x14ac:dyDescent="0.2">
      <c r="A26"/>
      <c r="B26" s="129">
        <v>41249</v>
      </c>
      <c r="C26" s="190" t="s">
        <v>301</v>
      </c>
      <c r="D26" s="132" t="s">
        <v>331</v>
      </c>
      <c r="E26" s="136">
        <v>159</v>
      </c>
      <c r="F26" s="29" t="s">
        <v>89</v>
      </c>
      <c r="G26" s="29" t="s">
        <v>249</v>
      </c>
      <c r="H26"/>
      <c r="L26" s="310"/>
    </row>
    <row r="27" spans="1:12" s="29" customFormat="1" ht="12.75" customHeight="1" x14ac:dyDescent="0.2">
      <c r="A27"/>
      <c r="B27" s="129">
        <v>41249</v>
      </c>
      <c r="C27" s="190" t="s">
        <v>301</v>
      </c>
      <c r="D27" s="132" t="s">
        <v>459</v>
      </c>
      <c r="E27" s="136">
        <v>148.85</v>
      </c>
      <c r="F27" s="29" t="s">
        <v>89</v>
      </c>
      <c r="G27" s="29" t="s">
        <v>249</v>
      </c>
      <c r="H27"/>
      <c r="L27" s="310"/>
    </row>
    <row r="28" spans="1:12" s="29" customFormat="1" ht="12.75" customHeight="1" x14ac:dyDescent="0.2">
      <c r="A28"/>
      <c r="B28" s="129">
        <v>41249</v>
      </c>
      <c r="C28" s="190" t="s">
        <v>719</v>
      </c>
      <c r="D28" s="132" t="s">
        <v>1051</v>
      </c>
      <c r="E28" s="136">
        <v>696.08</v>
      </c>
      <c r="F28" s="29" t="s">
        <v>89</v>
      </c>
      <c r="G28" s="29" t="s">
        <v>249</v>
      </c>
      <c r="H28"/>
      <c r="L28" s="310"/>
    </row>
    <row r="29" spans="1:12" s="29" customFormat="1" ht="12.75" customHeight="1" x14ac:dyDescent="0.2">
      <c r="A29"/>
      <c r="B29" s="129">
        <v>41250</v>
      </c>
      <c r="C29" s="190" t="s">
        <v>637</v>
      </c>
      <c r="D29" s="132" t="s">
        <v>528</v>
      </c>
      <c r="E29" s="136">
        <v>1004.95</v>
      </c>
      <c r="F29" s="29" t="s">
        <v>89</v>
      </c>
      <c r="G29" s="29" t="s">
        <v>249</v>
      </c>
      <c r="H29"/>
      <c r="L29" s="310"/>
    </row>
    <row r="30" spans="1:12" s="29" customFormat="1" ht="12.75" customHeight="1" x14ac:dyDescent="0.2">
      <c r="A30"/>
      <c r="B30" s="129">
        <v>41250</v>
      </c>
      <c r="C30" s="190" t="s">
        <v>637</v>
      </c>
      <c r="D30" s="132" t="s">
        <v>1166</v>
      </c>
      <c r="E30" s="136">
        <v>367.07</v>
      </c>
      <c r="F30" s="29" t="s">
        <v>89</v>
      </c>
      <c r="G30" s="29" t="s">
        <v>249</v>
      </c>
      <c r="H30"/>
      <c r="L30" s="310"/>
    </row>
    <row r="31" spans="1:12" s="29" customFormat="1" ht="12.75" customHeight="1" x14ac:dyDescent="0.2">
      <c r="A31"/>
      <c r="B31" s="129">
        <v>41250</v>
      </c>
      <c r="C31" s="190" t="s">
        <v>637</v>
      </c>
      <c r="D31" s="132" t="s">
        <v>1192</v>
      </c>
      <c r="E31" s="136">
        <v>335.6</v>
      </c>
      <c r="F31" s="29" t="s">
        <v>89</v>
      </c>
      <c r="G31" s="29" t="s">
        <v>249</v>
      </c>
      <c r="H31" s="111"/>
      <c r="L31" s="310"/>
    </row>
    <row r="32" spans="1:12" s="29" customFormat="1" ht="12.75" customHeight="1" x14ac:dyDescent="0.2">
      <c r="A32"/>
      <c r="B32" s="129">
        <v>41250</v>
      </c>
      <c r="C32" s="190" t="s">
        <v>637</v>
      </c>
      <c r="D32" s="132" t="s">
        <v>1152</v>
      </c>
      <c r="E32" s="136">
        <v>2035.38</v>
      </c>
      <c r="F32" s="29" t="s">
        <v>89</v>
      </c>
      <c r="G32" s="29" t="s">
        <v>249</v>
      </c>
      <c r="H32" s="3"/>
      <c r="L32" s="310"/>
    </row>
    <row r="33" spans="1:12" s="29" customFormat="1" ht="12.75" customHeight="1" x14ac:dyDescent="0.2">
      <c r="A33"/>
      <c r="B33" s="129">
        <v>41250</v>
      </c>
      <c r="C33" s="190" t="s">
        <v>637</v>
      </c>
      <c r="D33" s="132" t="s">
        <v>1193</v>
      </c>
      <c r="E33" s="136">
        <v>420.26</v>
      </c>
      <c r="F33" s="29" t="s">
        <v>89</v>
      </c>
      <c r="G33" s="29" t="s">
        <v>249</v>
      </c>
      <c r="H33" s="3"/>
      <c r="L33" s="310"/>
    </row>
    <row r="34" spans="1:12" s="29" customFormat="1" ht="12.75" customHeight="1" x14ac:dyDescent="0.2">
      <c r="A34"/>
      <c r="B34" s="129">
        <v>41250</v>
      </c>
      <c r="C34" s="190" t="s">
        <v>301</v>
      </c>
      <c r="D34" s="132" t="s">
        <v>869</v>
      </c>
      <c r="E34" s="136">
        <v>433.1</v>
      </c>
      <c r="F34" s="29" t="s">
        <v>89</v>
      </c>
      <c r="G34" s="29" t="s">
        <v>249</v>
      </c>
      <c r="H34" s="3"/>
      <c r="L34" s="310"/>
    </row>
    <row r="35" spans="1:12" s="29" customFormat="1" ht="12.75" customHeight="1" x14ac:dyDescent="0.2">
      <c r="A35"/>
      <c r="B35" s="129">
        <v>41250</v>
      </c>
      <c r="C35" s="190" t="s">
        <v>469</v>
      </c>
      <c r="D35" s="132" t="s">
        <v>424</v>
      </c>
      <c r="E35" s="136">
        <v>73.36</v>
      </c>
      <c r="F35" s="29" t="s">
        <v>89</v>
      </c>
      <c r="G35" s="29" t="s">
        <v>249</v>
      </c>
      <c r="H35" s="3"/>
      <c r="L35" s="310"/>
    </row>
    <row r="36" spans="1:12" s="29" customFormat="1" ht="12.75" customHeight="1" x14ac:dyDescent="0.2">
      <c r="A36"/>
      <c r="B36" s="129">
        <v>41250</v>
      </c>
      <c r="C36" s="190" t="s">
        <v>719</v>
      </c>
      <c r="D36" s="132" t="s">
        <v>1051</v>
      </c>
      <c r="E36" s="136">
        <v>688.42</v>
      </c>
      <c r="G36" s="29" t="s">
        <v>249</v>
      </c>
      <c r="H36" s="3"/>
      <c r="L36" s="310"/>
    </row>
    <row r="37" spans="1:12" s="29" customFormat="1" ht="12.75" customHeight="1" x14ac:dyDescent="0.2">
      <c r="A37"/>
      <c r="B37" s="129">
        <v>41253</v>
      </c>
      <c r="C37" s="190" t="s">
        <v>598</v>
      </c>
      <c r="D37" s="132" t="s">
        <v>575</v>
      </c>
      <c r="E37" s="136">
        <v>500</v>
      </c>
      <c r="F37" s="29" t="s">
        <v>89</v>
      </c>
      <c r="G37" s="29" t="s">
        <v>249</v>
      </c>
      <c r="H37" s="3"/>
      <c r="L37" s="310"/>
    </row>
    <row r="38" spans="1:12" s="29" customFormat="1" ht="12.75" customHeight="1" x14ac:dyDescent="0.2">
      <c r="A38"/>
      <c r="B38" s="129">
        <v>41253</v>
      </c>
      <c r="C38" s="190" t="s">
        <v>301</v>
      </c>
      <c r="D38" s="132" t="s">
        <v>665</v>
      </c>
      <c r="E38" s="136">
        <v>474.9</v>
      </c>
      <c r="F38" s="29" t="s">
        <v>89</v>
      </c>
      <c r="G38" s="29" t="s">
        <v>249</v>
      </c>
      <c r="H38" s="3"/>
      <c r="L38" s="310"/>
    </row>
    <row r="39" spans="1:12" s="29" customFormat="1" ht="12.75" customHeight="1" x14ac:dyDescent="0.2">
      <c r="A39"/>
      <c r="B39" s="129">
        <v>41253</v>
      </c>
      <c r="C39" s="190" t="s">
        <v>301</v>
      </c>
      <c r="D39" s="132" t="s">
        <v>869</v>
      </c>
      <c r="E39" s="136">
        <v>312.89999999999998</v>
      </c>
      <c r="F39" s="29" t="s">
        <v>89</v>
      </c>
      <c r="G39" s="29" t="s">
        <v>249</v>
      </c>
      <c r="H39" s="3"/>
      <c r="L39" s="310"/>
    </row>
    <row r="40" spans="1:12" s="29" customFormat="1" ht="12.75" customHeight="1" x14ac:dyDescent="0.2">
      <c r="A40"/>
      <c r="B40" s="129">
        <v>41253</v>
      </c>
      <c r="C40" s="190" t="s">
        <v>719</v>
      </c>
      <c r="D40" s="132" t="s">
        <v>1051</v>
      </c>
      <c r="E40" s="136">
        <v>551.66</v>
      </c>
      <c r="F40" s="29" t="s">
        <v>89</v>
      </c>
      <c r="G40" s="29" t="s">
        <v>249</v>
      </c>
      <c r="H40" s="3"/>
      <c r="L40" s="310"/>
    </row>
    <row r="41" spans="1:12" s="29" customFormat="1" ht="12.75" customHeight="1" x14ac:dyDescent="0.2">
      <c r="A41"/>
      <c r="B41" s="129">
        <v>41253</v>
      </c>
      <c r="C41" s="190" t="s">
        <v>719</v>
      </c>
      <c r="D41" s="132" t="s">
        <v>1196</v>
      </c>
      <c r="E41" s="136">
        <v>564.04999999999995</v>
      </c>
      <c r="F41" s="29" t="s">
        <v>89</v>
      </c>
      <c r="G41" s="29" t="s">
        <v>249</v>
      </c>
      <c r="H41" s="3"/>
      <c r="L41" s="310"/>
    </row>
    <row r="42" spans="1:12" s="29" customFormat="1" ht="12.75" customHeight="1" x14ac:dyDescent="0.2">
      <c r="A42"/>
      <c r="B42" s="129">
        <v>41254</v>
      </c>
      <c r="C42" s="190" t="s">
        <v>469</v>
      </c>
      <c r="D42" s="132" t="s">
        <v>1081</v>
      </c>
      <c r="E42" s="136">
        <v>172.66</v>
      </c>
      <c r="F42" s="29" t="s">
        <v>89</v>
      </c>
      <c r="G42" s="29" t="s">
        <v>249</v>
      </c>
      <c r="H42" s="3"/>
      <c r="L42" s="310"/>
    </row>
    <row r="43" spans="1:12" s="29" customFormat="1" ht="12.75" customHeight="1" x14ac:dyDescent="0.2">
      <c r="A43"/>
      <c r="B43" s="129">
        <v>41254</v>
      </c>
      <c r="C43" s="190" t="s">
        <v>301</v>
      </c>
      <c r="D43" s="132" t="s">
        <v>383</v>
      </c>
      <c r="E43" s="136">
        <v>338.21</v>
      </c>
      <c r="F43" s="29" t="s">
        <v>89</v>
      </c>
      <c r="G43" s="29" t="s">
        <v>249</v>
      </c>
      <c r="H43" s="3"/>
      <c r="L43" s="310"/>
    </row>
    <row r="44" spans="1:12" s="29" customFormat="1" ht="12.75" customHeight="1" x14ac:dyDescent="0.2">
      <c r="A44"/>
      <c r="B44" s="129">
        <v>41254</v>
      </c>
      <c r="C44" s="190" t="s">
        <v>719</v>
      </c>
      <c r="D44" s="132" t="s">
        <v>1051</v>
      </c>
      <c r="E44" s="136">
        <v>175.17</v>
      </c>
      <c r="F44" s="29" t="s">
        <v>89</v>
      </c>
      <c r="G44" s="29" t="s">
        <v>249</v>
      </c>
      <c r="H44" s="3"/>
      <c r="J44" s="327"/>
      <c r="L44" s="310"/>
    </row>
    <row r="45" spans="1:12" s="29" customFormat="1" ht="12.75" customHeight="1" x14ac:dyDescent="0.2">
      <c r="A45"/>
      <c r="B45" s="129">
        <v>41255</v>
      </c>
      <c r="C45" s="190" t="s">
        <v>637</v>
      </c>
      <c r="D45" s="132" t="s">
        <v>1194</v>
      </c>
      <c r="E45" s="136">
        <v>495.45</v>
      </c>
      <c r="F45" s="29" t="s">
        <v>89</v>
      </c>
      <c r="G45" s="29" t="s">
        <v>249</v>
      </c>
      <c r="H45" s="3"/>
      <c r="L45" s="310"/>
    </row>
    <row r="46" spans="1:12" s="29" customFormat="1" ht="12.75" customHeight="1" x14ac:dyDescent="0.2">
      <c r="A46"/>
      <c r="B46" s="129">
        <v>41255</v>
      </c>
      <c r="C46" s="190" t="s">
        <v>301</v>
      </c>
      <c r="D46" s="132" t="s">
        <v>1195</v>
      </c>
      <c r="E46" s="136">
        <v>3486.1</v>
      </c>
      <c r="F46" s="29" t="s">
        <v>89</v>
      </c>
      <c r="G46" s="29" t="s">
        <v>249</v>
      </c>
      <c r="H46" s="3"/>
      <c r="L46" s="310"/>
    </row>
    <row r="47" spans="1:12" s="29" customFormat="1" ht="12.75" customHeight="1" x14ac:dyDescent="0.2">
      <c r="A47"/>
      <c r="B47" s="129">
        <v>41255</v>
      </c>
      <c r="C47" s="190" t="s">
        <v>301</v>
      </c>
      <c r="D47" s="132" t="s">
        <v>869</v>
      </c>
      <c r="E47" s="136">
        <v>255.9</v>
      </c>
      <c r="F47" s="29" t="s">
        <v>89</v>
      </c>
      <c r="G47" s="29" t="s">
        <v>249</v>
      </c>
      <c r="H47" s="3"/>
      <c r="L47" s="308"/>
    </row>
    <row r="48" spans="1:12" s="29" customFormat="1" ht="12.75" customHeight="1" x14ac:dyDescent="0.2">
      <c r="A48"/>
      <c r="B48" s="129">
        <v>41255</v>
      </c>
      <c r="C48" s="190" t="s">
        <v>719</v>
      </c>
      <c r="D48" s="132" t="s">
        <v>1051</v>
      </c>
      <c r="E48" s="136">
        <v>472.26</v>
      </c>
      <c r="F48" s="29" t="s">
        <v>89</v>
      </c>
      <c r="G48" s="29" t="s">
        <v>249</v>
      </c>
      <c r="H48" s="3"/>
      <c r="L48" s="308"/>
    </row>
    <row r="49" spans="1:12" s="29" customFormat="1" ht="12.75" customHeight="1" x14ac:dyDescent="0.2">
      <c r="A49"/>
      <c r="B49" s="129">
        <v>41256</v>
      </c>
      <c r="C49" s="190" t="s">
        <v>301</v>
      </c>
      <c r="D49" s="132" t="s">
        <v>347</v>
      </c>
      <c r="E49" s="136">
        <v>716.15</v>
      </c>
      <c r="F49" s="29" t="s">
        <v>89</v>
      </c>
      <c r="G49" s="29" t="s">
        <v>249</v>
      </c>
      <c r="H49" s="3"/>
      <c r="I49" s="328">
        <f>E49+E50+E51+E54+E5</f>
        <v>19567.289999999997</v>
      </c>
      <c r="L49" s="308"/>
    </row>
    <row r="50" spans="1:12" s="29" customFormat="1" ht="12.75" customHeight="1" x14ac:dyDescent="0.2">
      <c r="A50"/>
      <c r="B50" s="129">
        <v>41256</v>
      </c>
      <c r="C50" s="190" t="s">
        <v>1136</v>
      </c>
      <c r="D50" s="132" t="s">
        <v>861</v>
      </c>
      <c r="E50" s="272">
        <v>13728.24</v>
      </c>
      <c r="F50" s="29" t="s">
        <v>89</v>
      </c>
      <c r="G50" s="29" t="s">
        <v>249</v>
      </c>
      <c r="H50" s="3"/>
      <c r="L50" s="308"/>
    </row>
    <row r="51" spans="1:12" s="29" customFormat="1" ht="12.75" customHeight="1" x14ac:dyDescent="0.2">
      <c r="A51"/>
      <c r="B51" s="129">
        <v>41256</v>
      </c>
      <c r="C51" s="190" t="s">
        <v>301</v>
      </c>
      <c r="D51" s="132" t="s">
        <v>776</v>
      </c>
      <c r="E51" s="136">
        <v>4161.2299999999996</v>
      </c>
      <c r="F51" s="29" t="s">
        <v>89</v>
      </c>
      <c r="G51" s="29" t="s">
        <v>249</v>
      </c>
      <c r="H51" s="337"/>
      <c r="L51" s="308"/>
    </row>
    <row r="52" spans="1:12" s="29" customFormat="1" ht="12.75" customHeight="1" x14ac:dyDescent="0.2">
      <c r="A52"/>
      <c r="B52" s="129">
        <v>41256</v>
      </c>
      <c r="C52" s="190" t="s">
        <v>301</v>
      </c>
      <c r="D52" s="132" t="s">
        <v>1197</v>
      </c>
      <c r="E52" s="136">
        <v>443.46</v>
      </c>
      <c r="F52" s="29" t="s">
        <v>89</v>
      </c>
      <c r="G52" s="29" t="s">
        <v>249</v>
      </c>
      <c r="H52" s="337"/>
      <c r="L52" s="308"/>
    </row>
    <row r="53" spans="1:12" s="29" customFormat="1" ht="12.75" customHeight="1" x14ac:dyDescent="0.2">
      <c r="A53"/>
      <c r="B53" s="129">
        <v>41256</v>
      </c>
      <c r="C53" s="190" t="s">
        <v>301</v>
      </c>
      <c r="D53" s="132" t="s">
        <v>1168</v>
      </c>
      <c r="E53" s="136">
        <v>549.82000000000005</v>
      </c>
      <c r="F53" s="29" t="s">
        <v>89</v>
      </c>
      <c r="G53" s="29" t="s">
        <v>249</v>
      </c>
      <c r="H53" s="337"/>
      <c r="L53" s="308"/>
    </row>
    <row r="54" spans="1:12" s="29" customFormat="1" ht="12.75" customHeight="1" x14ac:dyDescent="0.2">
      <c r="A54"/>
      <c r="B54" s="129">
        <v>41256</v>
      </c>
      <c r="C54" s="190" t="s">
        <v>301</v>
      </c>
      <c r="D54" s="132" t="s">
        <v>946</v>
      </c>
      <c r="E54" s="136">
        <v>375.3</v>
      </c>
      <c r="F54" s="29" t="s">
        <v>89</v>
      </c>
      <c r="G54" s="29" t="s">
        <v>249</v>
      </c>
      <c r="H54" s="3"/>
      <c r="L54" s="308"/>
    </row>
    <row r="55" spans="1:12" s="29" customFormat="1" ht="12.75" customHeight="1" x14ac:dyDescent="0.2">
      <c r="A55"/>
      <c r="B55" s="129">
        <v>41256</v>
      </c>
      <c r="C55" s="190" t="s">
        <v>719</v>
      </c>
      <c r="D55" s="132" t="s">
        <v>1198</v>
      </c>
      <c r="E55" s="136">
        <v>2324.12</v>
      </c>
      <c r="F55" s="29" t="s">
        <v>89</v>
      </c>
      <c r="G55" s="29" t="s">
        <v>249</v>
      </c>
      <c r="H55" s="3"/>
      <c r="I55"/>
      <c r="L55" s="308"/>
    </row>
    <row r="56" spans="1:12" s="29" customFormat="1" ht="12.75" customHeight="1" x14ac:dyDescent="0.2">
      <c r="A56"/>
      <c r="B56" s="129">
        <v>41256</v>
      </c>
      <c r="C56" s="190" t="s">
        <v>469</v>
      </c>
      <c r="D56" s="132" t="s">
        <v>1081</v>
      </c>
      <c r="E56" s="136">
        <v>668.74</v>
      </c>
      <c r="F56" s="29" t="s">
        <v>89</v>
      </c>
      <c r="G56" s="29" t="s">
        <v>249</v>
      </c>
      <c r="H56" s="337"/>
      <c r="I56"/>
      <c r="L56" s="308"/>
    </row>
    <row r="57" spans="1:12" s="29" customFormat="1" ht="12.75" customHeight="1" x14ac:dyDescent="0.2">
      <c r="A57"/>
      <c r="B57" s="129">
        <v>41256</v>
      </c>
      <c r="C57" s="190" t="s">
        <v>301</v>
      </c>
      <c r="D57" s="132" t="s">
        <v>1199</v>
      </c>
      <c r="E57" s="136">
        <v>1700</v>
      </c>
      <c r="F57" s="29" t="s">
        <v>89</v>
      </c>
      <c r="G57" s="29" t="s">
        <v>249</v>
      </c>
      <c r="H57"/>
      <c r="I57"/>
      <c r="L57" s="308"/>
    </row>
    <row r="58" spans="1:12" s="29" customFormat="1" ht="12.75" customHeight="1" x14ac:dyDescent="0.2">
      <c r="A58"/>
      <c r="B58" s="129">
        <v>41258</v>
      </c>
      <c r="C58" s="190" t="s">
        <v>719</v>
      </c>
      <c r="D58" s="132" t="s">
        <v>1051</v>
      </c>
      <c r="E58" s="136">
        <v>849.09</v>
      </c>
      <c r="F58" s="29" t="s">
        <v>89</v>
      </c>
      <c r="G58" s="29" t="s">
        <v>249</v>
      </c>
      <c r="H58"/>
      <c r="I58"/>
      <c r="L58" s="308"/>
    </row>
    <row r="59" spans="1:12" s="29" customFormat="1" ht="12.75" customHeight="1" x14ac:dyDescent="0.2">
      <c r="A59"/>
      <c r="B59" s="129">
        <v>41261</v>
      </c>
      <c r="C59" s="190" t="s">
        <v>469</v>
      </c>
      <c r="D59" s="132" t="s">
        <v>424</v>
      </c>
      <c r="E59" s="136">
        <v>157.33000000000001</v>
      </c>
      <c r="F59" s="29" t="s">
        <v>89</v>
      </c>
      <c r="G59" s="29" t="s">
        <v>249</v>
      </c>
      <c r="H59"/>
      <c r="I59"/>
      <c r="L59" s="308"/>
    </row>
    <row r="60" spans="1:12" s="29" customFormat="1" x14ac:dyDescent="0.2">
      <c r="A60"/>
      <c r="B60" s="129">
        <v>41261</v>
      </c>
      <c r="C60" s="190" t="s">
        <v>301</v>
      </c>
      <c r="D60" s="132" t="s">
        <v>869</v>
      </c>
      <c r="E60" s="136">
        <v>484.9</v>
      </c>
      <c r="F60" s="29" t="s">
        <v>89</v>
      </c>
      <c r="G60" s="29" t="s">
        <v>249</v>
      </c>
      <c r="H60"/>
      <c r="I60"/>
      <c r="L60" s="308"/>
    </row>
    <row r="61" spans="1:12" s="29" customFormat="1" ht="13.5" thickBot="1" x14ac:dyDescent="0.25">
      <c r="A61"/>
      <c r="B61" s="209"/>
      <c r="C61" s="187"/>
      <c r="D61" s="133"/>
      <c r="E61" s="137"/>
      <c r="H61"/>
      <c r="I61"/>
      <c r="L61" s="308"/>
    </row>
    <row r="62" spans="1:12" s="29" customFormat="1" ht="13.5" thickBot="1" x14ac:dyDescent="0.25">
      <c r="A62"/>
      <c r="B62" s="56"/>
      <c r="C62" s="56"/>
      <c r="D62" s="194"/>
      <c r="E62" s="87">
        <f>SUM(E11:E61)</f>
        <v>64193.069999999985</v>
      </c>
      <c r="H62"/>
      <c r="I62"/>
      <c r="L62" s="308"/>
    </row>
    <row r="63" spans="1:12" s="29" customFormat="1" x14ac:dyDescent="0.2">
      <c r="A63"/>
      <c r="B63" s="56"/>
      <c r="C63" s="56"/>
      <c r="D63" s="194"/>
      <c r="E63" s="208"/>
      <c r="H63"/>
      <c r="I63"/>
      <c r="L63" s="308"/>
    </row>
    <row r="64" spans="1:12" s="29" customFormat="1" x14ac:dyDescent="0.2">
      <c r="A64"/>
      <c r="B64" s="56"/>
      <c r="C64" s="56"/>
      <c r="D64" s="194"/>
      <c r="E64" s="208"/>
      <c r="H64"/>
      <c r="I64"/>
      <c r="L64" s="308"/>
    </row>
    <row r="65" spans="1:12" s="29" customFormat="1" x14ac:dyDescent="0.2">
      <c r="A65"/>
      <c r="B65" s="56"/>
      <c r="C65" s="56"/>
      <c r="D65" s="194"/>
      <c r="E65" s="208"/>
      <c r="F65"/>
      <c r="H65"/>
      <c r="I65"/>
      <c r="J65"/>
      <c r="K65"/>
      <c r="L65" s="308"/>
    </row>
    <row r="66" spans="1:12" s="29" customFormat="1" x14ac:dyDescent="0.2">
      <c r="A66"/>
      <c r="B66"/>
      <c r="C66"/>
      <c r="D66" s="195"/>
      <c r="E66" s="197"/>
      <c r="F66"/>
      <c r="H66"/>
      <c r="I66"/>
      <c r="J66"/>
      <c r="K66"/>
      <c r="L66" s="308"/>
    </row>
    <row r="67" spans="1:12" s="29" customFormat="1" x14ac:dyDescent="0.2">
      <c r="A67"/>
      <c r="B67"/>
      <c r="C67"/>
      <c r="D67" s="195"/>
      <c r="E67" s="197"/>
      <c r="F67"/>
      <c r="H67"/>
      <c r="I67"/>
      <c r="J67"/>
      <c r="K67"/>
      <c r="L67" s="308"/>
    </row>
    <row r="68" spans="1:12" s="29" customFormat="1" x14ac:dyDescent="0.2">
      <c r="A68"/>
      <c r="B68"/>
      <c r="C68"/>
      <c r="D68" s="195"/>
      <c r="E68" s="197"/>
      <c r="F68"/>
      <c r="H68"/>
      <c r="I68"/>
      <c r="J68"/>
      <c r="K68"/>
      <c r="L68" s="308"/>
    </row>
    <row r="69" spans="1:12" s="29" customFormat="1" x14ac:dyDescent="0.2">
      <c r="A69"/>
      <c r="B69"/>
      <c r="C69"/>
      <c r="D69" s="195"/>
      <c r="E69" s="197"/>
      <c r="F69"/>
      <c r="H69"/>
      <c r="I69"/>
      <c r="J69"/>
      <c r="K69"/>
      <c r="L69" s="308"/>
    </row>
    <row r="70" spans="1:12" s="29" customFormat="1" x14ac:dyDescent="0.2">
      <c r="A70"/>
      <c r="B70"/>
      <c r="C70"/>
      <c r="D70" s="195"/>
      <c r="E70" s="197"/>
      <c r="H70"/>
      <c r="I70"/>
      <c r="J70"/>
      <c r="K70"/>
      <c r="L70" s="308"/>
    </row>
    <row r="71" spans="1:12" s="29" customFormat="1" x14ac:dyDescent="0.2">
      <c r="A71"/>
      <c r="B71"/>
      <c r="C71"/>
      <c r="D71" s="195"/>
      <c r="E71" s="197"/>
      <c r="H71"/>
      <c r="I71"/>
      <c r="J71"/>
      <c r="K71"/>
      <c r="L71" s="308"/>
    </row>
    <row r="72" spans="1:12" s="29" customFormat="1" x14ac:dyDescent="0.2">
      <c r="A72"/>
      <c r="B72"/>
      <c r="C72"/>
      <c r="D72" s="195"/>
      <c r="E72" s="197"/>
      <c r="H72"/>
      <c r="I72"/>
      <c r="J72"/>
      <c r="K72"/>
      <c r="L72" s="308"/>
    </row>
    <row r="73" spans="1:12" s="29" customFormat="1" x14ac:dyDescent="0.2">
      <c r="A73"/>
      <c r="B73"/>
      <c r="C73"/>
      <c r="D73" s="195"/>
      <c r="E73" s="197"/>
      <c r="H73"/>
      <c r="I73"/>
      <c r="J73"/>
      <c r="K73"/>
      <c r="L73" s="308"/>
    </row>
    <row r="74" spans="1:12" s="29" customFormat="1" x14ac:dyDescent="0.2">
      <c r="A74"/>
      <c r="B74"/>
      <c r="C74"/>
      <c r="D74" s="195"/>
      <c r="E74" s="197"/>
      <c r="H74"/>
      <c r="I74"/>
      <c r="J74"/>
      <c r="K74"/>
      <c r="L74" s="312"/>
    </row>
    <row r="75" spans="1:12" s="29" customFormat="1" x14ac:dyDescent="0.2">
      <c r="A75"/>
      <c r="B75"/>
      <c r="C75"/>
      <c r="D75" s="195"/>
      <c r="E75" s="197"/>
      <c r="H75"/>
      <c r="I75"/>
      <c r="J75"/>
      <c r="K75"/>
      <c r="L75" s="312"/>
    </row>
    <row r="76" spans="1:12" s="29" customFormat="1" x14ac:dyDescent="0.2">
      <c r="A76"/>
      <c r="B76"/>
      <c r="C76"/>
      <c r="D76" s="195"/>
      <c r="E76" s="197"/>
      <c r="H76"/>
      <c r="I76"/>
      <c r="J76"/>
      <c r="K76"/>
      <c r="L76" s="312"/>
    </row>
    <row r="77" spans="1:12" s="29" customFormat="1" x14ac:dyDescent="0.2">
      <c r="A77"/>
      <c r="B77"/>
      <c r="C77"/>
      <c r="D77" s="195"/>
      <c r="E77" s="197"/>
      <c r="H77"/>
      <c r="I77"/>
      <c r="J77"/>
      <c r="K77"/>
      <c r="L77" s="312"/>
    </row>
    <row r="78" spans="1:12" s="29" customFormat="1" x14ac:dyDescent="0.2">
      <c r="A78"/>
      <c r="B78"/>
      <c r="C78"/>
      <c r="D78" s="195"/>
      <c r="E78" s="197"/>
      <c r="H78"/>
      <c r="I78"/>
      <c r="J78"/>
      <c r="K78"/>
      <c r="L78" s="312"/>
    </row>
    <row r="79" spans="1:12" s="29" customFormat="1" x14ac:dyDescent="0.2">
      <c r="A79"/>
      <c r="B79"/>
      <c r="C79"/>
      <c r="D79" s="195"/>
      <c r="E79" s="197"/>
      <c r="H79"/>
      <c r="I79"/>
      <c r="J79"/>
      <c r="K79"/>
      <c r="L79" s="312"/>
    </row>
    <row r="80" spans="1:12" s="29" customFormat="1" x14ac:dyDescent="0.2">
      <c r="A80"/>
      <c r="B80"/>
      <c r="C80"/>
      <c r="D80" s="195"/>
      <c r="E80" s="197"/>
      <c r="H80"/>
      <c r="I80"/>
      <c r="J80"/>
      <c r="K80"/>
      <c r="L80" s="312"/>
    </row>
    <row r="81" spans="1:13" s="29" customFormat="1" x14ac:dyDescent="0.2">
      <c r="A81"/>
      <c r="B81"/>
      <c r="C81"/>
      <c r="D81" s="195"/>
      <c r="E81" s="197"/>
      <c r="H81"/>
      <c r="I81"/>
      <c r="J81"/>
      <c r="K81"/>
      <c r="L81" s="312"/>
    </row>
    <row r="82" spans="1:13" s="29" customFormat="1" x14ac:dyDescent="0.2">
      <c r="A82"/>
      <c r="B82"/>
      <c r="C82"/>
      <c r="D82" s="195"/>
      <c r="E82" s="197"/>
      <c r="H82"/>
      <c r="I82"/>
      <c r="J82"/>
      <c r="K82"/>
      <c r="L82" s="312"/>
    </row>
    <row r="83" spans="1:13" s="29" customFormat="1" x14ac:dyDescent="0.2">
      <c r="A83"/>
      <c r="B83"/>
      <c r="C83"/>
      <c r="D83" s="195"/>
      <c r="E83" s="197"/>
      <c r="H83"/>
      <c r="I83"/>
      <c r="J83"/>
      <c r="K83"/>
      <c r="L83" s="312"/>
    </row>
    <row r="84" spans="1:13" s="29" customFormat="1" x14ac:dyDescent="0.2">
      <c r="A84"/>
      <c r="B84"/>
      <c r="C84"/>
      <c r="D84" s="195"/>
      <c r="E84" s="197"/>
      <c r="H84"/>
      <c r="I84"/>
      <c r="J84"/>
      <c r="K84"/>
      <c r="L84" s="312"/>
      <c r="M84"/>
    </row>
    <row r="85" spans="1:13" s="29" customFormat="1" x14ac:dyDescent="0.2">
      <c r="A85"/>
      <c r="B85"/>
      <c r="C85"/>
      <c r="D85" s="195"/>
      <c r="E85" s="197"/>
      <c r="H85"/>
      <c r="I85"/>
      <c r="J85"/>
      <c r="K85"/>
      <c r="L85" s="312"/>
      <c r="M85"/>
    </row>
    <row r="86" spans="1:13" s="29" customFormat="1" x14ac:dyDescent="0.2">
      <c r="A86"/>
      <c r="B86"/>
      <c r="C86"/>
      <c r="D86" s="195"/>
      <c r="E86" s="197"/>
      <c r="H86"/>
      <c r="I86"/>
      <c r="J86"/>
      <c r="K86"/>
      <c r="L86" s="312"/>
      <c r="M86"/>
    </row>
  </sheetData>
  <mergeCells count="5">
    <mergeCell ref="A1:K1"/>
    <mergeCell ref="A3:D3"/>
    <mergeCell ref="A9:D9"/>
    <mergeCell ref="J13:J15"/>
    <mergeCell ref="K13:K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O85"/>
  <sheetViews>
    <sheetView topLeftCell="A7" workbookViewId="0">
      <selection activeCell="C39" sqref="C39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2.140625" style="348" customWidth="1"/>
    <col min="10" max="10" width="13.140625" customWidth="1"/>
    <col min="11" max="11" width="22.7109375" customWidth="1"/>
    <col min="12" max="12" width="15.140625" customWidth="1"/>
    <col min="13" max="13" width="3" style="312" customWidth="1"/>
    <col min="14" max="14" width="16.5703125" customWidth="1"/>
  </cols>
  <sheetData>
    <row r="1" spans="1:15" s="1" customFormat="1" ht="24" customHeight="1" x14ac:dyDescent="0.2">
      <c r="A1" s="880" t="s">
        <v>1212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</row>
    <row r="2" spans="1:15" s="1" customFormat="1" ht="6.75" customHeight="1" x14ac:dyDescent="0.2">
      <c r="D2" s="193"/>
      <c r="E2" s="144"/>
      <c r="F2" s="350"/>
      <c r="G2" s="350"/>
      <c r="I2" s="345"/>
      <c r="M2" s="305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346"/>
      <c r="J3" s="294"/>
      <c r="K3" s="294"/>
      <c r="L3" s="288"/>
      <c r="M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344"/>
      <c r="J4" s="10" t="s">
        <v>297</v>
      </c>
      <c r="K4" s="11" t="s">
        <v>298</v>
      </c>
      <c r="L4" s="176" t="s">
        <v>299</v>
      </c>
      <c r="M4" s="307"/>
    </row>
    <row r="5" spans="1:15" s="56" customFormat="1" x14ac:dyDescent="0.2">
      <c r="B5" s="129">
        <v>41281</v>
      </c>
      <c r="C5" s="190" t="s">
        <v>598</v>
      </c>
      <c r="D5" s="132" t="s">
        <v>599</v>
      </c>
      <c r="E5" s="136">
        <v>611.58000000000004</v>
      </c>
      <c r="F5" s="29" t="s">
        <v>89</v>
      </c>
      <c r="G5" s="29" t="s">
        <v>249</v>
      </c>
      <c r="I5" s="349"/>
      <c r="J5" s="129">
        <v>41285</v>
      </c>
      <c r="K5" s="132" t="s">
        <v>50</v>
      </c>
      <c r="L5" s="136">
        <v>5076.6000000000004</v>
      </c>
      <c r="M5" s="308"/>
    </row>
    <row r="6" spans="1:15" s="29" customFormat="1" x14ac:dyDescent="0.2">
      <c r="A6"/>
      <c r="B6" s="129">
        <v>41281</v>
      </c>
      <c r="C6" s="190" t="s">
        <v>691</v>
      </c>
      <c r="D6" s="132" t="s">
        <v>1041</v>
      </c>
      <c r="E6" s="136">
        <v>1317.1</v>
      </c>
      <c r="F6" s="29" t="s">
        <v>89</v>
      </c>
      <c r="G6" s="29" t="s">
        <v>249</v>
      </c>
      <c r="H6"/>
      <c r="I6" s="348"/>
      <c r="J6" s="129">
        <v>41295</v>
      </c>
      <c r="K6" s="132" t="s">
        <v>50</v>
      </c>
      <c r="L6" s="136">
        <v>4686.92</v>
      </c>
      <c r="M6" s="308"/>
    </row>
    <row r="7" spans="1:15" s="29" customFormat="1" ht="12.75" customHeight="1" thickBot="1" x14ac:dyDescent="0.25">
      <c r="A7"/>
      <c r="B7" s="129">
        <v>41281</v>
      </c>
      <c r="C7" s="190" t="s">
        <v>691</v>
      </c>
      <c r="D7" s="132" t="s">
        <v>800</v>
      </c>
      <c r="E7" s="136">
        <v>10478.82</v>
      </c>
      <c r="F7" s="27" t="s">
        <v>89</v>
      </c>
      <c r="G7" s="29" t="s">
        <v>249</v>
      </c>
      <c r="H7"/>
      <c r="I7" s="348"/>
      <c r="J7" s="161"/>
      <c r="K7" s="133"/>
      <c r="L7" s="137"/>
      <c r="M7" s="307"/>
    </row>
    <row r="8" spans="1:15" s="29" customFormat="1" ht="12.75" customHeight="1" thickBot="1" x14ac:dyDescent="0.25">
      <c r="A8"/>
      <c r="B8" s="129">
        <v>41285</v>
      </c>
      <c r="C8" s="190" t="s">
        <v>691</v>
      </c>
      <c r="D8" s="132" t="s">
        <v>1041</v>
      </c>
      <c r="E8" s="136">
        <v>2332.08</v>
      </c>
      <c r="F8" s="27" t="s">
        <v>89</v>
      </c>
      <c r="G8" s="29" t="s">
        <v>249</v>
      </c>
      <c r="H8"/>
      <c r="I8" s="348"/>
      <c r="J8" s="56"/>
      <c r="K8" s="194"/>
      <c r="L8" s="87">
        <f>SUM(L5:L7)</f>
        <v>9763.52</v>
      </c>
      <c r="M8" s="307"/>
    </row>
    <row r="9" spans="1:15" s="29" customFormat="1" ht="12.75" customHeight="1" x14ac:dyDescent="0.2">
      <c r="A9"/>
      <c r="B9" s="129">
        <v>41285</v>
      </c>
      <c r="C9" s="190" t="s">
        <v>691</v>
      </c>
      <c r="D9" s="132" t="s">
        <v>800</v>
      </c>
      <c r="E9" s="136">
        <v>7798.17</v>
      </c>
      <c r="F9" s="27" t="s">
        <v>89</v>
      </c>
      <c r="G9" s="29" t="s">
        <v>249</v>
      </c>
      <c r="H9"/>
      <c r="I9" s="348"/>
      <c r="M9" s="307"/>
    </row>
    <row r="10" spans="1:15" s="29" customFormat="1" ht="15.75" thickBot="1" x14ac:dyDescent="0.25">
      <c r="A10"/>
      <c r="B10" s="161"/>
      <c r="C10" s="187"/>
      <c r="D10" s="133"/>
      <c r="E10" s="137"/>
      <c r="H10"/>
      <c r="I10" s="348"/>
      <c r="J10" s="294"/>
      <c r="K10" s="294"/>
      <c r="L10" s="288"/>
      <c r="M10" s="308"/>
    </row>
    <row r="11" spans="1:15" s="29" customFormat="1" ht="13.5" thickBot="1" x14ac:dyDescent="0.25">
      <c r="A11"/>
      <c r="B11" s="56"/>
      <c r="C11" s="56"/>
      <c r="D11" s="194"/>
      <c r="E11" s="87">
        <f>SUM(E5:E10)</f>
        <v>22537.75</v>
      </c>
      <c r="H11" s="56"/>
      <c r="I11" s="347"/>
      <c r="J11" s="10" t="s">
        <v>297</v>
      </c>
      <c r="K11" s="11" t="s">
        <v>1079</v>
      </c>
      <c r="L11" s="176" t="s">
        <v>299</v>
      </c>
      <c r="M11" s="308"/>
    </row>
    <row r="12" spans="1:15" s="29" customFormat="1" x14ac:dyDescent="0.2">
      <c r="A12"/>
      <c r="B12" s="56"/>
      <c r="C12" s="56"/>
      <c r="D12" s="194"/>
      <c r="E12" s="208"/>
      <c r="H12" s="56"/>
      <c r="I12" s="347"/>
      <c r="J12" s="129"/>
      <c r="K12" s="132"/>
      <c r="L12" s="136"/>
      <c r="M12" s="308"/>
      <c r="N12" s="327"/>
    </row>
    <row r="13" spans="1:15" s="3" customFormat="1" ht="16.5" thickBot="1" x14ac:dyDescent="0.25">
      <c r="A13" s="875" t="s">
        <v>1058</v>
      </c>
      <c r="B13" s="875"/>
      <c r="C13" s="875"/>
      <c r="D13" s="875"/>
      <c r="E13" s="288" t="s">
        <v>959</v>
      </c>
      <c r="F13" s="116"/>
      <c r="G13" s="27"/>
      <c r="H13"/>
      <c r="I13" s="348"/>
      <c r="J13" s="129"/>
      <c r="K13" s="132"/>
      <c r="L13" s="136"/>
      <c r="M13" s="313"/>
      <c r="N13" s="314"/>
      <c r="O13" s="314"/>
    </row>
    <row r="14" spans="1:15" s="56" customFormat="1" ht="12.75" customHeight="1" thickBot="1" x14ac:dyDescent="0.25">
      <c r="A14" s="3"/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H14"/>
      <c r="I14" s="348"/>
      <c r="J14" s="209"/>
      <c r="K14" s="133"/>
      <c r="L14" s="137"/>
      <c r="M14" s="308"/>
    </row>
    <row r="15" spans="1:15" s="29" customFormat="1" ht="12.75" customHeight="1" thickBot="1" x14ac:dyDescent="0.25">
      <c r="A15" s="56"/>
      <c r="B15" s="129">
        <v>41276</v>
      </c>
      <c r="C15" s="190" t="s">
        <v>719</v>
      </c>
      <c r="D15" s="132" t="s">
        <v>1051</v>
      </c>
      <c r="E15" s="136">
        <v>753.99</v>
      </c>
      <c r="F15" s="29" t="s">
        <v>89</v>
      </c>
      <c r="G15" s="29" t="s">
        <v>249</v>
      </c>
      <c r="H15" s="294"/>
      <c r="I15" s="346"/>
      <c r="J15" s="316"/>
      <c r="K15" s="194"/>
      <c r="L15" s="87">
        <f>SUM(L12:L14)</f>
        <v>0</v>
      </c>
      <c r="M15" s="307"/>
    </row>
    <row r="16" spans="1:15" s="29" customFormat="1" ht="12.75" customHeight="1" x14ac:dyDescent="0.2">
      <c r="A16"/>
      <c r="B16" s="129">
        <v>41278</v>
      </c>
      <c r="C16" s="190" t="s">
        <v>301</v>
      </c>
      <c r="D16" s="132" t="s">
        <v>21</v>
      </c>
      <c r="E16" s="136">
        <v>1322.34</v>
      </c>
      <c r="F16" s="29" t="s">
        <v>89</v>
      </c>
      <c r="G16" s="29" t="s">
        <v>249</v>
      </c>
      <c r="H16" s="337"/>
      <c r="I16" s="349"/>
      <c r="J16" s="316"/>
      <c r="K16" s="194"/>
      <c r="L16" s="208"/>
      <c r="M16" s="307"/>
    </row>
    <row r="17" spans="1:13" s="29" customFormat="1" ht="12.75" customHeight="1" x14ac:dyDescent="0.2">
      <c r="A17"/>
      <c r="B17" s="129">
        <v>41281</v>
      </c>
      <c r="C17" s="190" t="s">
        <v>719</v>
      </c>
      <c r="D17" s="132" t="s">
        <v>1051</v>
      </c>
      <c r="E17" s="136">
        <v>792.5</v>
      </c>
      <c r="F17" s="29" t="s">
        <v>89</v>
      </c>
      <c r="G17" s="29" t="s">
        <v>249</v>
      </c>
      <c r="H17"/>
      <c r="I17" s="348"/>
      <c r="J17" s="316"/>
      <c r="K17" s="194"/>
      <c r="L17" s="208"/>
      <c r="M17" s="308"/>
    </row>
    <row r="18" spans="1:13" s="29" customFormat="1" ht="12.75" customHeight="1" thickBot="1" x14ac:dyDescent="0.25">
      <c r="A18"/>
      <c r="B18" s="129">
        <v>41281</v>
      </c>
      <c r="C18" s="190" t="s">
        <v>301</v>
      </c>
      <c r="D18" s="132" t="s">
        <v>776</v>
      </c>
      <c r="E18" s="136">
        <v>734.84</v>
      </c>
      <c r="F18" s="29" t="s">
        <v>89</v>
      </c>
      <c r="G18" s="29" t="s">
        <v>249</v>
      </c>
      <c r="H18"/>
      <c r="I18" s="348"/>
      <c r="J18" s="299"/>
      <c r="K18" s="155"/>
      <c r="L18" s="301"/>
      <c r="M18" s="308"/>
    </row>
    <row r="19" spans="1:13" s="29" customFormat="1" ht="12.75" customHeight="1" x14ac:dyDescent="0.2">
      <c r="A19"/>
      <c r="B19" s="129">
        <v>41281</v>
      </c>
      <c r="C19" s="190" t="s">
        <v>301</v>
      </c>
      <c r="D19" s="132" t="s">
        <v>347</v>
      </c>
      <c r="E19" s="136">
        <v>787.76</v>
      </c>
      <c r="F19" s="29" t="s">
        <v>89</v>
      </c>
      <c r="G19" s="29" t="s">
        <v>249</v>
      </c>
      <c r="H19"/>
      <c r="I19" s="348"/>
      <c r="J19" s="158"/>
      <c r="K19" s="883" t="s">
        <v>1087</v>
      </c>
      <c r="L19" s="881">
        <f>E11+L8+L15+E63</f>
        <v>105258.55999999998</v>
      </c>
      <c r="M19" s="308"/>
    </row>
    <row r="20" spans="1:13" s="29" customFormat="1" ht="12.75" customHeight="1" thickBot="1" x14ac:dyDescent="0.25">
      <c r="A20"/>
      <c r="B20" s="129">
        <v>41281</v>
      </c>
      <c r="C20" s="190" t="s">
        <v>301</v>
      </c>
      <c r="D20" s="132" t="s">
        <v>222</v>
      </c>
      <c r="E20" s="136">
        <v>2913.22</v>
      </c>
      <c r="F20" s="29" t="s">
        <v>89</v>
      </c>
      <c r="G20" s="29" t="s">
        <v>249</v>
      </c>
      <c r="H20"/>
      <c r="I20" s="348"/>
      <c r="J20" s="158"/>
      <c r="K20" s="883"/>
      <c r="L20" s="882"/>
      <c r="M20" s="308"/>
    </row>
    <row r="21" spans="1:13" s="29" customFormat="1" ht="12.75" customHeight="1" x14ac:dyDescent="0.2">
      <c r="A21"/>
      <c r="B21" s="129">
        <v>41281</v>
      </c>
      <c r="C21" s="190" t="s">
        <v>1113</v>
      </c>
      <c r="D21" s="132" t="s">
        <v>906</v>
      </c>
      <c r="E21" s="124">
        <v>285</v>
      </c>
      <c r="F21" s="29" t="s">
        <v>89</v>
      </c>
      <c r="G21" s="29" t="s">
        <v>249</v>
      </c>
      <c r="H21" s="337"/>
      <c r="I21" s="349"/>
      <c r="J21" s="158"/>
      <c r="K21" s="351"/>
      <c r="L21" s="336"/>
      <c r="M21" s="308"/>
    </row>
    <row r="22" spans="1:13" s="29" customFormat="1" ht="12.75" customHeight="1" x14ac:dyDescent="0.2">
      <c r="A22"/>
      <c r="B22" s="129">
        <v>41281</v>
      </c>
      <c r="C22" s="190" t="s">
        <v>301</v>
      </c>
      <c r="D22" s="132" t="s">
        <v>977</v>
      </c>
      <c r="E22" s="124">
        <v>3762</v>
      </c>
      <c r="F22" s="29" t="s">
        <v>89</v>
      </c>
      <c r="G22" s="29" t="s">
        <v>249</v>
      </c>
      <c r="H22" s="337"/>
      <c r="I22" s="349"/>
      <c r="J22" s="158"/>
      <c r="K22" s="351"/>
      <c r="L22" s="336"/>
      <c r="M22" s="308"/>
    </row>
    <row r="23" spans="1:13" s="29" customFormat="1" ht="12.75" customHeight="1" x14ac:dyDescent="0.2">
      <c r="A23"/>
      <c r="B23" s="129">
        <v>41281</v>
      </c>
      <c r="C23" s="190" t="s">
        <v>637</v>
      </c>
      <c r="D23" s="132" t="s">
        <v>597</v>
      </c>
      <c r="E23" s="135">
        <v>517</v>
      </c>
      <c r="F23" s="29" t="s">
        <v>89</v>
      </c>
      <c r="G23" s="29" t="s">
        <v>249</v>
      </c>
      <c r="H23"/>
      <c r="I23" s="348"/>
      <c r="M23" s="308"/>
    </row>
    <row r="24" spans="1:13" s="29" customFormat="1" ht="12.75" customHeight="1" x14ac:dyDescent="0.2">
      <c r="A24"/>
      <c r="B24" s="129">
        <v>41281</v>
      </c>
      <c r="C24" s="190" t="s">
        <v>719</v>
      </c>
      <c r="D24" s="132" t="s">
        <v>720</v>
      </c>
      <c r="E24" s="136">
        <v>5000</v>
      </c>
      <c r="G24" s="29" t="s">
        <v>249</v>
      </c>
      <c r="H24" s="337"/>
      <c r="I24" s="349"/>
      <c r="M24" s="309"/>
    </row>
    <row r="25" spans="1:13" s="29" customFormat="1" ht="12.75" customHeight="1" x14ac:dyDescent="0.2">
      <c r="A25"/>
      <c r="B25" s="129">
        <v>41281</v>
      </c>
      <c r="C25" s="190" t="s">
        <v>637</v>
      </c>
      <c r="D25" s="132" t="s">
        <v>528</v>
      </c>
      <c r="E25" s="136">
        <v>1337.9</v>
      </c>
      <c r="F25" s="29" t="s">
        <v>89</v>
      </c>
      <c r="G25" s="29" t="s">
        <v>249</v>
      </c>
      <c r="H25"/>
      <c r="I25" s="348"/>
      <c r="M25" s="309"/>
    </row>
    <row r="26" spans="1:13" s="29" customFormat="1" ht="12.75" customHeight="1" x14ac:dyDescent="0.2">
      <c r="A26"/>
      <c r="B26" s="129">
        <v>41281</v>
      </c>
      <c r="C26" s="190" t="s">
        <v>637</v>
      </c>
      <c r="D26" s="132" t="s">
        <v>1034</v>
      </c>
      <c r="E26" s="136">
        <v>250</v>
      </c>
      <c r="F26" s="29" t="s">
        <v>89</v>
      </c>
      <c r="G26" s="29" t="s">
        <v>249</v>
      </c>
      <c r="H26"/>
      <c r="I26" s="348"/>
      <c r="M26" s="309"/>
    </row>
    <row r="27" spans="1:13" s="29" customFormat="1" ht="12.75" customHeight="1" x14ac:dyDescent="0.2">
      <c r="A27"/>
      <c r="B27" s="129">
        <v>41281</v>
      </c>
      <c r="C27" s="190" t="s">
        <v>637</v>
      </c>
      <c r="D27" s="132" t="s">
        <v>1146</v>
      </c>
      <c r="E27" s="136">
        <v>264.12</v>
      </c>
      <c r="F27" s="29" t="s">
        <v>89</v>
      </c>
      <c r="G27" s="29" t="s">
        <v>249</v>
      </c>
      <c r="H27"/>
      <c r="I27" s="348"/>
      <c r="M27" s="309"/>
    </row>
    <row r="28" spans="1:13" s="29" customFormat="1" ht="12.75" customHeight="1" x14ac:dyDescent="0.2">
      <c r="A28"/>
      <c r="B28" s="129">
        <v>41281</v>
      </c>
      <c r="C28" s="190" t="s">
        <v>301</v>
      </c>
      <c r="D28" s="132" t="s">
        <v>1200</v>
      </c>
      <c r="E28" s="136">
        <v>17100</v>
      </c>
      <c r="F28" s="29" t="s">
        <v>89</v>
      </c>
      <c r="G28" s="29" t="s">
        <v>249</v>
      </c>
      <c r="H28"/>
      <c r="I28" s="348"/>
      <c r="M28" s="309"/>
    </row>
    <row r="29" spans="1:13" s="29" customFormat="1" x14ac:dyDescent="0.2">
      <c r="A29"/>
      <c r="B29" s="129">
        <v>41282</v>
      </c>
      <c r="C29" s="190" t="s">
        <v>1201</v>
      </c>
      <c r="D29" s="132" t="s">
        <v>1202</v>
      </c>
      <c r="E29" s="136">
        <v>839</v>
      </c>
      <c r="F29" s="29" t="s">
        <v>89</v>
      </c>
      <c r="G29" s="29" t="s">
        <v>249</v>
      </c>
      <c r="H29"/>
      <c r="I29" s="348"/>
      <c r="M29" s="308"/>
    </row>
    <row r="30" spans="1:13" s="29" customFormat="1" x14ac:dyDescent="0.2">
      <c r="A30"/>
      <c r="B30" s="129">
        <v>41282</v>
      </c>
      <c r="C30" s="190" t="s">
        <v>469</v>
      </c>
      <c r="D30" s="132" t="s">
        <v>901</v>
      </c>
      <c r="E30" s="136">
        <v>850.63</v>
      </c>
      <c r="F30" s="29" t="s">
        <v>89</v>
      </c>
      <c r="G30" s="29" t="s">
        <v>249</v>
      </c>
      <c r="H30"/>
      <c r="I30" s="348"/>
      <c r="M30" s="308"/>
    </row>
    <row r="31" spans="1:13" s="29" customFormat="1" x14ac:dyDescent="0.2">
      <c r="A31"/>
      <c r="B31" s="355">
        <v>41285</v>
      </c>
      <c r="C31" s="356" t="s">
        <v>719</v>
      </c>
      <c r="D31" s="357" t="s">
        <v>1210</v>
      </c>
      <c r="E31" s="358">
        <v>467.67</v>
      </c>
      <c r="G31" s="29" t="s">
        <v>249</v>
      </c>
      <c r="H31"/>
      <c r="I31" s="348"/>
      <c r="M31" s="308"/>
    </row>
    <row r="32" spans="1:13" s="29" customFormat="1" x14ac:dyDescent="0.2">
      <c r="A32"/>
      <c r="B32" s="129">
        <v>41285</v>
      </c>
      <c r="C32" s="190" t="s">
        <v>301</v>
      </c>
      <c r="D32" s="132" t="s">
        <v>1203</v>
      </c>
      <c r="E32" s="136">
        <v>3961.5</v>
      </c>
      <c r="F32" s="29" t="s">
        <v>89</v>
      </c>
      <c r="G32" s="29" t="s">
        <v>249</v>
      </c>
      <c r="H32"/>
      <c r="I32" s="348"/>
      <c r="M32" s="308"/>
    </row>
    <row r="33" spans="1:13" s="29" customFormat="1" x14ac:dyDescent="0.2">
      <c r="A33"/>
      <c r="B33" s="129">
        <v>41288</v>
      </c>
      <c r="C33" s="190" t="s">
        <v>1136</v>
      </c>
      <c r="D33" s="132" t="s">
        <v>861</v>
      </c>
      <c r="E33" s="272">
        <v>7054.79</v>
      </c>
      <c r="F33" s="29" t="s">
        <v>89</v>
      </c>
      <c r="G33" s="29" t="s">
        <v>249</v>
      </c>
      <c r="H33"/>
      <c r="I33" s="348"/>
      <c r="M33" s="308"/>
    </row>
    <row r="34" spans="1:13" s="29" customFormat="1" x14ac:dyDescent="0.2">
      <c r="A34"/>
      <c r="B34" s="129">
        <v>41288</v>
      </c>
      <c r="C34" s="190" t="s">
        <v>637</v>
      </c>
      <c r="D34" s="132" t="s">
        <v>1204</v>
      </c>
      <c r="E34" s="136">
        <v>347.3</v>
      </c>
      <c r="F34" s="29" t="s">
        <v>89</v>
      </c>
      <c r="G34" s="29" t="s">
        <v>249</v>
      </c>
      <c r="H34"/>
      <c r="I34" s="348"/>
      <c r="M34" s="308"/>
    </row>
    <row r="35" spans="1:13" s="29" customFormat="1" x14ac:dyDescent="0.2">
      <c r="A35"/>
      <c r="B35" s="129">
        <v>41288</v>
      </c>
      <c r="C35" s="190" t="s">
        <v>301</v>
      </c>
      <c r="D35" s="132" t="s">
        <v>1205</v>
      </c>
      <c r="E35" s="136">
        <v>241.68</v>
      </c>
      <c r="F35" s="29" t="s">
        <v>89</v>
      </c>
      <c r="G35" s="29" t="s">
        <v>249</v>
      </c>
      <c r="H35"/>
      <c r="I35" s="348"/>
      <c r="M35" s="308"/>
    </row>
    <row r="36" spans="1:13" s="29" customFormat="1" x14ac:dyDescent="0.2">
      <c r="A36"/>
      <c r="B36" s="129">
        <v>41289</v>
      </c>
      <c r="C36" s="190" t="s">
        <v>301</v>
      </c>
      <c r="D36" s="132" t="s">
        <v>869</v>
      </c>
      <c r="E36" s="136">
        <v>321.45</v>
      </c>
      <c r="G36" s="29" t="s">
        <v>249</v>
      </c>
      <c r="H36"/>
      <c r="I36" s="348"/>
      <c r="M36" s="308"/>
    </row>
    <row r="37" spans="1:13" s="29" customFormat="1" x14ac:dyDescent="0.2">
      <c r="A37"/>
      <c r="B37" s="129">
        <v>41290</v>
      </c>
      <c r="C37" s="190" t="s">
        <v>301</v>
      </c>
      <c r="D37" s="132" t="s">
        <v>869</v>
      </c>
      <c r="E37" s="136">
        <v>728.4</v>
      </c>
      <c r="F37" s="29" t="s">
        <v>89</v>
      </c>
      <c r="G37" s="29" t="s">
        <v>249</v>
      </c>
      <c r="H37"/>
      <c r="I37" s="348"/>
      <c r="M37" s="308"/>
    </row>
    <row r="38" spans="1:13" s="29" customFormat="1" x14ac:dyDescent="0.2">
      <c r="A38"/>
      <c r="B38" s="129">
        <v>41291</v>
      </c>
      <c r="C38" s="190" t="s">
        <v>719</v>
      </c>
      <c r="D38" s="132" t="s">
        <v>1051</v>
      </c>
      <c r="E38" s="136">
        <v>606.27</v>
      </c>
      <c r="F38" s="29" t="s">
        <v>89</v>
      </c>
      <c r="G38" s="29" t="s">
        <v>249</v>
      </c>
      <c r="H38"/>
      <c r="I38" s="348"/>
      <c r="M38" s="308"/>
    </row>
    <row r="39" spans="1:13" s="29" customFormat="1" x14ac:dyDescent="0.2">
      <c r="A39"/>
      <c r="B39" s="129">
        <v>41291</v>
      </c>
      <c r="C39" s="190" t="s">
        <v>1136</v>
      </c>
      <c r="D39" s="132" t="s">
        <v>1206</v>
      </c>
      <c r="E39" s="272">
        <v>1188.22</v>
      </c>
      <c r="F39" s="29" t="s">
        <v>89</v>
      </c>
      <c r="G39" s="29" t="s">
        <v>249</v>
      </c>
      <c r="H39"/>
      <c r="I39" s="348"/>
      <c r="M39" s="308"/>
    </row>
    <row r="40" spans="1:13" s="29" customFormat="1" x14ac:dyDescent="0.2">
      <c r="A40"/>
      <c r="B40" s="129">
        <v>41292</v>
      </c>
      <c r="C40" s="190" t="s">
        <v>719</v>
      </c>
      <c r="D40" s="132" t="s">
        <v>1207</v>
      </c>
      <c r="E40" s="136">
        <v>200</v>
      </c>
      <c r="F40" s="29" t="s">
        <v>89</v>
      </c>
      <c r="G40" s="29" t="s">
        <v>249</v>
      </c>
      <c r="H40"/>
      <c r="I40" s="348"/>
      <c r="M40" s="308"/>
    </row>
    <row r="41" spans="1:13" s="29" customFormat="1" x14ac:dyDescent="0.2">
      <c r="A41"/>
      <c r="B41" s="129">
        <v>41292</v>
      </c>
      <c r="C41" s="190" t="s">
        <v>301</v>
      </c>
      <c r="D41" s="132" t="s">
        <v>810</v>
      </c>
      <c r="E41" s="136">
        <v>95.19</v>
      </c>
      <c r="F41" s="29" t="s">
        <v>89</v>
      </c>
      <c r="G41" s="29" t="s">
        <v>249</v>
      </c>
      <c r="H41"/>
      <c r="I41" s="348"/>
      <c r="M41" s="308"/>
    </row>
    <row r="42" spans="1:13" s="29" customFormat="1" x14ac:dyDescent="0.2">
      <c r="A42"/>
      <c r="B42" s="129">
        <v>41292</v>
      </c>
      <c r="C42" s="190" t="s">
        <v>301</v>
      </c>
      <c r="D42" s="132" t="s">
        <v>407</v>
      </c>
      <c r="E42" s="136">
        <v>450</v>
      </c>
      <c r="F42" s="29" t="s">
        <v>89</v>
      </c>
      <c r="G42" s="29" t="s">
        <v>249</v>
      </c>
      <c r="H42"/>
      <c r="I42" s="348"/>
      <c r="M42" s="308"/>
    </row>
    <row r="43" spans="1:13" s="29" customFormat="1" x14ac:dyDescent="0.2">
      <c r="A43"/>
      <c r="B43" s="129">
        <v>41295</v>
      </c>
      <c r="C43" s="190" t="s">
        <v>301</v>
      </c>
      <c r="D43" s="132" t="s">
        <v>227</v>
      </c>
      <c r="E43" s="136">
        <v>793.44</v>
      </c>
      <c r="F43" s="29" t="s">
        <v>89</v>
      </c>
      <c r="G43" s="29" t="s">
        <v>249</v>
      </c>
      <c r="H43"/>
      <c r="I43" s="348"/>
      <c r="M43" s="308"/>
    </row>
    <row r="44" spans="1:13" s="29" customFormat="1" x14ac:dyDescent="0.2">
      <c r="A44"/>
      <c r="B44" s="129">
        <v>41295</v>
      </c>
      <c r="C44" s="190" t="s">
        <v>301</v>
      </c>
      <c r="D44" s="132" t="s">
        <v>1203</v>
      </c>
      <c r="E44" s="136">
        <v>3904.5</v>
      </c>
      <c r="F44" s="29" t="s">
        <v>89</v>
      </c>
      <c r="G44" s="29" t="s">
        <v>249</v>
      </c>
      <c r="H44"/>
      <c r="I44" s="348"/>
      <c r="M44" s="308"/>
    </row>
    <row r="45" spans="1:13" s="29" customFormat="1" x14ac:dyDescent="0.2">
      <c r="A45"/>
      <c r="B45" s="129">
        <v>41295</v>
      </c>
      <c r="C45" s="190" t="s">
        <v>1208</v>
      </c>
      <c r="D45" s="132" t="s">
        <v>1209</v>
      </c>
      <c r="E45" s="136">
        <v>270</v>
      </c>
      <c r="F45" s="29" t="s">
        <v>89</v>
      </c>
      <c r="G45" s="29" t="s">
        <v>249</v>
      </c>
      <c r="H45"/>
      <c r="I45" s="348"/>
      <c r="M45" s="308"/>
    </row>
    <row r="46" spans="1:13" s="29" customFormat="1" x14ac:dyDescent="0.2">
      <c r="A46"/>
      <c r="B46" s="129">
        <v>41296</v>
      </c>
      <c r="C46" s="190" t="s">
        <v>301</v>
      </c>
      <c r="D46" s="132" t="s">
        <v>21</v>
      </c>
      <c r="E46" s="136">
        <v>215</v>
      </c>
      <c r="F46" s="29" t="s">
        <v>89</v>
      </c>
      <c r="G46" s="29" t="s">
        <v>249</v>
      </c>
      <c r="H46"/>
      <c r="I46" s="348"/>
      <c r="M46" s="308"/>
    </row>
    <row r="47" spans="1:13" s="29" customFormat="1" x14ac:dyDescent="0.2">
      <c r="A47"/>
      <c r="B47" s="129">
        <v>41296</v>
      </c>
      <c r="C47" s="190" t="s">
        <v>301</v>
      </c>
      <c r="D47" s="132" t="s">
        <v>869</v>
      </c>
      <c r="E47" s="136">
        <v>1003.3</v>
      </c>
      <c r="F47" s="29" t="s">
        <v>89</v>
      </c>
      <c r="G47" s="29" t="s">
        <v>249</v>
      </c>
      <c r="H47"/>
      <c r="I47" s="348"/>
      <c r="M47" s="308"/>
    </row>
    <row r="48" spans="1:13" s="29" customFormat="1" x14ac:dyDescent="0.2">
      <c r="A48"/>
      <c r="B48" s="129">
        <v>41296</v>
      </c>
      <c r="C48" s="190" t="s">
        <v>301</v>
      </c>
      <c r="D48" s="132" t="s">
        <v>21</v>
      </c>
      <c r="E48" s="136">
        <v>2751.64</v>
      </c>
      <c r="F48" s="29" t="s">
        <v>89</v>
      </c>
      <c r="G48" s="29" t="s">
        <v>249</v>
      </c>
      <c r="H48"/>
      <c r="I48" s="348"/>
      <c r="M48" s="308"/>
    </row>
    <row r="49" spans="1:13" s="29" customFormat="1" x14ac:dyDescent="0.2">
      <c r="A49"/>
      <c r="B49" s="129">
        <v>41297</v>
      </c>
      <c r="C49" s="190" t="s">
        <v>301</v>
      </c>
      <c r="D49" s="132" t="s">
        <v>21</v>
      </c>
      <c r="E49" s="136">
        <v>3000</v>
      </c>
      <c r="F49" s="29" t="s">
        <v>89</v>
      </c>
      <c r="G49" s="29" t="s">
        <v>249</v>
      </c>
      <c r="H49"/>
      <c r="I49" s="348"/>
      <c r="M49" s="308"/>
    </row>
    <row r="50" spans="1:13" s="29" customFormat="1" x14ac:dyDescent="0.2">
      <c r="A50"/>
      <c r="B50" s="129">
        <v>41297</v>
      </c>
      <c r="C50" s="190" t="s">
        <v>397</v>
      </c>
      <c r="D50" s="132" t="s">
        <v>434</v>
      </c>
      <c r="E50" s="136">
        <v>175</v>
      </c>
      <c r="F50" s="29" t="s">
        <v>89</v>
      </c>
      <c r="G50" s="29" t="s">
        <v>249</v>
      </c>
      <c r="H50"/>
      <c r="I50" s="348"/>
      <c r="M50" s="308"/>
    </row>
    <row r="51" spans="1:13" s="29" customFormat="1" x14ac:dyDescent="0.2">
      <c r="A51"/>
      <c r="B51" s="129">
        <v>41297</v>
      </c>
      <c r="C51" s="190" t="s">
        <v>441</v>
      </c>
      <c r="D51" s="132" t="s">
        <v>328</v>
      </c>
      <c r="E51" s="136">
        <v>2280</v>
      </c>
      <c r="G51" s="29" t="s">
        <v>249</v>
      </c>
      <c r="H51"/>
      <c r="I51" s="348"/>
      <c r="M51" s="308"/>
    </row>
    <row r="52" spans="1:13" s="29" customFormat="1" x14ac:dyDescent="0.2">
      <c r="A52"/>
      <c r="B52" s="129">
        <v>41297</v>
      </c>
      <c r="C52" s="190" t="s">
        <v>301</v>
      </c>
      <c r="D52" s="132" t="s">
        <v>21</v>
      </c>
      <c r="E52" s="136">
        <v>215</v>
      </c>
      <c r="F52" s="29" t="s">
        <v>89</v>
      </c>
      <c r="G52" s="29" t="s">
        <v>249</v>
      </c>
      <c r="H52"/>
      <c r="I52" s="348"/>
      <c r="M52" s="308"/>
    </row>
    <row r="53" spans="1:13" s="29" customFormat="1" x14ac:dyDescent="0.2">
      <c r="A53"/>
      <c r="B53" s="129">
        <v>41298</v>
      </c>
      <c r="C53" s="190" t="s">
        <v>719</v>
      </c>
      <c r="D53" s="132" t="s">
        <v>1051</v>
      </c>
      <c r="E53" s="136">
        <v>820.06</v>
      </c>
      <c r="F53" s="29" t="s">
        <v>89</v>
      </c>
      <c r="G53" s="29" t="s">
        <v>249</v>
      </c>
      <c r="H53"/>
      <c r="I53" s="348"/>
      <c r="M53" s="308"/>
    </row>
    <row r="54" spans="1:13" s="29" customFormat="1" x14ac:dyDescent="0.2">
      <c r="A54"/>
      <c r="B54" s="129">
        <v>41302</v>
      </c>
      <c r="C54" s="190" t="s">
        <v>1201</v>
      </c>
      <c r="D54" s="132" t="s">
        <v>604</v>
      </c>
      <c r="E54" s="136">
        <v>1774.5</v>
      </c>
      <c r="F54" s="29" t="s">
        <v>89</v>
      </c>
      <c r="G54" s="29" t="s">
        <v>249</v>
      </c>
      <c r="H54"/>
      <c r="I54" s="348"/>
      <c r="M54" s="308"/>
    </row>
    <row r="55" spans="1:13" s="29" customFormat="1" x14ac:dyDescent="0.2">
      <c r="A55"/>
      <c r="B55" s="129">
        <v>41302</v>
      </c>
      <c r="C55" s="190" t="s">
        <v>301</v>
      </c>
      <c r="D55" s="132" t="s">
        <v>383</v>
      </c>
      <c r="E55" s="136">
        <v>1096.54</v>
      </c>
      <c r="F55" s="29" t="s">
        <v>89</v>
      </c>
      <c r="G55" s="29" t="s">
        <v>249</v>
      </c>
      <c r="H55"/>
      <c r="I55" s="348"/>
      <c r="M55" s="308"/>
    </row>
    <row r="56" spans="1:13" s="29" customFormat="1" x14ac:dyDescent="0.2">
      <c r="A56"/>
      <c r="B56" s="129">
        <v>41302</v>
      </c>
      <c r="C56" s="190" t="s">
        <v>301</v>
      </c>
      <c r="D56" s="132" t="s">
        <v>373</v>
      </c>
      <c r="E56" s="136">
        <v>109</v>
      </c>
      <c r="F56" s="29" t="s">
        <v>89</v>
      </c>
      <c r="G56" s="29" t="s">
        <v>249</v>
      </c>
      <c r="H56"/>
      <c r="I56" s="348"/>
      <c r="M56" s="308"/>
    </row>
    <row r="57" spans="1:13" s="29" customFormat="1" x14ac:dyDescent="0.2">
      <c r="A57"/>
      <c r="B57" s="129">
        <v>41303</v>
      </c>
      <c r="C57" s="190" t="s">
        <v>469</v>
      </c>
      <c r="D57" s="132" t="s">
        <v>424</v>
      </c>
      <c r="E57" s="136">
        <v>469.47</v>
      </c>
      <c r="F57" s="29" t="s">
        <v>89</v>
      </c>
      <c r="G57" s="29" t="s">
        <v>249</v>
      </c>
      <c r="H57"/>
      <c r="I57" s="348"/>
      <c r="J57"/>
      <c r="M57" s="308"/>
    </row>
    <row r="58" spans="1:13" s="29" customFormat="1" x14ac:dyDescent="0.2">
      <c r="A58"/>
      <c r="B58" s="129">
        <v>41303</v>
      </c>
      <c r="C58" s="190" t="s">
        <v>469</v>
      </c>
      <c r="D58" s="132" t="s">
        <v>1023</v>
      </c>
      <c r="E58" s="136">
        <v>74.38</v>
      </c>
      <c r="F58" s="29" t="s">
        <v>89</v>
      </c>
      <c r="G58" s="29" t="s">
        <v>249</v>
      </c>
      <c r="H58"/>
      <c r="I58" s="348"/>
      <c r="J58"/>
      <c r="M58" s="308"/>
    </row>
    <row r="59" spans="1:13" s="29" customFormat="1" x14ac:dyDescent="0.2">
      <c r="A59"/>
      <c r="B59" s="129">
        <v>41303</v>
      </c>
      <c r="C59" s="190" t="s">
        <v>469</v>
      </c>
      <c r="D59" s="132" t="s">
        <v>1081</v>
      </c>
      <c r="E59" s="136">
        <v>142.29</v>
      </c>
      <c r="F59" s="29" t="s">
        <v>89</v>
      </c>
      <c r="G59" s="29" t="s">
        <v>249</v>
      </c>
      <c r="H59"/>
      <c r="I59" s="348"/>
      <c r="J59"/>
      <c r="M59" s="308"/>
    </row>
    <row r="60" spans="1:13" s="29" customFormat="1" x14ac:dyDescent="0.2">
      <c r="A60"/>
      <c r="B60" s="129">
        <v>41303</v>
      </c>
      <c r="C60" s="190" t="s">
        <v>301</v>
      </c>
      <c r="D60" s="132" t="s">
        <v>869</v>
      </c>
      <c r="E60" s="136">
        <v>382.45</v>
      </c>
      <c r="F60" s="29" t="s">
        <v>89</v>
      </c>
      <c r="G60" s="29" t="s">
        <v>249</v>
      </c>
      <c r="H60"/>
      <c r="I60" s="348"/>
      <c r="J60"/>
      <c r="M60" s="308"/>
    </row>
    <row r="61" spans="1:13" s="29" customFormat="1" x14ac:dyDescent="0.2">
      <c r="A61"/>
      <c r="B61" s="129">
        <v>41305</v>
      </c>
      <c r="C61" s="190" t="s">
        <v>301</v>
      </c>
      <c r="D61" s="132" t="s">
        <v>869</v>
      </c>
      <c r="E61" s="136">
        <v>307.95</v>
      </c>
      <c r="F61" s="29" t="s">
        <v>89</v>
      </c>
      <c r="G61" s="29" t="s">
        <v>249</v>
      </c>
      <c r="H61"/>
      <c r="I61" s="348"/>
      <c r="J61"/>
      <c r="M61" s="308"/>
    </row>
    <row r="62" spans="1:13" s="29" customFormat="1" ht="13.5" thickBot="1" x14ac:dyDescent="0.25">
      <c r="A62"/>
      <c r="B62" s="209"/>
      <c r="C62" s="187"/>
      <c r="D62" s="133"/>
      <c r="E62" s="137"/>
      <c r="H62"/>
      <c r="I62" s="348"/>
      <c r="J62"/>
      <c r="M62" s="308"/>
    </row>
    <row r="63" spans="1:13" s="29" customFormat="1" ht="13.5" thickBot="1" x14ac:dyDescent="0.25">
      <c r="A63"/>
      <c r="B63" s="56"/>
      <c r="C63" s="56"/>
      <c r="D63" s="194"/>
      <c r="E63" s="87">
        <f>SUM(E15:E62)</f>
        <v>72957.289999999979</v>
      </c>
      <c r="H63"/>
      <c r="I63" s="348"/>
      <c r="J63"/>
      <c r="M63" s="308"/>
    </row>
    <row r="64" spans="1:13" s="29" customFormat="1" x14ac:dyDescent="0.2">
      <c r="A64"/>
      <c r="B64" s="56"/>
      <c r="C64" s="56"/>
      <c r="D64" s="194"/>
      <c r="E64" s="208"/>
      <c r="H64"/>
      <c r="I64" s="348"/>
      <c r="J64"/>
      <c r="M64" s="308"/>
    </row>
    <row r="65" spans="1:13" s="29" customFormat="1" x14ac:dyDescent="0.2">
      <c r="A65"/>
      <c r="B65" s="56"/>
      <c r="C65" s="56"/>
      <c r="D65" s="194"/>
      <c r="E65" s="208"/>
      <c r="H65"/>
      <c r="I65" s="348"/>
      <c r="J65"/>
      <c r="M65" s="308"/>
    </row>
    <row r="66" spans="1:13" s="29" customFormat="1" x14ac:dyDescent="0.2">
      <c r="A66"/>
      <c r="B66" s="56"/>
      <c r="C66" s="56"/>
      <c r="D66" s="194"/>
      <c r="E66" s="208"/>
      <c r="F66"/>
      <c r="H66"/>
      <c r="I66" s="348"/>
      <c r="J66"/>
      <c r="M66" s="308"/>
    </row>
    <row r="67" spans="1:13" s="29" customFormat="1" x14ac:dyDescent="0.2">
      <c r="A67"/>
      <c r="B67"/>
      <c r="C67"/>
      <c r="D67" s="195"/>
      <c r="E67" s="197"/>
      <c r="F67"/>
      <c r="H67"/>
      <c r="I67" s="348"/>
      <c r="J67"/>
      <c r="M67" s="308"/>
    </row>
    <row r="68" spans="1:13" s="29" customFormat="1" x14ac:dyDescent="0.2">
      <c r="A68"/>
      <c r="B68"/>
      <c r="C68"/>
      <c r="D68" s="195"/>
      <c r="E68" s="197"/>
      <c r="F68"/>
      <c r="H68"/>
      <c r="I68" s="348"/>
      <c r="J68"/>
      <c r="K68"/>
      <c r="L68"/>
      <c r="M68" s="308"/>
    </row>
    <row r="69" spans="1:13" s="29" customFormat="1" x14ac:dyDescent="0.2">
      <c r="A69"/>
      <c r="B69"/>
      <c r="C69"/>
      <c r="D69" s="195"/>
      <c r="E69" s="197"/>
      <c r="F69"/>
      <c r="H69"/>
      <c r="I69" s="348"/>
      <c r="J69"/>
      <c r="K69"/>
      <c r="L69"/>
      <c r="M69" s="308"/>
    </row>
    <row r="70" spans="1:13" s="29" customFormat="1" x14ac:dyDescent="0.2">
      <c r="A70"/>
      <c r="B70"/>
      <c r="C70"/>
      <c r="D70" s="195"/>
      <c r="E70" s="197"/>
      <c r="F70"/>
      <c r="H70"/>
      <c r="I70" s="348"/>
      <c r="J70"/>
      <c r="K70"/>
      <c r="L70"/>
      <c r="M70" s="308"/>
    </row>
    <row r="71" spans="1:13" s="29" customFormat="1" x14ac:dyDescent="0.2">
      <c r="A71"/>
      <c r="B71"/>
      <c r="C71"/>
      <c r="D71" s="195"/>
      <c r="E71" s="197"/>
      <c r="H71"/>
      <c r="I71" s="348"/>
      <c r="J71"/>
      <c r="K71"/>
      <c r="L71"/>
      <c r="M71" s="308"/>
    </row>
    <row r="72" spans="1:13" s="29" customFormat="1" x14ac:dyDescent="0.2">
      <c r="A72"/>
      <c r="B72"/>
      <c r="C72"/>
      <c r="D72" s="195"/>
      <c r="E72" s="197"/>
      <c r="H72"/>
      <c r="I72" s="348"/>
      <c r="J72"/>
      <c r="K72"/>
      <c r="L72"/>
      <c r="M72" s="308"/>
    </row>
    <row r="73" spans="1:13" s="29" customFormat="1" x14ac:dyDescent="0.2">
      <c r="A73"/>
      <c r="B73"/>
      <c r="C73"/>
      <c r="D73" s="195"/>
      <c r="E73" s="197"/>
      <c r="H73"/>
      <c r="I73" s="348"/>
      <c r="J73"/>
      <c r="K73"/>
      <c r="L73"/>
      <c r="M73" s="308"/>
    </row>
    <row r="74" spans="1:13" s="29" customFormat="1" x14ac:dyDescent="0.2">
      <c r="A74"/>
      <c r="B74"/>
      <c r="C74"/>
      <c r="D74" s="195"/>
      <c r="E74" s="197"/>
      <c r="H74"/>
      <c r="I74" s="348"/>
      <c r="J74"/>
      <c r="K74"/>
      <c r="L74"/>
      <c r="M74" s="308"/>
    </row>
    <row r="75" spans="1:13" s="29" customFormat="1" x14ac:dyDescent="0.2">
      <c r="A75"/>
      <c r="B75"/>
      <c r="C75"/>
      <c r="D75" s="195"/>
      <c r="E75" s="197"/>
      <c r="H75"/>
      <c r="I75" s="348"/>
      <c r="J75"/>
      <c r="K75"/>
      <c r="L75"/>
      <c r="M75" s="308"/>
    </row>
    <row r="76" spans="1:13" s="29" customFormat="1" x14ac:dyDescent="0.2">
      <c r="A76"/>
      <c r="B76"/>
      <c r="C76"/>
      <c r="D76" s="195"/>
      <c r="E76" s="197"/>
      <c r="H76"/>
      <c r="I76" s="348"/>
      <c r="J76"/>
      <c r="K76"/>
      <c r="L76"/>
      <c r="M76" s="308"/>
    </row>
    <row r="77" spans="1:13" s="29" customFormat="1" x14ac:dyDescent="0.2">
      <c r="A77"/>
      <c r="B77"/>
      <c r="C77"/>
      <c r="D77" s="195"/>
      <c r="E77" s="197"/>
      <c r="H77"/>
      <c r="I77" s="348"/>
      <c r="J77"/>
      <c r="K77"/>
      <c r="L77"/>
      <c r="M77" s="308"/>
    </row>
    <row r="78" spans="1:13" s="29" customFormat="1" x14ac:dyDescent="0.2">
      <c r="A78"/>
      <c r="B78"/>
      <c r="C78"/>
      <c r="D78" s="195"/>
      <c r="E78" s="197"/>
      <c r="H78"/>
      <c r="I78" s="348"/>
      <c r="J78"/>
      <c r="K78"/>
      <c r="L78"/>
      <c r="M78" s="308"/>
    </row>
    <row r="79" spans="1:13" s="29" customFormat="1" x14ac:dyDescent="0.2">
      <c r="A79"/>
      <c r="B79"/>
      <c r="C79"/>
      <c r="D79" s="195"/>
      <c r="E79" s="197"/>
      <c r="H79"/>
      <c r="I79" s="348"/>
      <c r="J79"/>
      <c r="K79"/>
      <c r="L79"/>
      <c r="M79" s="308"/>
    </row>
    <row r="80" spans="1:13" s="29" customFormat="1" x14ac:dyDescent="0.2">
      <c r="A80"/>
      <c r="B80"/>
      <c r="C80"/>
      <c r="D80" s="195"/>
      <c r="E80" s="197"/>
      <c r="H80"/>
      <c r="I80" s="348"/>
      <c r="J80"/>
      <c r="K80"/>
      <c r="L80"/>
      <c r="M80" s="308"/>
    </row>
    <row r="81" spans="1:14" s="29" customFormat="1" x14ac:dyDescent="0.2">
      <c r="A81"/>
      <c r="B81"/>
      <c r="C81"/>
      <c r="D81" s="195"/>
      <c r="E81" s="197"/>
      <c r="H81"/>
      <c r="I81" s="348"/>
      <c r="J81"/>
      <c r="K81"/>
      <c r="L81"/>
      <c r="M81" s="308"/>
    </row>
    <row r="82" spans="1:14" s="29" customFormat="1" x14ac:dyDescent="0.2">
      <c r="A82"/>
      <c r="B82"/>
      <c r="C82"/>
      <c r="D82" s="195"/>
      <c r="E82" s="197"/>
      <c r="H82"/>
      <c r="I82" s="348"/>
      <c r="J82"/>
      <c r="K82"/>
      <c r="L82"/>
      <c r="M82" s="308"/>
    </row>
    <row r="83" spans="1:14" s="29" customFormat="1" x14ac:dyDescent="0.2">
      <c r="A83"/>
      <c r="B83"/>
      <c r="C83"/>
      <c r="D83" s="195"/>
      <c r="E83" s="197"/>
      <c r="H83"/>
      <c r="I83" s="348"/>
      <c r="J83"/>
      <c r="K83"/>
      <c r="L83"/>
      <c r="M83" s="312"/>
      <c r="N83"/>
    </row>
    <row r="84" spans="1:14" s="29" customFormat="1" x14ac:dyDescent="0.2">
      <c r="A84"/>
      <c r="B84"/>
      <c r="C84"/>
      <c r="D84" s="195"/>
      <c r="E84" s="197"/>
      <c r="H84"/>
      <c r="I84" s="348"/>
      <c r="J84"/>
      <c r="K84"/>
      <c r="L84"/>
      <c r="M84" s="312"/>
      <c r="N84"/>
    </row>
    <row r="85" spans="1:14" s="29" customFormat="1" x14ac:dyDescent="0.2">
      <c r="A85"/>
      <c r="B85"/>
      <c r="C85"/>
      <c r="D85" s="195"/>
      <c r="E85" s="197"/>
      <c r="H85"/>
      <c r="I85" s="348"/>
      <c r="J85"/>
      <c r="K85"/>
      <c r="L85"/>
      <c r="M85" s="312"/>
      <c r="N85"/>
    </row>
  </sheetData>
  <mergeCells count="5">
    <mergeCell ref="A1:L1"/>
    <mergeCell ref="A3:D3"/>
    <mergeCell ref="A13:D13"/>
    <mergeCell ref="K19:K20"/>
    <mergeCell ref="L19:L2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/>
  <dimension ref="A1:O73"/>
  <sheetViews>
    <sheetView workbookViewId="0">
      <selection activeCell="C14" sqref="C14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13.42578125" style="197" hidden="1" customWidth="1"/>
    <col min="7" max="7" width="2.7109375" style="29" customWidth="1"/>
    <col min="8" max="8" width="2.5703125" style="29" customWidth="1"/>
    <col min="9" max="9" width="2.85546875" customWidth="1"/>
    <col min="10" max="10" width="13.140625" customWidth="1"/>
    <col min="11" max="11" width="22.7109375" customWidth="1"/>
    <col min="12" max="12" width="15.140625" customWidth="1"/>
    <col min="13" max="13" width="3" style="312" customWidth="1"/>
    <col min="14" max="14" width="16.5703125" customWidth="1"/>
  </cols>
  <sheetData>
    <row r="1" spans="1:15" s="1" customFormat="1" ht="24" customHeight="1" x14ac:dyDescent="0.2">
      <c r="A1" s="880" t="s">
        <v>1211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305"/>
    </row>
    <row r="2" spans="1:15" s="1" customFormat="1" ht="6.75" customHeight="1" x14ac:dyDescent="0.2">
      <c r="D2" s="193"/>
      <c r="E2" s="144"/>
      <c r="F2" s="144"/>
      <c r="G2" s="353"/>
      <c r="H2" s="353"/>
      <c r="M2" s="305"/>
    </row>
    <row r="3" spans="1:15" s="111" customFormat="1" ht="16.5" thickBot="1" x14ac:dyDescent="0.25">
      <c r="A3" s="875" t="s">
        <v>1040</v>
      </c>
      <c r="B3" s="875"/>
      <c r="C3" s="875"/>
      <c r="D3" s="875"/>
      <c r="E3" s="288"/>
      <c r="F3" s="288"/>
      <c r="G3" s="116"/>
      <c r="H3" s="116"/>
      <c r="I3" s="294" t="s">
        <v>1056</v>
      </c>
      <c r="J3" s="294"/>
      <c r="K3" s="294"/>
      <c r="L3" s="288"/>
      <c r="M3" s="306"/>
    </row>
    <row r="4" spans="1:15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98"/>
      <c r="G4" s="27"/>
      <c r="H4" s="27"/>
      <c r="J4" s="10" t="s">
        <v>297</v>
      </c>
      <c r="K4" s="11" t="s">
        <v>298</v>
      </c>
      <c r="L4" s="176" t="s">
        <v>299</v>
      </c>
      <c r="M4" s="307"/>
    </row>
    <row r="5" spans="1:15" s="56" customFormat="1" x14ac:dyDescent="0.2">
      <c r="B5" s="129">
        <v>41309</v>
      </c>
      <c r="C5" s="190" t="s">
        <v>598</v>
      </c>
      <c r="D5" s="132" t="s">
        <v>599</v>
      </c>
      <c r="E5" s="136">
        <v>600.45000000000005</v>
      </c>
      <c r="F5" s="156"/>
      <c r="G5" s="29" t="s">
        <v>89</v>
      </c>
      <c r="H5" s="29" t="s">
        <v>249</v>
      </c>
      <c r="J5" s="129">
        <v>41309</v>
      </c>
      <c r="K5" s="132" t="s">
        <v>346</v>
      </c>
      <c r="L5" s="136">
        <v>4461.96</v>
      </c>
      <c r="M5" s="308"/>
    </row>
    <row r="6" spans="1:15" s="29" customFormat="1" ht="15.75" thickBot="1" x14ac:dyDescent="0.25">
      <c r="A6"/>
      <c r="B6" s="161"/>
      <c r="C6" s="187"/>
      <c r="D6" s="133"/>
      <c r="E6" s="137"/>
      <c r="F6" s="156"/>
      <c r="I6" s="294"/>
      <c r="J6" s="161"/>
      <c r="K6" s="133"/>
      <c r="L6" s="137"/>
      <c r="M6" s="308"/>
    </row>
    <row r="7" spans="1:15" s="29" customFormat="1" ht="13.5" thickBot="1" x14ac:dyDescent="0.25">
      <c r="A7"/>
      <c r="B7" s="56"/>
      <c r="C7" s="56"/>
      <c r="D7" s="194"/>
      <c r="E7" s="87">
        <f>SUM(E5:E6)</f>
        <v>600.45000000000005</v>
      </c>
      <c r="F7" s="208"/>
      <c r="I7"/>
      <c r="J7" s="56"/>
      <c r="K7" s="194"/>
      <c r="L7" s="87">
        <f>SUM(L5:L6)</f>
        <v>4461.96</v>
      </c>
      <c r="M7" s="308"/>
    </row>
    <row r="8" spans="1:15" s="111" customFormat="1" ht="16.5" thickBot="1" x14ac:dyDescent="0.25">
      <c r="A8"/>
      <c r="B8" s="56"/>
      <c r="C8" s="56"/>
      <c r="D8" s="194"/>
      <c r="E8" s="208"/>
      <c r="F8" s="208"/>
      <c r="G8" s="29"/>
      <c r="H8" s="116"/>
      <c r="I8" s="294"/>
      <c r="J8" s="299"/>
      <c r="K8" s="155"/>
      <c r="L8" s="301"/>
      <c r="M8" s="308"/>
    </row>
    <row r="9" spans="1:15" s="3" customFormat="1" ht="16.5" thickBot="1" x14ac:dyDescent="0.25">
      <c r="A9" s="875" t="s">
        <v>1058</v>
      </c>
      <c r="B9" s="875"/>
      <c r="C9" s="875"/>
      <c r="D9" s="875"/>
      <c r="E9" s="288" t="s">
        <v>959</v>
      </c>
      <c r="F9" s="288"/>
      <c r="G9" s="116"/>
      <c r="H9" s="27"/>
      <c r="I9" s="337"/>
      <c r="J9" s="158"/>
      <c r="K9" s="883" t="s">
        <v>1087</v>
      </c>
      <c r="L9" s="881">
        <f>E7+L7+E51</f>
        <v>66742.48000000001</v>
      </c>
      <c r="M9" s="313"/>
      <c r="N9" s="314"/>
      <c r="O9" s="314"/>
    </row>
    <row r="10" spans="1:15" s="56" customFormat="1" ht="12.75" customHeight="1" thickBot="1" x14ac:dyDescent="0.25">
      <c r="A10" s="3"/>
      <c r="B10" s="10" t="s">
        <v>297</v>
      </c>
      <c r="C10" s="181" t="s">
        <v>296</v>
      </c>
      <c r="D10" s="11" t="s">
        <v>298</v>
      </c>
      <c r="E10" s="176" t="s">
        <v>299</v>
      </c>
      <c r="F10" s="298"/>
      <c r="G10" s="27"/>
      <c r="H10" s="29"/>
      <c r="I10"/>
      <c r="J10" s="158"/>
      <c r="K10" s="883"/>
      <c r="L10" s="882"/>
      <c r="M10" s="308"/>
    </row>
    <row r="11" spans="1:15" s="29" customFormat="1" ht="12.75" customHeight="1" x14ac:dyDescent="0.2">
      <c r="A11" s="56"/>
      <c r="B11" s="129">
        <v>41306</v>
      </c>
      <c r="C11" s="190" t="s">
        <v>469</v>
      </c>
      <c r="D11" s="132" t="s">
        <v>424</v>
      </c>
      <c r="E11" s="136">
        <v>89.99</v>
      </c>
      <c r="F11" s="338">
        <f>E11/1.14</f>
        <v>78.938596491228068</v>
      </c>
      <c r="G11" s="29" t="s">
        <v>89</v>
      </c>
      <c r="H11" s="29" t="s">
        <v>249</v>
      </c>
      <c r="I11"/>
      <c r="J11" s="158"/>
      <c r="K11" s="354"/>
      <c r="L11" s="336">
        <v>66742.48</v>
      </c>
      <c r="M11" s="307"/>
    </row>
    <row r="12" spans="1:15" s="29" customFormat="1" ht="12.75" customHeight="1" x14ac:dyDescent="0.2">
      <c r="A12" s="56"/>
      <c r="B12" s="129">
        <v>41307</v>
      </c>
      <c r="C12" s="190" t="s">
        <v>719</v>
      </c>
      <c r="D12" s="132" t="s">
        <v>1051</v>
      </c>
      <c r="E12" s="136">
        <v>876.78</v>
      </c>
      <c r="F12" s="156">
        <f t="shared" ref="F12:F49" si="0">E12/1.14</f>
        <v>769.1052631578948</v>
      </c>
      <c r="G12" s="29" t="s">
        <v>89</v>
      </c>
      <c r="H12" s="29" t="s">
        <v>249</v>
      </c>
      <c r="I12"/>
      <c r="J12" s="158"/>
      <c r="K12" s="359"/>
      <c r="L12" s="336"/>
      <c r="M12" s="307"/>
    </row>
    <row r="13" spans="1:15" s="29" customFormat="1" ht="12.75" customHeight="1" x14ac:dyDescent="0.2">
      <c r="A13" s="56"/>
      <c r="B13" s="129">
        <v>41307</v>
      </c>
      <c r="C13" s="190" t="s">
        <v>469</v>
      </c>
      <c r="D13" s="132" t="s">
        <v>901</v>
      </c>
      <c r="E13" s="136">
        <v>216.4</v>
      </c>
      <c r="F13" s="156">
        <f t="shared" si="0"/>
        <v>189.8245614035088</v>
      </c>
      <c r="G13" s="29" t="s">
        <v>89</v>
      </c>
      <c r="H13" s="29" t="s">
        <v>249</v>
      </c>
      <c r="I13"/>
      <c r="J13" s="158"/>
      <c r="K13" s="360"/>
      <c r="L13" s="336"/>
      <c r="M13" s="307"/>
    </row>
    <row r="14" spans="1:15" s="29" customFormat="1" ht="12.75" customHeight="1" thickBot="1" x14ac:dyDescent="0.25">
      <c r="A14"/>
      <c r="B14" s="129">
        <v>41309</v>
      </c>
      <c r="C14" s="190" t="s">
        <v>1213</v>
      </c>
      <c r="D14" s="132" t="s">
        <v>861</v>
      </c>
      <c r="E14" s="272">
        <v>6732.66</v>
      </c>
      <c r="F14" s="156">
        <f t="shared" si="0"/>
        <v>5905.8421052631584</v>
      </c>
      <c r="G14" s="29" t="s">
        <v>89</v>
      </c>
      <c r="H14" s="29" t="s">
        <v>249</v>
      </c>
      <c r="I14" s="294" t="s">
        <v>1043</v>
      </c>
      <c r="J14" s="294"/>
      <c r="K14" s="294"/>
      <c r="L14" s="288"/>
      <c r="M14" s="307"/>
    </row>
    <row r="15" spans="1:15" s="29" customFormat="1" ht="12.75" customHeight="1" thickBot="1" x14ac:dyDescent="0.25">
      <c r="A15"/>
      <c r="B15" s="129">
        <v>41309</v>
      </c>
      <c r="C15" s="190" t="s">
        <v>637</v>
      </c>
      <c r="D15" s="132" t="s">
        <v>1214</v>
      </c>
      <c r="E15" s="136">
        <v>2035.38</v>
      </c>
      <c r="F15" s="156">
        <f t="shared" si="0"/>
        <v>1785.4210526315792</v>
      </c>
      <c r="G15" s="29" t="s">
        <v>89</v>
      </c>
      <c r="H15" s="29" t="s">
        <v>249</v>
      </c>
      <c r="I15" s="3"/>
      <c r="J15" s="10" t="s">
        <v>297</v>
      </c>
      <c r="K15" s="11" t="s">
        <v>298</v>
      </c>
      <c r="L15" s="176" t="s">
        <v>299</v>
      </c>
      <c r="M15" s="308"/>
    </row>
    <row r="16" spans="1:15" s="29" customFormat="1" ht="12.75" customHeight="1" x14ac:dyDescent="0.2">
      <c r="A16"/>
      <c r="B16" s="129">
        <v>41309</v>
      </c>
      <c r="C16" s="190" t="s">
        <v>637</v>
      </c>
      <c r="D16" s="132" t="s">
        <v>528</v>
      </c>
      <c r="E16" s="136">
        <v>1211.3</v>
      </c>
      <c r="F16" s="156">
        <f t="shared" si="0"/>
        <v>1062.5438596491229</v>
      </c>
      <c r="G16" s="29" t="s">
        <v>89</v>
      </c>
      <c r="H16" s="29" t="s">
        <v>249</v>
      </c>
      <c r="I16" s="56"/>
      <c r="J16" s="129">
        <v>41316</v>
      </c>
      <c r="K16" s="132" t="s">
        <v>1215</v>
      </c>
      <c r="L16" s="136">
        <v>1592.92</v>
      </c>
      <c r="M16" s="308" t="s">
        <v>249</v>
      </c>
    </row>
    <row r="17" spans="1:13" s="29" customFormat="1" ht="12.75" customHeight="1" x14ac:dyDescent="0.2">
      <c r="A17"/>
      <c r="B17" s="129">
        <v>41309</v>
      </c>
      <c r="C17" s="190" t="s">
        <v>674</v>
      </c>
      <c r="D17" s="132" t="s">
        <v>730</v>
      </c>
      <c r="E17" s="136">
        <v>720.7</v>
      </c>
      <c r="F17" s="156">
        <f t="shared" si="0"/>
        <v>632.1929824561405</v>
      </c>
      <c r="G17" s="29" t="s">
        <v>89</v>
      </c>
      <c r="H17" s="29" t="s">
        <v>249</v>
      </c>
      <c r="I17"/>
      <c r="J17" s="129">
        <v>41320</v>
      </c>
      <c r="K17" s="132" t="s">
        <v>1216</v>
      </c>
      <c r="L17" s="136">
        <v>30920.35</v>
      </c>
      <c r="M17" s="308" t="s">
        <v>249</v>
      </c>
    </row>
    <row r="18" spans="1:13" s="29" customFormat="1" ht="12.75" customHeight="1" x14ac:dyDescent="0.2">
      <c r="A18"/>
      <c r="B18" s="129">
        <v>41311</v>
      </c>
      <c r="C18" s="190" t="s">
        <v>301</v>
      </c>
      <c r="D18" s="132" t="s">
        <v>5</v>
      </c>
      <c r="E18" s="136">
        <v>591.66</v>
      </c>
      <c r="F18" s="156">
        <f t="shared" si="0"/>
        <v>519</v>
      </c>
      <c r="H18" s="29" t="s">
        <v>249</v>
      </c>
      <c r="I18"/>
      <c r="J18" s="129">
        <v>41323</v>
      </c>
      <c r="K18" s="132" t="s">
        <v>1217</v>
      </c>
      <c r="L18" s="136">
        <v>11917.29</v>
      </c>
      <c r="M18" s="308" t="s">
        <v>249</v>
      </c>
    </row>
    <row r="19" spans="1:13" s="29" customFormat="1" ht="12.75" customHeight="1" x14ac:dyDescent="0.2">
      <c r="A19"/>
      <c r="B19" s="129">
        <v>41316</v>
      </c>
      <c r="C19" s="190" t="s">
        <v>301</v>
      </c>
      <c r="D19" s="132" t="s">
        <v>5</v>
      </c>
      <c r="E19" s="136">
        <v>501.6</v>
      </c>
      <c r="F19" s="156">
        <f t="shared" si="0"/>
        <v>440.00000000000006</v>
      </c>
      <c r="G19" s="29" t="s">
        <v>89</v>
      </c>
      <c r="H19" s="29" t="s">
        <v>249</v>
      </c>
      <c r="I19"/>
      <c r="J19" s="129">
        <v>41324</v>
      </c>
      <c r="K19" s="132" t="s">
        <v>1218</v>
      </c>
      <c r="L19" s="136">
        <v>11562.03</v>
      </c>
      <c r="M19" s="308" t="s">
        <v>249</v>
      </c>
    </row>
    <row r="20" spans="1:13" s="29" customFormat="1" ht="12.75" customHeight="1" x14ac:dyDescent="0.2">
      <c r="A20"/>
      <c r="B20" s="129">
        <v>41316</v>
      </c>
      <c r="C20" s="190" t="s">
        <v>301</v>
      </c>
      <c r="D20" s="132" t="s">
        <v>5</v>
      </c>
      <c r="E20" s="124">
        <v>5274.78</v>
      </c>
      <c r="F20" s="156">
        <f t="shared" si="0"/>
        <v>4627</v>
      </c>
      <c r="G20" s="29" t="s">
        <v>89</v>
      </c>
      <c r="H20" s="29" t="s">
        <v>249</v>
      </c>
      <c r="I20"/>
      <c r="J20" s="129">
        <v>41327</v>
      </c>
      <c r="K20" s="132" t="s">
        <v>1219</v>
      </c>
      <c r="L20" s="136">
        <v>14719.08</v>
      </c>
      <c r="M20" s="309" t="s">
        <v>249</v>
      </c>
    </row>
    <row r="21" spans="1:13" s="29" customFormat="1" ht="12.75" customHeight="1" thickBot="1" x14ac:dyDescent="0.25">
      <c r="A21"/>
      <c r="B21" s="129">
        <v>41316</v>
      </c>
      <c r="C21" s="190" t="s">
        <v>301</v>
      </c>
      <c r="D21" s="132" t="s">
        <v>5</v>
      </c>
      <c r="E21" s="136">
        <v>2480.64</v>
      </c>
      <c r="F21" s="156">
        <f t="shared" si="0"/>
        <v>2176</v>
      </c>
      <c r="G21" s="29" t="s">
        <v>89</v>
      </c>
      <c r="H21" s="29" t="s">
        <v>249</v>
      </c>
      <c r="I21"/>
      <c r="J21" s="161"/>
      <c r="K21" s="133"/>
      <c r="L21" s="137"/>
      <c r="M21" s="309"/>
    </row>
    <row r="22" spans="1:13" s="29" customFormat="1" ht="12.75" customHeight="1" thickBot="1" x14ac:dyDescent="0.25">
      <c r="A22"/>
      <c r="B22" s="129">
        <v>41316</v>
      </c>
      <c r="C22" s="190" t="s">
        <v>469</v>
      </c>
      <c r="D22" s="132" t="s">
        <v>1081</v>
      </c>
      <c r="E22" s="136">
        <v>199.66</v>
      </c>
      <c r="F22" s="156">
        <f t="shared" si="0"/>
        <v>175.14035087719299</v>
      </c>
      <c r="G22" s="29" t="s">
        <v>89</v>
      </c>
      <c r="H22" s="29" t="s">
        <v>249</v>
      </c>
      <c r="I22"/>
      <c r="J22" s="56"/>
      <c r="K22" s="194"/>
      <c r="L22" s="87">
        <f>SUM(L16:L21)</f>
        <v>70711.67</v>
      </c>
      <c r="M22" s="309"/>
    </row>
    <row r="23" spans="1:13" s="29" customFormat="1" ht="12.75" customHeight="1" x14ac:dyDescent="0.2">
      <c r="A23"/>
      <c r="B23" s="129">
        <v>41316</v>
      </c>
      <c r="C23" s="190" t="s">
        <v>301</v>
      </c>
      <c r="D23" s="132" t="s">
        <v>6</v>
      </c>
      <c r="E23" s="136">
        <v>24108.720000000001</v>
      </c>
      <c r="F23" s="156">
        <f t="shared" si="0"/>
        <v>21148.000000000004</v>
      </c>
      <c r="G23" s="29" t="s">
        <v>89</v>
      </c>
      <c r="H23" s="29" t="s">
        <v>249</v>
      </c>
      <c r="I23"/>
      <c r="J23"/>
      <c r="M23" s="309"/>
    </row>
    <row r="24" spans="1:13" s="29" customFormat="1" ht="12.75" customHeight="1" x14ac:dyDescent="0.2">
      <c r="A24"/>
      <c r="B24" s="129">
        <v>41316</v>
      </c>
      <c r="C24" s="190" t="s">
        <v>469</v>
      </c>
      <c r="D24" s="132" t="s">
        <v>424</v>
      </c>
      <c r="E24" s="136">
        <v>753.14</v>
      </c>
      <c r="F24" s="156">
        <f t="shared" si="0"/>
        <v>660.64912280701753</v>
      </c>
      <c r="G24" s="29" t="s">
        <v>89</v>
      </c>
      <c r="H24" s="29" t="s">
        <v>249</v>
      </c>
      <c r="I24"/>
      <c r="J24"/>
      <c r="M24" s="309"/>
    </row>
    <row r="25" spans="1:13" s="29" customFormat="1" ht="12.75" customHeight="1" x14ac:dyDescent="0.2">
      <c r="A25"/>
      <c r="B25" s="129">
        <v>41316</v>
      </c>
      <c r="C25" s="190" t="s">
        <v>719</v>
      </c>
      <c r="D25" s="132" t="s">
        <v>1051</v>
      </c>
      <c r="E25" s="136">
        <v>622.9</v>
      </c>
      <c r="F25" s="156">
        <f t="shared" si="0"/>
        <v>546.40350877192986</v>
      </c>
      <c r="H25" s="29" t="s">
        <v>249</v>
      </c>
      <c r="I25"/>
      <c r="J25"/>
      <c r="M25" s="309"/>
    </row>
    <row r="26" spans="1:13" s="29" customFormat="1" ht="12.75" customHeight="1" x14ac:dyDescent="0.2">
      <c r="A26"/>
      <c r="B26" s="129">
        <v>41317</v>
      </c>
      <c r="C26" s="190" t="s">
        <v>301</v>
      </c>
      <c r="D26" s="132" t="s">
        <v>946</v>
      </c>
      <c r="E26" s="136">
        <v>375.3</v>
      </c>
      <c r="F26" s="156">
        <f t="shared" si="0"/>
        <v>329.21052631578954</v>
      </c>
      <c r="G26" s="29" t="s">
        <v>89</v>
      </c>
      <c r="H26" s="29" t="s">
        <v>249</v>
      </c>
      <c r="I26"/>
      <c r="J26"/>
      <c r="M26" s="309"/>
    </row>
    <row r="27" spans="1:13" s="29" customFormat="1" ht="12.75" customHeight="1" x14ac:dyDescent="0.2">
      <c r="A27"/>
      <c r="B27" s="129">
        <v>41317</v>
      </c>
      <c r="C27" s="190" t="s">
        <v>469</v>
      </c>
      <c r="D27" s="132" t="s">
        <v>424</v>
      </c>
      <c r="E27" s="136">
        <v>125.34</v>
      </c>
      <c r="F27" s="156">
        <f t="shared" si="0"/>
        <v>109.94736842105264</v>
      </c>
      <c r="G27" s="29" t="s">
        <v>89</v>
      </c>
      <c r="H27" s="29" t="s">
        <v>249</v>
      </c>
      <c r="I27"/>
      <c r="J27"/>
      <c r="M27" s="309"/>
    </row>
    <row r="28" spans="1:13" s="29" customFormat="1" ht="12.75" customHeight="1" x14ac:dyDescent="0.2">
      <c r="A28"/>
      <c r="B28" s="129">
        <v>41318</v>
      </c>
      <c r="C28" s="190" t="s">
        <v>1201</v>
      </c>
      <c r="D28" s="132" t="s">
        <v>1047</v>
      </c>
      <c r="E28" s="136">
        <v>331.74</v>
      </c>
      <c r="F28" s="156">
        <f t="shared" si="0"/>
        <v>291.00000000000006</v>
      </c>
      <c r="G28" s="29" t="s">
        <v>89</v>
      </c>
      <c r="H28" s="29" t="s">
        <v>249</v>
      </c>
      <c r="I28"/>
      <c r="J28"/>
      <c r="M28" s="309"/>
    </row>
    <row r="29" spans="1:13" s="29" customFormat="1" ht="12.75" customHeight="1" x14ac:dyDescent="0.2">
      <c r="A29"/>
      <c r="B29" s="129">
        <v>41319</v>
      </c>
      <c r="C29" s="190" t="s">
        <v>301</v>
      </c>
      <c r="D29" s="132" t="s">
        <v>227</v>
      </c>
      <c r="E29" s="136">
        <v>796.86</v>
      </c>
      <c r="F29" s="156">
        <f t="shared" si="0"/>
        <v>699.00000000000011</v>
      </c>
      <c r="G29" s="29" t="s">
        <v>89</v>
      </c>
      <c r="H29" s="29" t="s">
        <v>249</v>
      </c>
      <c r="I29"/>
      <c r="J29"/>
      <c r="M29" s="309"/>
    </row>
    <row r="30" spans="1:13" s="29" customFormat="1" ht="12.75" customHeight="1" x14ac:dyDescent="0.2">
      <c r="A30"/>
      <c r="B30" s="129">
        <v>41319</v>
      </c>
      <c r="C30" s="190" t="s">
        <v>301</v>
      </c>
      <c r="D30" s="132" t="s">
        <v>816</v>
      </c>
      <c r="E30" s="136">
        <v>2482.3000000000002</v>
      </c>
      <c r="F30" s="156">
        <f t="shared" si="0"/>
        <v>2177.4561403508774</v>
      </c>
      <c r="G30" s="29" t="s">
        <v>89</v>
      </c>
      <c r="H30" s="29" t="s">
        <v>249</v>
      </c>
      <c r="I30"/>
      <c r="J30"/>
      <c r="M30" s="309"/>
    </row>
    <row r="31" spans="1:13" s="29" customFormat="1" ht="12.75" customHeight="1" x14ac:dyDescent="0.2">
      <c r="A31"/>
      <c r="B31" s="129">
        <v>41320</v>
      </c>
      <c r="C31" s="190" t="s">
        <v>719</v>
      </c>
      <c r="D31" s="132" t="s">
        <v>1051</v>
      </c>
      <c r="E31" s="136">
        <v>780.76</v>
      </c>
      <c r="F31" s="156">
        <f t="shared" si="0"/>
        <v>684.87719298245622</v>
      </c>
      <c r="G31" s="29" t="s">
        <v>89</v>
      </c>
      <c r="H31" s="29" t="s">
        <v>249</v>
      </c>
      <c r="I31"/>
      <c r="J31"/>
      <c r="M31" s="309"/>
    </row>
    <row r="32" spans="1:13" s="29" customFormat="1" ht="12.75" customHeight="1" x14ac:dyDescent="0.2">
      <c r="A32"/>
      <c r="B32" s="129">
        <v>41320</v>
      </c>
      <c r="C32" s="190" t="s">
        <v>301</v>
      </c>
      <c r="D32" s="132" t="s">
        <v>869</v>
      </c>
      <c r="E32" s="136">
        <v>187.9</v>
      </c>
      <c r="F32" s="156">
        <f t="shared" si="0"/>
        <v>164.8245614035088</v>
      </c>
      <c r="G32" s="29" t="s">
        <v>89</v>
      </c>
      <c r="H32" s="29" t="s">
        <v>249</v>
      </c>
      <c r="I32"/>
      <c r="J32"/>
      <c r="M32" s="309"/>
    </row>
    <row r="33" spans="1:13" s="29" customFormat="1" ht="12.75" customHeight="1" x14ac:dyDescent="0.2">
      <c r="A33"/>
      <c r="B33" s="129">
        <v>41323</v>
      </c>
      <c r="C33" s="190" t="s">
        <v>469</v>
      </c>
      <c r="D33" s="132" t="s">
        <v>424</v>
      </c>
      <c r="E33" s="136">
        <v>116.4</v>
      </c>
      <c r="F33" s="156">
        <f t="shared" si="0"/>
        <v>102.10526315789475</v>
      </c>
      <c r="G33" s="29" t="s">
        <v>89</v>
      </c>
      <c r="H33" s="29" t="s">
        <v>249</v>
      </c>
      <c r="I33" s="56"/>
      <c r="J33"/>
      <c r="M33" s="309"/>
    </row>
    <row r="34" spans="1:13" s="29" customFormat="1" ht="12.75" customHeight="1" x14ac:dyDescent="0.2">
      <c r="A34"/>
      <c r="B34" s="129">
        <v>41325</v>
      </c>
      <c r="C34" s="190" t="s">
        <v>301</v>
      </c>
      <c r="D34" s="132" t="s">
        <v>380</v>
      </c>
      <c r="E34" s="136">
        <v>285</v>
      </c>
      <c r="F34" s="156">
        <f t="shared" si="0"/>
        <v>250.00000000000003</v>
      </c>
      <c r="G34" s="29" t="s">
        <v>89</v>
      </c>
      <c r="H34" s="29" t="s">
        <v>249</v>
      </c>
      <c r="I34" s="56"/>
      <c r="J34"/>
      <c r="M34" s="309"/>
    </row>
    <row r="35" spans="1:13" s="29" customFormat="1" ht="12.75" customHeight="1" x14ac:dyDescent="0.2">
      <c r="A35"/>
      <c r="B35" s="129">
        <v>41325</v>
      </c>
      <c r="C35" s="190" t="s">
        <v>301</v>
      </c>
      <c r="D35" s="132" t="s">
        <v>810</v>
      </c>
      <c r="E35" s="136">
        <v>2572.2399999999998</v>
      </c>
      <c r="F35" s="156">
        <f t="shared" si="0"/>
        <v>2256.3508771929824</v>
      </c>
      <c r="G35" s="29" t="s">
        <v>89</v>
      </c>
      <c r="H35" s="29" t="s">
        <v>249</v>
      </c>
      <c r="I35" s="294"/>
      <c r="J35"/>
      <c r="M35" s="309"/>
    </row>
    <row r="36" spans="1:13" s="29" customFormat="1" ht="12.75" customHeight="1" x14ac:dyDescent="0.2">
      <c r="A36"/>
      <c r="B36" s="129">
        <v>41325</v>
      </c>
      <c r="C36" s="190" t="s">
        <v>301</v>
      </c>
      <c r="D36" s="132" t="s">
        <v>5</v>
      </c>
      <c r="E36" s="136">
        <v>955.32</v>
      </c>
      <c r="F36" s="156">
        <f t="shared" si="0"/>
        <v>838.00000000000011</v>
      </c>
      <c r="G36" s="29" t="s">
        <v>89</v>
      </c>
      <c r="H36" s="29" t="s">
        <v>249</v>
      </c>
      <c r="I36" s="294"/>
      <c r="J36"/>
      <c r="M36" s="309"/>
    </row>
    <row r="37" spans="1:13" s="29" customFormat="1" ht="12.75" customHeight="1" x14ac:dyDescent="0.2">
      <c r="A37"/>
      <c r="B37" s="129">
        <v>41326</v>
      </c>
      <c r="C37" s="190" t="s">
        <v>719</v>
      </c>
      <c r="D37" s="132" t="s">
        <v>1051</v>
      </c>
      <c r="E37" s="136">
        <v>650.76</v>
      </c>
      <c r="F37" s="156">
        <f t="shared" si="0"/>
        <v>570.84210526315792</v>
      </c>
      <c r="G37" s="29" t="s">
        <v>89</v>
      </c>
      <c r="H37" s="29" t="s">
        <v>249</v>
      </c>
      <c r="I37"/>
      <c r="J37"/>
      <c r="M37" s="309"/>
    </row>
    <row r="38" spans="1:13" s="29" customFormat="1" ht="12.75" customHeight="1" x14ac:dyDescent="0.2">
      <c r="A38"/>
      <c r="B38" s="129">
        <v>41327</v>
      </c>
      <c r="C38" s="190" t="s">
        <v>301</v>
      </c>
      <c r="D38" s="132" t="s">
        <v>380</v>
      </c>
      <c r="E38" s="136">
        <v>285</v>
      </c>
      <c r="F38" s="156">
        <f t="shared" si="0"/>
        <v>250.00000000000003</v>
      </c>
      <c r="G38" s="29" t="s">
        <v>89</v>
      </c>
      <c r="H38" s="29" t="s">
        <v>249</v>
      </c>
      <c r="I38"/>
      <c r="J38"/>
      <c r="M38" s="309"/>
    </row>
    <row r="39" spans="1:13" s="29" customFormat="1" ht="12.75" customHeight="1" x14ac:dyDescent="0.2">
      <c r="A39"/>
      <c r="B39" s="129">
        <v>41327</v>
      </c>
      <c r="C39" s="190" t="s">
        <v>301</v>
      </c>
      <c r="D39" s="132" t="s">
        <v>222</v>
      </c>
      <c r="E39" s="136">
        <v>527.02</v>
      </c>
      <c r="F39" s="156">
        <f t="shared" si="0"/>
        <v>462.29824561403512</v>
      </c>
      <c r="G39" s="29" t="s">
        <v>89</v>
      </c>
      <c r="H39" s="29" t="s">
        <v>249</v>
      </c>
      <c r="I39"/>
      <c r="J39"/>
      <c r="M39" s="309"/>
    </row>
    <row r="40" spans="1:13" s="29" customFormat="1" ht="12.75" customHeight="1" x14ac:dyDescent="0.2">
      <c r="A40"/>
      <c r="B40" s="129">
        <v>41327</v>
      </c>
      <c r="C40" s="190" t="s">
        <v>637</v>
      </c>
      <c r="D40" s="132" t="s">
        <v>597</v>
      </c>
      <c r="E40" s="136">
        <v>344.1</v>
      </c>
      <c r="F40" s="156">
        <f t="shared" si="0"/>
        <v>301.84210526315792</v>
      </c>
      <c r="G40" s="29" t="s">
        <v>89</v>
      </c>
      <c r="H40" s="29" t="s">
        <v>249</v>
      </c>
      <c r="I40"/>
      <c r="J40"/>
      <c r="M40" s="309"/>
    </row>
    <row r="41" spans="1:13" s="29" customFormat="1" ht="12.75" customHeight="1" x14ac:dyDescent="0.2">
      <c r="A41"/>
      <c r="B41" s="129">
        <v>41326</v>
      </c>
      <c r="C41" s="190" t="s">
        <v>301</v>
      </c>
      <c r="D41" s="132" t="s">
        <v>869</v>
      </c>
      <c r="E41" s="136">
        <v>598.70000000000005</v>
      </c>
      <c r="F41" s="156">
        <f t="shared" si="0"/>
        <v>525.17543859649129</v>
      </c>
      <c r="G41" s="29" t="s">
        <v>89</v>
      </c>
      <c r="H41" s="29" t="s">
        <v>249</v>
      </c>
      <c r="I41"/>
      <c r="J41"/>
      <c r="M41" s="309"/>
    </row>
    <row r="42" spans="1:13" s="29" customFormat="1" ht="12.75" customHeight="1" x14ac:dyDescent="0.2">
      <c r="A42"/>
      <c r="B42" s="129">
        <v>41326</v>
      </c>
      <c r="C42" s="190" t="s">
        <v>469</v>
      </c>
      <c r="D42" s="132" t="s">
        <v>424</v>
      </c>
      <c r="E42" s="136">
        <v>955.55</v>
      </c>
      <c r="F42" s="156">
        <f t="shared" si="0"/>
        <v>838.20175438596493</v>
      </c>
      <c r="G42" s="29" t="s">
        <v>89</v>
      </c>
      <c r="H42" s="29" t="s">
        <v>249</v>
      </c>
      <c r="I42"/>
      <c r="J42"/>
      <c r="M42" s="309"/>
    </row>
    <row r="43" spans="1:13" s="29" customFormat="1" ht="12.75" customHeight="1" x14ac:dyDescent="0.2">
      <c r="A43"/>
      <c r="B43" s="129">
        <v>41330</v>
      </c>
      <c r="C43" s="190" t="s">
        <v>469</v>
      </c>
      <c r="D43" s="132" t="s">
        <v>901</v>
      </c>
      <c r="E43" s="136">
        <v>293.25</v>
      </c>
      <c r="F43" s="156">
        <f t="shared" si="0"/>
        <v>257.23684210526318</v>
      </c>
      <c r="G43" s="29" t="s">
        <v>89</v>
      </c>
      <c r="H43" s="29" t="s">
        <v>249</v>
      </c>
      <c r="I43"/>
      <c r="J43"/>
      <c r="M43" s="309"/>
    </row>
    <row r="44" spans="1:13" s="29" customFormat="1" ht="12.75" customHeight="1" x14ac:dyDescent="0.2">
      <c r="A44"/>
      <c r="B44" s="129">
        <v>41331</v>
      </c>
      <c r="C44" s="190" t="s">
        <v>301</v>
      </c>
      <c r="D44" s="132" t="s">
        <v>1221</v>
      </c>
      <c r="E44" s="136">
        <v>173.63</v>
      </c>
      <c r="F44" s="156">
        <f t="shared" si="0"/>
        <v>152.30701754385967</v>
      </c>
      <c r="G44" s="29" t="s">
        <v>89</v>
      </c>
      <c r="H44" s="29" t="s">
        <v>249</v>
      </c>
      <c r="I44"/>
      <c r="J44"/>
      <c r="M44" s="309"/>
    </row>
    <row r="45" spans="1:13" s="29" customFormat="1" ht="12.75" customHeight="1" x14ac:dyDescent="0.2">
      <c r="A45"/>
      <c r="B45" s="129">
        <v>41332</v>
      </c>
      <c r="C45" s="190" t="s">
        <v>301</v>
      </c>
      <c r="D45" s="132" t="s">
        <v>869</v>
      </c>
      <c r="E45" s="136">
        <v>159.44999999999999</v>
      </c>
      <c r="F45" s="156">
        <f t="shared" si="0"/>
        <v>139.86842105263159</v>
      </c>
      <c r="G45" s="29" t="s">
        <v>89</v>
      </c>
      <c r="H45" s="29" t="s">
        <v>249</v>
      </c>
      <c r="I45"/>
      <c r="J45"/>
      <c r="M45" s="309"/>
    </row>
    <row r="46" spans="1:13" s="29" customFormat="1" ht="12.75" customHeight="1" x14ac:dyDescent="0.2">
      <c r="A46"/>
      <c r="B46" s="129">
        <v>41332</v>
      </c>
      <c r="C46" s="190" t="s">
        <v>301</v>
      </c>
      <c r="D46" s="132" t="s">
        <v>380</v>
      </c>
      <c r="E46" s="136">
        <v>285</v>
      </c>
      <c r="F46" s="156">
        <f t="shared" si="0"/>
        <v>250.00000000000003</v>
      </c>
      <c r="G46" s="29" t="s">
        <v>89</v>
      </c>
      <c r="H46" s="29" t="s">
        <v>249</v>
      </c>
      <c r="I46"/>
      <c r="J46"/>
      <c r="M46" s="309"/>
    </row>
    <row r="47" spans="1:13" s="29" customFormat="1" ht="12.75" customHeight="1" x14ac:dyDescent="0.2">
      <c r="A47"/>
      <c r="B47" s="129">
        <v>41332</v>
      </c>
      <c r="C47" s="190" t="s">
        <v>301</v>
      </c>
      <c r="D47" s="132" t="s">
        <v>1051</v>
      </c>
      <c r="E47" s="136">
        <v>1033.9000000000001</v>
      </c>
      <c r="F47" s="156">
        <f t="shared" si="0"/>
        <v>906.92982456140362</v>
      </c>
      <c r="G47" s="29" t="s">
        <v>89</v>
      </c>
      <c r="H47" s="29" t="s">
        <v>249</v>
      </c>
      <c r="I47"/>
      <c r="J47" s="247" t="s">
        <v>1222</v>
      </c>
      <c r="M47" s="309"/>
    </row>
    <row r="48" spans="1:13" s="29" customFormat="1" ht="12.75" customHeight="1" x14ac:dyDescent="0.2">
      <c r="A48"/>
      <c r="B48" s="129">
        <v>41333</v>
      </c>
      <c r="C48" s="190" t="s">
        <v>301</v>
      </c>
      <c r="D48" s="132" t="s">
        <v>821</v>
      </c>
      <c r="E48" s="136">
        <v>436.41</v>
      </c>
      <c r="F48" s="156">
        <f t="shared" si="0"/>
        <v>382.81578947368428</v>
      </c>
      <c r="G48" s="29" t="s">
        <v>89</v>
      </c>
      <c r="H48" s="29" t="s">
        <v>249</v>
      </c>
      <c r="I48"/>
      <c r="J48"/>
      <c r="K48"/>
      <c r="L48"/>
      <c r="M48" s="309"/>
    </row>
    <row r="49" spans="1:13" s="29" customFormat="1" ht="12.75" customHeight="1" x14ac:dyDescent="0.2">
      <c r="A49"/>
      <c r="B49" s="129">
        <v>41333</v>
      </c>
      <c r="C49" s="190" t="s">
        <v>719</v>
      </c>
      <c r="D49" s="132" t="s">
        <v>1051</v>
      </c>
      <c r="E49" s="136">
        <v>511.83</v>
      </c>
      <c r="F49" s="156">
        <f t="shared" si="0"/>
        <v>448.97368421052636</v>
      </c>
      <c r="G49" s="29" t="s">
        <v>89</v>
      </c>
      <c r="I49"/>
      <c r="J49"/>
      <c r="K49"/>
      <c r="L49"/>
      <c r="M49" s="308"/>
    </row>
    <row r="50" spans="1:13" s="29" customFormat="1" ht="13.5" thickBot="1" x14ac:dyDescent="0.25">
      <c r="A50"/>
      <c r="B50" s="209"/>
      <c r="C50" s="187"/>
      <c r="D50" s="133"/>
      <c r="E50" s="137"/>
      <c r="F50" s="156"/>
      <c r="I50"/>
      <c r="J50"/>
      <c r="K50"/>
      <c r="L50"/>
      <c r="M50" s="308"/>
    </row>
    <row r="51" spans="1:13" s="29" customFormat="1" ht="13.5" thickBot="1" x14ac:dyDescent="0.25">
      <c r="A51"/>
      <c r="B51" s="56"/>
      <c r="C51" s="56"/>
      <c r="D51" s="194"/>
      <c r="E51" s="87">
        <f>SUM(E11:E50)</f>
        <v>61680.070000000007</v>
      </c>
      <c r="F51" s="208"/>
      <c r="I51"/>
      <c r="J51"/>
      <c r="K51"/>
      <c r="L51"/>
      <c r="M51" s="308"/>
    </row>
    <row r="52" spans="1:13" s="29" customFormat="1" x14ac:dyDescent="0.2">
      <c r="A52"/>
      <c r="B52" s="56"/>
      <c r="C52" s="56"/>
      <c r="D52" s="194"/>
      <c r="E52" s="208"/>
      <c r="F52" s="208"/>
      <c r="I52"/>
      <c r="J52"/>
      <c r="K52"/>
      <c r="L52"/>
      <c r="M52" s="308"/>
    </row>
    <row r="53" spans="1:13" s="29" customFormat="1" x14ac:dyDescent="0.2">
      <c r="A53"/>
      <c r="B53" s="56"/>
      <c r="C53" s="56"/>
      <c r="D53" s="194"/>
      <c r="E53" s="208"/>
      <c r="F53" s="208"/>
      <c r="I53"/>
      <c r="J53"/>
      <c r="K53"/>
      <c r="L53"/>
      <c r="M53" s="308"/>
    </row>
    <row r="54" spans="1:13" s="29" customFormat="1" x14ac:dyDescent="0.2">
      <c r="A54"/>
      <c r="B54" s="56"/>
      <c r="C54" s="56"/>
      <c r="D54" s="194"/>
      <c r="E54" s="208"/>
      <c r="F54" s="208"/>
      <c r="G54"/>
      <c r="I54"/>
      <c r="J54"/>
      <c r="K54"/>
      <c r="L54"/>
      <c r="M54" s="308"/>
    </row>
    <row r="55" spans="1:13" s="29" customFormat="1" x14ac:dyDescent="0.2">
      <c r="A55"/>
      <c r="B55"/>
      <c r="C55"/>
      <c r="D55" s="195"/>
      <c r="E55" s="197"/>
      <c r="F55" s="197"/>
      <c r="G55"/>
      <c r="I55"/>
      <c r="J55"/>
      <c r="K55"/>
      <c r="L55"/>
      <c r="M55" s="308"/>
    </row>
    <row r="56" spans="1:13" s="29" customFormat="1" x14ac:dyDescent="0.2">
      <c r="A56"/>
      <c r="B56"/>
      <c r="C56"/>
      <c r="D56" s="195"/>
      <c r="E56" s="197"/>
      <c r="F56" s="197"/>
      <c r="G56"/>
      <c r="I56"/>
      <c r="J56"/>
      <c r="K56"/>
      <c r="L56"/>
      <c r="M56" s="308"/>
    </row>
    <row r="57" spans="1:13" s="29" customFormat="1" x14ac:dyDescent="0.2">
      <c r="A57"/>
      <c r="B57"/>
      <c r="C57"/>
      <c r="D57" s="195"/>
      <c r="E57" s="197"/>
      <c r="F57" s="197"/>
      <c r="G57"/>
      <c r="I57"/>
      <c r="J57"/>
      <c r="K57"/>
      <c r="L57"/>
      <c r="M57" s="308"/>
    </row>
    <row r="58" spans="1:13" s="29" customFormat="1" x14ac:dyDescent="0.2">
      <c r="A58"/>
      <c r="B58"/>
      <c r="C58"/>
      <c r="D58" s="195"/>
      <c r="E58" s="197"/>
      <c r="F58" s="197"/>
      <c r="G58"/>
      <c r="I58"/>
      <c r="J58"/>
      <c r="K58"/>
      <c r="L58"/>
      <c r="M58" s="308"/>
    </row>
    <row r="59" spans="1:13" s="29" customFormat="1" x14ac:dyDescent="0.2">
      <c r="A59"/>
      <c r="B59"/>
      <c r="C59"/>
      <c r="D59" s="195"/>
      <c r="E59" s="197"/>
      <c r="F59" s="197"/>
      <c r="I59"/>
      <c r="J59"/>
      <c r="K59"/>
      <c r="L59"/>
      <c r="M59" s="308"/>
    </row>
    <row r="60" spans="1:13" s="29" customFormat="1" x14ac:dyDescent="0.2">
      <c r="A60"/>
      <c r="B60"/>
      <c r="C60"/>
      <c r="D60" s="195"/>
      <c r="E60" s="197"/>
      <c r="F60" s="197"/>
      <c r="I60"/>
      <c r="J60"/>
      <c r="K60"/>
      <c r="L60"/>
      <c r="M60" s="308"/>
    </row>
    <row r="61" spans="1:13" s="29" customFormat="1" x14ac:dyDescent="0.2">
      <c r="A61"/>
      <c r="B61"/>
      <c r="C61"/>
      <c r="D61" s="195"/>
      <c r="E61" s="197"/>
      <c r="F61" s="197"/>
      <c r="I61"/>
      <c r="J61"/>
      <c r="K61"/>
      <c r="L61"/>
      <c r="M61" s="308"/>
    </row>
    <row r="62" spans="1:13" s="29" customFormat="1" x14ac:dyDescent="0.2">
      <c r="A62"/>
      <c r="B62"/>
      <c r="C62"/>
      <c r="D62" s="195"/>
      <c r="E62" s="197"/>
      <c r="F62" s="197"/>
      <c r="I62"/>
      <c r="J62"/>
      <c r="K62"/>
      <c r="L62"/>
      <c r="M62" s="308"/>
    </row>
    <row r="63" spans="1:13" s="29" customFormat="1" x14ac:dyDescent="0.2">
      <c r="A63"/>
      <c r="B63"/>
      <c r="C63"/>
      <c r="D63" s="195"/>
      <c r="E63" s="197"/>
      <c r="F63" s="197"/>
      <c r="I63"/>
      <c r="J63"/>
      <c r="K63"/>
      <c r="L63"/>
      <c r="M63" s="308"/>
    </row>
    <row r="64" spans="1:13" s="29" customFormat="1" x14ac:dyDescent="0.2">
      <c r="A64"/>
      <c r="B64"/>
      <c r="C64"/>
      <c r="D64" s="195"/>
      <c r="E64" s="197"/>
      <c r="F64" s="197"/>
      <c r="I64"/>
      <c r="J64"/>
      <c r="K64"/>
      <c r="L64"/>
      <c r="M64" s="308"/>
    </row>
    <row r="65" spans="1:14" s="29" customFormat="1" x14ac:dyDescent="0.2">
      <c r="A65"/>
      <c r="B65"/>
      <c r="C65"/>
      <c r="D65" s="195"/>
      <c r="E65" s="197"/>
      <c r="F65" s="197"/>
      <c r="I65"/>
      <c r="J65"/>
      <c r="K65"/>
      <c r="L65"/>
      <c r="M65" s="308"/>
    </row>
    <row r="66" spans="1:14" s="29" customFormat="1" x14ac:dyDescent="0.2">
      <c r="A66"/>
      <c r="B66"/>
      <c r="C66"/>
      <c r="D66" s="195"/>
      <c r="E66" s="197"/>
      <c r="F66" s="197"/>
      <c r="I66"/>
      <c r="J66"/>
      <c r="K66"/>
      <c r="L66"/>
      <c r="M66" s="308"/>
    </row>
    <row r="67" spans="1:14" s="29" customFormat="1" x14ac:dyDescent="0.2">
      <c r="A67"/>
      <c r="B67"/>
      <c r="C67"/>
      <c r="D67" s="195"/>
      <c r="E67" s="197"/>
      <c r="F67" s="197"/>
      <c r="I67"/>
      <c r="J67"/>
      <c r="K67"/>
      <c r="L67"/>
      <c r="M67" s="308"/>
    </row>
    <row r="68" spans="1:14" s="29" customFormat="1" x14ac:dyDescent="0.2">
      <c r="A68"/>
      <c r="B68"/>
      <c r="C68"/>
      <c r="D68" s="195"/>
      <c r="E68" s="197"/>
      <c r="F68" s="197"/>
      <c r="I68"/>
      <c r="J68"/>
      <c r="K68"/>
      <c r="L68"/>
      <c r="M68" s="308"/>
    </row>
    <row r="69" spans="1:14" s="29" customFormat="1" x14ac:dyDescent="0.2">
      <c r="A69"/>
      <c r="B69"/>
      <c r="C69"/>
      <c r="D69" s="195"/>
      <c r="E69" s="197"/>
      <c r="F69" s="197"/>
      <c r="I69"/>
      <c r="J69"/>
      <c r="K69"/>
      <c r="L69"/>
      <c r="M69" s="308"/>
    </row>
    <row r="70" spans="1:14" s="29" customFormat="1" x14ac:dyDescent="0.2">
      <c r="A70"/>
      <c r="B70"/>
      <c r="C70"/>
      <c r="D70" s="195"/>
      <c r="E70" s="197"/>
      <c r="F70" s="197"/>
      <c r="I70"/>
      <c r="J70"/>
      <c r="K70"/>
      <c r="L70"/>
      <c r="M70" s="312"/>
    </row>
    <row r="71" spans="1:14" s="29" customFormat="1" x14ac:dyDescent="0.2">
      <c r="A71"/>
      <c r="B71"/>
      <c r="C71"/>
      <c r="D71" s="195"/>
      <c r="E71" s="197"/>
      <c r="F71" s="197"/>
      <c r="I71"/>
      <c r="J71"/>
      <c r="K71"/>
      <c r="L71"/>
      <c r="M71" s="312"/>
      <c r="N71"/>
    </row>
    <row r="72" spans="1:14" s="29" customFormat="1" x14ac:dyDescent="0.2">
      <c r="A72"/>
      <c r="B72"/>
      <c r="C72"/>
      <c r="D72" s="195"/>
      <c r="E72" s="197"/>
      <c r="F72" s="197"/>
      <c r="I72"/>
      <c r="J72"/>
      <c r="K72"/>
      <c r="L72"/>
      <c r="M72" s="312"/>
      <c r="N72"/>
    </row>
    <row r="73" spans="1:14" s="29" customFormat="1" x14ac:dyDescent="0.2">
      <c r="A73"/>
      <c r="B73"/>
      <c r="C73"/>
      <c r="D73" s="195"/>
      <c r="E73" s="197"/>
      <c r="F73" s="197"/>
      <c r="I73"/>
      <c r="J73"/>
      <c r="K73"/>
      <c r="L73"/>
      <c r="M73" s="312"/>
      <c r="N73"/>
    </row>
  </sheetData>
  <mergeCells count="5">
    <mergeCell ref="A1:L1"/>
    <mergeCell ref="A3:D3"/>
    <mergeCell ref="A9:D9"/>
    <mergeCell ref="K9:K10"/>
    <mergeCell ref="L9:L10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/>
  <dimension ref="A1:N70"/>
  <sheetViews>
    <sheetView topLeftCell="A10" workbookViewId="0">
      <selection activeCell="D25" sqref="D2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1220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61"/>
      <c r="G2" s="361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ht="13.5" thickBot="1" x14ac:dyDescent="0.25">
      <c r="B5" s="369">
        <v>41340</v>
      </c>
      <c r="C5" s="196" t="s">
        <v>691</v>
      </c>
      <c r="D5" s="370" t="s">
        <v>800</v>
      </c>
      <c r="E5" s="371">
        <v>6267.7</v>
      </c>
      <c r="F5" s="29" t="s">
        <v>89</v>
      </c>
      <c r="G5" s="29" t="s">
        <v>249</v>
      </c>
      <c r="I5" s="213">
        <v>41340</v>
      </c>
      <c r="J5" s="215" t="s">
        <v>50</v>
      </c>
      <c r="K5" s="216">
        <v>3472.44</v>
      </c>
      <c r="L5" s="308" t="s">
        <v>249</v>
      </c>
    </row>
    <row r="6" spans="1:14" s="29" customFormat="1" ht="12.75" customHeight="1" thickBot="1" x14ac:dyDescent="0.25">
      <c r="A6"/>
      <c r="B6" s="161">
        <v>41340</v>
      </c>
      <c r="C6" s="187" t="s">
        <v>691</v>
      </c>
      <c r="D6" s="133" t="s">
        <v>1041</v>
      </c>
      <c r="E6" s="203">
        <v>2415.4899999999998</v>
      </c>
      <c r="F6" s="27" t="s">
        <v>89</v>
      </c>
      <c r="G6" s="29" t="s">
        <v>249</v>
      </c>
      <c r="H6"/>
      <c r="I6" s="56"/>
      <c r="J6" s="194"/>
      <c r="K6" s="87">
        <f>SUM(K5:K5)</f>
        <v>3472.44</v>
      </c>
      <c r="L6" s="308"/>
    </row>
    <row r="7" spans="1:14" s="29" customFormat="1" ht="15.75" thickBot="1" x14ac:dyDescent="0.25">
      <c r="A7"/>
      <c r="B7" s="56"/>
      <c r="C7" s="56"/>
      <c r="D7" s="194"/>
      <c r="E7" s="87">
        <f>SUM(E5:E6)</f>
        <v>8683.1899999999987</v>
      </c>
      <c r="H7" s="294"/>
      <c r="I7" s="158"/>
      <c r="J7" s="194"/>
      <c r="K7" s="365"/>
      <c r="L7" s="314"/>
    </row>
    <row r="8" spans="1:14" s="29" customFormat="1" ht="15.75" x14ac:dyDescent="0.2">
      <c r="A8"/>
      <c r="B8" s="56"/>
      <c r="C8" s="56"/>
      <c r="D8" s="194"/>
      <c r="E8" s="208"/>
      <c r="G8" s="116"/>
      <c r="H8"/>
      <c r="I8" s="158"/>
      <c r="J8" s="883" t="s">
        <v>1087</v>
      </c>
      <c r="K8" s="881">
        <f>E7+K6+E47</f>
        <v>40731.85</v>
      </c>
      <c r="L8" s="307"/>
    </row>
    <row r="9" spans="1:14" s="111" customFormat="1" ht="16.5" thickBot="1" x14ac:dyDescent="0.25">
      <c r="A9" s="875" t="s">
        <v>1058</v>
      </c>
      <c r="B9" s="875"/>
      <c r="C9" s="875"/>
      <c r="D9" s="875"/>
      <c r="E9" s="288" t="s">
        <v>959</v>
      </c>
      <c r="F9" s="116"/>
      <c r="G9" s="27"/>
      <c r="H9" s="294"/>
      <c r="I9" s="158"/>
      <c r="J9" s="883"/>
      <c r="K9" s="882"/>
      <c r="L9" s="307"/>
    </row>
    <row r="10" spans="1:14" s="3" customFormat="1" ht="15" thickBot="1" x14ac:dyDescent="0.25">
      <c r="B10" s="10" t="s">
        <v>297</v>
      </c>
      <c r="C10" s="181" t="s">
        <v>296</v>
      </c>
      <c r="D10" s="11" t="s">
        <v>298</v>
      </c>
      <c r="E10" s="176" t="s">
        <v>299</v>
      </c>
      <c r="F10" s="27"/>
      <c r="G10" s="29"/>
      <c r="H10" s="337"/>
      <c r="I10" s="29"/>
      <c r="J10" s="362"/>
      <c r="K10" s="336"/>
      <c r="L10" s="29"/>
      <c r="M10" s="314"/>
      <c r="N10" s="314"/>
    </row>
    <row r="11" spans="1:14" s="56" customFormat="1" ht="12.75" customHeight="1" x14ac:dyDescent="0.2">
      <c r="B11" s="129">
        <v>41334</v>
      </c>
      <c r="C11" s="190" t="s">
        <v>301</v>
      </c>
      <c r="D11" s="132" t="s">
        <v>816</v>
      </c>
      <c r="E11" s="136">
        <v>583.63</v>
      </c>
      <c r="F11" s="29" t="s">
        <v>89</v>
      </c>
      <c r="G11" s="29" t="s">
        <v>249</v>
      </c>
      <c r="H11"/>
      <c r="I11" s="29"/>
      <c r="J11" s="362"/>
      <c r="K11" s="372"/>
      <c r="L11" s="29"/>
    </row>
    <row r="12" spans="1:14" s="29" customFormat="1" ht="12.75" customHeight="1" x14ac:dyDescent="0.2">
      <c r="A12" s="56"/>
      <c r="B12" s="129">
        <v>41335</v>
      </c>
      <c r="C12" s="190" t="s">
        <v>469</v>
      </c>
      <c r="D12" s="132" t="s">
        <v>901</v>
      </c>
      <c r="E12" s="136">
        <v>88.24</v>
      </c>
      <c r="F12" s="29" t="s">
        <v>89</v>
      </c>
      <c r="G12" s="29" t="s">
        <v>249</v>
      </c>
      <c r="H12"/>
    </row>
    <row r="13" spans="1:14" s="29" customFormat="1" ht="12.75" customHeight="1" x14ac:dyDescent="0.2">
      <c r="A13" s="56"/>
      <c r="B13" s="129">
        <v>41337</v>
      </c>
      <c r="C13" s="190" t="s">
        <v>469</v>
      </c>
      <c r="D13" s="132" t="s">
        <v>901</v>
      </c>
      <c r="E13" s="136">
        <v>155.30000000000001</v>
      </c>
      <c r="F13" s="29" t="s">
        <v>89</v>
      </c>
      <c r="G13" s="29" t="s">
        <v>249</v>
      </c>
      <c r="H13"/>
    </row>
    <row r="14" spans="1:14" s="29" customFormat="1" ht="12.75" customHeight="1" x14ac:dyDescent="0.2">
      <c r="A14" s="56"/>
      <c r="B14" s="129">
        <v>41338</v>
      </c>
      <c r="C14" s="190" t="s">
        <v>301</v>
      </c>
      <c r="D14" s="132" t="s">
        <v>420</v>
      </c>
      <c r="E14" s="136">
        <v>405.37</v>
      </c>
      <c r="F14" s="29" t="s">
        <v>89</v>
      </c>
      <c r="G14" s="29" t="s">
        <v>249</v>
      </c>
      <c r="H14" s="307"/>
      <c r="K14" s="328"/>
    </row>
    <row r="15" spans="1:14" s="29" customFormat="1" ht="12.75" customHeight="1" x14ac:dyDescent="0.2">
      <c r="A15" s="56"/>
      <c r="B15" s="129">
        <v>41338</v>
      </c>
      <c r="C15" s="190" t="s">
        <v>719</v>
      </c>
      <c r="D15" s="132" t="s">
        <v>1155</v>
      </c>
      <c r="E15" s="136">
        <v>540.04999999999995</v>
      </c>
      <c r="F15" s="29" t="s">
        <v>89</v>
      </c>
      <c r="G15" s="29" t="s">
        <v>249</v>
      </c>
      <c r="H15" s="307"/>
    </row>
    <row r="16" spans="1:14" s="29" customFormat="1" ht="12.75" customHeight="1" x14ac:dyDescent="0.2">
      <c r="A16"/>
      <c r="B16" s="129">
        <v>41339</v>
      </c>
      <c r="C16" s="190" t="s">
        <v>301</v>
      </c>
      <c r="D16" s="132" t="s">
        <v>5</v>
      </c>
      <c r="E16" s="136">
        <v>2431.62</v>
      </c>
      <c r="F16" s="29" t="s">
        <v>89</v>
      </c>
      <c r="G16" s="29" t="s">
        <v>249</v>
      </c>
      <c r="H16" s="307"/>
    </row>
    <row r="17" spans="1:12" s="29" customFormat="1" ht="12.75" customHeight="1" x14ac:dyDescent="0.2">
      <c r="A17"/>
      <c r="B17" s="129">
        <v>41339</v>
      </c>
      <c r="C17" s="190" t="s">
        <v>301</v>
      </c>
      <c r="D17" s="132" t="s">
        <v>5</v>
      </c>
      <c r="E17" s="136">
        <v>1303.02</v>
      </c>
      <c r="F17" s="29" t="s">
        <v>89</v>
      </c>
      <c r="G17" s="29" t="s">
        <v>249</v>
      </c>
      <c r="H17" s="307"/>
    </row>
    <row r="18" spans="1:12" s="29" customFormat="1" ht="12.75" customHeight="1" x14ac:dyDescent="0.2">
      <c r="A18"/>
      <c r="B18" s="129">
        <v>41340</v>
      </c>
      <c r="C18" s="190" t="s">
        <v>637</v>
      </c>
      <c r="D18" s="132" t="s">
        <v>528</v>
      </c>
      <c r="E18" s="136">
        <v>1288.7</v>
      </c>
      <c r="F18" s="29" t="s">
        <v>89</v>
      </c>
      <c r="G18" s="29" t="s">
        <v>249</v>
      </c>
      <c r="H18" s="308"/>
      <c r="I18" s="56"/>
      <c r="L18" s="308"/>
    </row>
    <row r="19" spans="1:12" s="29" customFormat="1" ht="12.75" customHeight="1" x14ac:dyDescent="0.2">
      <c r="A19"/>
      <c r="B19" s="129">
        <v>41340</v>
      </c>
      <c r="C19" s="190" t="s">
        <v>719</v>
      </c>
      <c r="D19" s="132" t="s">
        <v>1149</v>
      </c>
      <c r="E19" s="136">
        <v>3072.9</v>
      </c>
      <c r="F19" s="29" t="s">
        <v>89</v>
      </c>
      <c r="G19" s="29" t="s">
        <v>249</v>
      </c>
      <c r="H19" s="308"/>
      <c r="I19"/>
      <c r="L19" s="308"/>
    </row>
    <row r="20" spans="1:12" s="29" customFormat="1" ht="12.75" customHeight="1" x14ac:dyDescent="0.2">
      <c r="A20"/>
      <c r="B20" s="129">
        <v>41340</v>
      </c>
      <c r="C20" s="190" t="s">
        <v>469</v>
      </c>
      <c r="D20" s="132" t="s">
        <v>615</v>
      </c>
      <c r="E20" s="136">
        <v>448.16</v>
      </c>
      <c r="F20" s="29" t="s">
        <v>89</v>
      </c>
      <c r="G20" s="29" t="s">
        <v>249</v>
      </c>
      <c r="H20" s="308"/>
      <c r="I20"/>
      <c r="J20" s="194"/>
      <c r="K20" s="208"/>
      <c r="L20" s="309"/>
    </row>
    <row r="21" spans="1:12" s="29" customFormat="1" ht="12.75" customHeight="1" x14ac:dyDescent="0.2">
      <c r="A21"/>
      <c r="B21" s="129">
        <v>41340</v>
      </c>
      <c r="C21" s="190" t="s">
        <v>469</v>
      </c>
      <c r="D21" s="132" t="s">
        <v>424</v>
      </c>
      <c r="E21" s="124">
        <v>77.41</v>
      </c>
      <c r="F21" s="29" t="s">
        <v>89</v>
      </c>
      <c r="G21" s="29" t="s">
        <v>249</v>
      </c>
      <c r="H21" s="308"/>
      <c r="I21"/>
      <c r="L21" s="309"/>
    </row>
    <row r="22" spans="1:12" s="29" customFormat="1" ht="12.75" customHeight="1" x14ac:dyDescent="0.2">
      <c r="A22"/>
      <c r="B22" s="129">
        <v>41344</v>
      </c>
      <c r="C22" s="190" t="s">
        <v>301</v>
      </c>
      <c r="D22" s="132" t="s">
        <v>869</v>
      </c>
      <c r="E22" s="136">
        <v>399.95</v>
      </c>
      <c r="F22" s="29" t="s">
        <v>89</v>
      </c>
      <c r="G22" s="29" t="s">
        <v>249</v>
      </c>
      <c r="H22"/>
      <c r="I22"/>
      <c r="L22" s="309"/>
    </row>
    <row r="23" spans="1:12" s="29" customFormat="1" ht="12.75" customHeight="1" x14ac:dyDescent="0.2">
      <c r="A23"/>
      <c r="B23" s="129">
        <v>41344</v>
      </c>
      <c r="C23" s="190" t="s">
        <v>301</v>
      </c>
      <c r="D23" s="132" t="s">
        <v>424</v>
      </c>
      <c r="E23" s="136">
        <v>262.41000000000003</v>
      </c>
      <c r="F23" s="29" t="s">
        <v>89</v>
      </c>
      <c r="G23" s="29" t="s">
        <v>249</v>
      </c>
      <c r="H23"/>
      <c r="I23"/>
      <c r="L23" s="309"/>
    </row>
    <row r="24" spans="1:12" s="29" customFormat="1" ht="12.75" customHeight="1" x14ac:dyDescent="0.2">
      <c r="A24"/>
      <c r="B24" s="129">
        <v>41345</v>
      </c>
      <c r="C24" s="190" t="s">
        <v>301</v>
      </c>
      <c r="D24" s="132" t="s">
        <v>227</v>
      </c>
      <c r="E24" s="136">
        <v>62.7</v>
      </c>
      <c r="F24" s="29" t="s">
        <v>89</v>
      </c>
      <c r="G24" s="29" t="s">
        <v>249</v>
      </c>
      <c r="H24"/>
      <c r="I24"/>
      <c r="L24" s="309"/>
    </row>
    <row r="25" spans="1:12" s="29" customFormat="1" ht="12.75" customHeight="1" x14ac:dyDescent="0.2">
      <c r="A25"/>
      <c r="B25" s="129">
        <v>41345</v>
      </c>
      <c r="C25" s="190" t="s">
        <v>301</v>
      </c>
      <c r="D25" s="132" t="s">
        <v>1197</v>
      </c>
      <c r="E25" s="136">
        <v>1913</v>
      </c>
      <c r="F25" s="29" t="s">
        <v>89</v>
      </c>
      <c r="G25" s="29" t="s">
        <v>249</v>
      </c>
      <c r="H25"/>
      <c r="I25"/>
      <c r="L25" s="309"/>
    </row>
    <row r="26" spans="1:12" s="29" customFormat="1" ht="12.75" customHeight="1" x14ac:dyDescent="0.2">
      <c r="A26"/>
      <c r="B26" s="129">
        <v>41346</v>
      </c>
      <c r="C26" s="190" t="s">
        <v>719</v>
      </c>
      <c r="D26" s="132" t="s">
        <v>1223</v>
      </c>
      <c r="E26" s="136">
        <v>705.65</v>
      </c>
      <c r="F26" s="29" t="s">
        <v>89</v>
      </c>
      <c r="G26" s="29" t="s">
        <v>249</v>
      </c>
      <c r="H26"/>
      <c r="I26"/>
      <c r="L26" s="309"/>
    </row>
    <row r="27" spans="1:12" s="29" customFormat="1" ht="12.75" customHeight="1" x14ac:dyDescent="0.2">
      <c r="A27"/>
      <c r="B27" s="129">
        <v>41347</v>
      </c>
      <c r="C27" s="190" t="s">
        <v>301</v>
      </c>
      <c r="D27" s="132" t="s">
        <v>5</v>
      </c>
      <c r="E27" s="136">
        <v>307.8</v>
      </c>
      <c r="F27" s="29" t="s">
        <v>89</v>
      </c>
      <c r="G27" s="29" t="s">
        <v>249</v>
      </c>
      <c r="H27"/>
      <c r="I27"/>
      <c r="L27" s="309"/>
    </row>
    <row r="28" spans="1:12" s="29" customFormat="1" ht="12.75" customHeight="1" x14ac:dyDescent="0.2">
      <c r="A28"/>
      <c r="B28" s="129">
        <v>41347</v>
      </c>
      <c r="C28" s="190" t="s">
        <v>301</v>
      </c>
      <c r="D28" s="132" t="s">
        <v>5</v>
      </c>
      <c r="E28" s="136">
        <v>1468.32</v>
      </c>
      <c r="F28" s="29" t="s">
        <v>89</v>
      </c>
      <c r="G28" s="29" t="s">
        <v>249</v>
      </c>
      <c r="H28"/>
      <c r="I28"/>
      <c r="L28" s="309"/>
    </row>
    <row r="29" spans="1:12" s="29" customFormat="1" ht="12.75" customHeight="1" x14ac:dyDescent="0.2">
      <c r="A29"/>
      <c r="B29" s="129">
        <v>41347</v>
      </c>
      <c r="C29" s="190" t="s">
        <v>469</v>
      </c>
      <c r="D29" s="132" t="s">
        <v>424</v>
      </c>
      <c r="E29" s="136">
        <v>616.22</v>
      </c>
      <c r="F29" s="29" t="s">
        <v>89</v>
      </c>
      <c r="G29" s="29" t="s">
        <v>249</v>
      </c>
      <c r="H29"/>
      <c r="I29"/>
      <c r="L29" s="309"/>
    </row>
    <row r="30" spans="1:12" s="29" customFormat="1" ht="12.75" customHeight="1" x14ac:dyDescent="0.2">
      <c r="A30"/>
      <c r="B30" s="129">
        <v>41349</v>
      </c>
      <c r="C30" s="190" t="s">
        <v>469</v>
      </c>
      <c r="D30" s="132" t="s">
        <v>901</v>
      </c>
      <c r="E30" s="136">
        <v>81.41</v>
      </c>
      <c r="F30" s="29" t="s">
        <v>89</v>
      </c>
      <c r="G30" s="29" t="s">
        <v>249</v>
      </c>
      <c r="H30"/>
      <c r="I30"/>
      <c r="L30" s="309"/>
    </row>
    <row r="31" spans="1:12" s="29" customFormat="1" ht="12.75" customHeight="1" x14ac:dyDescent="0.2">
      <c r="A31"/>
      <c r="B31" s="129">
        <v>41351</v>
      </c>
      <c r="C31" s="190" t="s">
        <v>301</v>
      </c>
      <c r="D31" s="132" t="s">
        <v>810</v>
      </c>
      <c r="E31" s="136">
        <v>1292.76</v>
      </c>
      <c r="F31" s="29" t="s">
        <v>89</v>
      </c>
      <c r="G31" s="29" t="s">
        <v>249</v>
      </c>
      <c r="H31"/>
      <c r="I31"/>
      <c r="L31" s="309"/>
    </row>
    <row r="32" spans="1:12" s="29" customFormat="1" ht="12.75" customHeight="1" x14ac:dyDescent="0.2">
      <c r="A32"/>
      <c r="B32" s="129">
        <v>41351</v>
      </c>
      <c r="C32" s="190" t="s">
        <v>719</v>
      </c>
      <c r="D32" s="132" t="s">
        <v>1051</v>
      </c>
      <c r="E32" s="136">
        <v>694.98</v>
      </c>
      <c r="F32" s="29" t="s">
        <v>89</v>
      </c>
      <c r="G32" s="29" t="s">
        <v>249</v>
      </c>
      <c r="H32"/>
      <c r="I32"/>
      <c r="L32" s="309"/>
    </row>
    <row r="33" spans="1:12" s="29" customFormat="1" ht="12.75" customHeight="1" x14ac:dyDescent="0.2">
      <c r="A33"/>
      <c r="B33" s="129">
        <v>41352</v>
      </c>
      <c r="C33" s="190" t="s">
        <v>469</v>
      </c>
      <c r="D33" s="132" t="s">
        <v>1023</v>
      </c>
      <c r="E33" s="136">
        <v>102.94</v>
      </c>
      <c r="F33" s="29" t="s">
        <v>89</v>
      </c>
      <c r="G33" s="29" t="s">
        <v>249</v>
      </c>
      <c r="H33"/>
      <c r="I33"/>
      <c r="L33" s="309"/>
    </row>
    <row r="34" spans="1:12" s="29" customFormat="1" ht="12.75" customHeight="1" x14ac:dyDescent="0.2">
      <c r="A34"/>
      <c r="B34" s="129">
        <v>41352</v>
      </c>
      <c r="C34" s="190" t="s">
        <v>301</v>
      </c>
      <c r="D34" s="132" t="s">
        <v>869</v>
      </c>
      <c r="E34" s="136">
        <v>1049.45</v>
      </c>
      <c r="F34" s="29" t="s">
        <v>89</v>
      </c>
      <c r="G34" s="29" t="s">
        <v>249</v>
      </c>
      <c r="H34"/>
      <c r="I34" s="366"/>
      <c r="J34" s="367"/>
      <c r="K34" s="367"/>
      <c r="L34" s="368"/>
    </row>
    <row r="35" spans="1:12" s="29" customFormat="1" ht="12.75" customHeight="1" x14ac:dyDescent="0.2">
      <c r="A35"/>
      <c r="B35" s="129">
        <v>41354</v>
      </c>
      <c r="C35" s="190" t="s">
        <v>469</v>
      </c>
      <c r="D35" s="132" t="s">
        <v>424</v>
      </c>
      <c r="E35" s="136">
        <v>228.51</v>
      </c>
      <c r="F35" s="29" t="s">
        <v>89</v>
      </c>
      <c r="G35" s="29" t="s">
        <v>249</v>
      </c>
      <c r="H35"/>
      <c r="I35"/>
      <c r="J35"/>
      <c r="K35"/>
      <c r="L35" s="309"/>
    </row>
    <row r="36" spans="1:12" s="367" customFormat="1" ht="12.75" customHeight="1" x14ac:dyDescent="0.2">
      <c r="A36" s="366"/>
      <c r="B36" s="355">
        <v>41355</v>
      </c>
      <c r="C36" s="356" t="s">
        <v>598</v>
      </c>
      <c r="D36" s="357" t="s">
        <v>797</v>
      </c>
      <c r="E36" s="358">
        <v>570</v>
      </c>
      <c r="F36" s="367" t="s">
        <v>89</v>
      </c>
      <c r="G36" s="367" t="s">
        <v>249</v>
      </c>
      <c r="H36" s="366"/>
      <c r="I36" s="366"/>
      <c r="J36" s="366"/>
      <c r="K36" s="366"/>
      <c r="L36" s="368"/>
    </row>
    <row r="37" spans="1:12" s="29" customFormat="1" ht="12.75" customHeight="1" x14ac:dyDescent="0.2">
      <c r="A37"/>
      <c r="B37" s="129">
        <v>41355</v>
      </c>
      <c r="C37" s="190" t="s">
        <v>1201</v>
      </c>
      <c r="D37" s="132" t="s">
        <v>1224</v>
      </c>
      <c r="E37" s="136">
        <v>1087.56</v>
      </c>
      <c r="F37" s="29" t="s">
        <v>89</v>
      </c>
      <c r="G37" s="29" t="s">
        <v>249</v>
      </c>
      <c r="H37"/>
      <c r="I37"/>
      <c r="J37"/>
      <c r="K37"/>
      <c r="L37" s="309"/>
    </row>
    <row r="38" spans="1:12" s="29" customFormat="1" ht="12.75" customHeight="1" x14ac:dyDescent="0.2">
      <c r="A38"/>
      <c r="B38" s="129">
        <v>41355</v>
      </c>
      <c r="C38" s="190" t="s">
        <v>719</v>
      </c>
      <c r="D38" s="132" t="s">
        <v>1155</v>
      </c>
      <c r="E38" s="136">
        <v>452.01</v>
      </c>
      <c r="F38" s="29" t="s">
        <v>89</v>
      </c>
      <c r="G38" s="29" t="s">
        <v>249</v>
      </c>
      <c r="H38"/>
      <c r="I38"/>
      <c r="J38"/>
      <c r="K38"/>
      <c r="L38" s="309"/>
    </row>
    <row r="39" spans="1:12" s="29" customFormat="1" ht="12.75" customHeight="1" x14ac:dyDescent="0.2">
      <c r="A39"/>
      <c r="B39" s="129">
        <v>41358</v>
      </c>
      <c r="C39" s="190" t="s">
        <v>301</v>
      </c>
      <c r="D39" s="132" t="s">
        <v>1225</v>
      </c>
      <c r="E39" s="136">
        <v>4826.29</v>
      </c>
      <c r="F39" s="29" t="s">
        <v>89</v>
      </c>
      <c r="G39" s="29" t="s">
        <v>249</v>
      </c>
      <c r="H39"/>
      <c r="I39"/>
      <c r="J39"/>
      <c r="K39"/>
      <c r="L39" s="309"/>
    </row>
    <row r="40" spans="1:12" s="29" customFormat="1" ht="12.75" customHeight="1" x14ac:dyDescent="0.2">
      <c r="A40"/>
      <c r="B40" s="129">
        <v>41358</v>
      </c>
      <c r="C40" s="190" t="s">
        <v>301</v>
      </c>
      <c r="D40" s="132" t="s">
        <v>380</v>
      </c>
      <c r="E40" s="136">
        <v>285</v>
      </c>
      <c r="F40" s="29" t="s">
        <v>89</v>
      </c>
      <c r="G40" s="29" t="s">
        <v>249</v>
      </c>
      <c r="H40"/>
      <c r="I40"/>
      <c r="J40"/>
      <c r="K40"/>
      <c r="L40" s="309"/>
    </row>
    <row r="41" spans="1:12" s="29" customFormat="1" ht="12.75" customHeight="1" x14ac:dyDescent="0.2">
      <c r="A41"/>
      <c r="B41" s="129">
        <v>41358</v>
      </c>
      <c r="C41" s="190" t="s">
        <v>469</v>
      </c>
      <c r="D41" s="132" t="s">
        <v>615</v>
      </c>
      <c r="E41" s="136">
        <v>577.14</v>
      </c>
      <c r="F41" s="29" t="s">
        <v>89</v>
      </c>
      <c r="G41" s="29" t="s">
        <v>249</v>
      </c>
      <c r="H41"/>
      <c r="I41"/>
      <c r="J41"/>
      <c r="K41"/>
      <c r="L41" s="309"/>
    </row>
    <row r="42" spans="1:12" s="29" customFormat="1" ht="12.75" customHeight="1" x14ac:dyDescent="0.2">
      <c r="A42"/>
      <c r="B42" s="129">
        <v>41359</v>
      </c>
      <c r="C42" s="190" t="s">
        <v>469</v>
      </c>
      <c r="D42" s="132" t="s">
        <v>1226</v>
      </c>
      <c r="E42" s="136">
        <v>129.91999999999999</v>
      </c>
      <c r="F42" s="29" t="s">
        <v>89</v>
      </c>
      <c r="G42" s="29" t="s">
        <v>249</v>
      </c>
      <c r="H42"/>
      <c r="I42"/>
      <c r="J42"/>
      <c r="K42"/>
      <c r="L42" s="309"/>
    </row>
    <row r="43" spans="1:12" s="29" customFormat="1" ht="12.75" customHeight="1" x14ac:dyDescent="0.2">
      <c r="A43"/>
      <c r="B43" s="129">
        <v>41359</v>
      </c>
      <c r="C43" s="190" t="s">
        <v>1201</v>
      </c>
      <c r="D43" s="132" t="s">
        <v>1227</v>
      </c>
      <c r="E43" s="136">
        <v>199.97</v>
      </c>
      <c r="F43" s="29" t="s">
        <v>89</v>
      </c>
      <c r="G43" s="29" t="s">
        <v>249</v>
      </c>
      <c r="H43"/>
      <c r="I43"/>
      <c r="J43"/>
      <c r="K43"/>
      <c r="L43" s="309"/>
    </row>
    <row r="44" spans="1:12" s="29" customFormat="1" ht="12.75" customHeight="1" x14ac:dyDescent="0.2">
      <c r="A44"/>
      <c r="B44" s="129">
        <v>41360</v>
      </c>
      <c r="C44" s="190" t="s">
        <v>719</v>
      </c>
      <c r="D44" s="132" t="s">
        <v>1051</v>
      </c>
      <c r="E44" s="136">
        <v>450.58</v>
      </c>
      <c r="F44" s="29" t="s">
        <v>89</v>
      </c>
      <c r="G44" s="29" t="s">
        <v>249</v>
      </c>
      <c r="H44"/>
      <c r="I44"/>
      <c r="J44"/>
      <c r="K44"/>
      <c r="L44" s="308"/>
    </row>
    <row r="45" spans="1:12" s="29" customFormat="1" ht="12.75" customHeight="1" x14ac:dyDescent="0.2">
      <c r="A45"/>
      <c r="B45" s="129">
        <v>41361</v>
      </c>
      <c r="C45" s="190" t="s">
        <v>719</v>
      </c>
      <c r="D45" s="132" t="s">
        <v>1051</v>
      </c>
      <c r="E45" s="136">
        <v>417.25</v>
      </c>
      <c r="F45" s="29" t="s">
        <v>89</v>
      </c>
      <c r="G45" s="29" t="s">
        <v>249</v>
      </c>
      <c r="H45"/>
      <c r="I45"/>
      <c r="J45"/>
      <c r="K45"/>
      <c r="L45" s="308"/>
    </row>
    <row r="46" spans="1:12" s="29" customFormat="1" ht="12.75" customHeight="1" thickBot="1" x14ac:dyDescent="0.25">
      <c r="A46"/>
      <c r="B46" s="209"/>
      <c r="C46" s="187"/>
      <c r="D46" s="133"/>
      <c r="E46" s="137"/>
      <c r="H46"/>
      <c r="I46"/>
      <c r="J46"/>
      <c r="K46"/>
      <c r="L46" s="308"/>
    </row>
    <row r="47" spans="1:12" s="29" customFormat="1" ht="13.5" thickBot="1" x14ac:dyDescent="0.25">
      <c r="A47"/>
      <c r="B47" s="56"/>
      <c r="C47" s="56"/>
      <c r="D47" s="194"/>
      <c r="E47" s="87">
        <f>SUM(E11:E46)</f>
        <v>28576.219999999998</v>
      </c>
      <c r="H47"/>
      <c r="I47"/>
      <c r="J47"/>
      <c r="K47"/>
      <c r="L47" s="308"/>
    </row>
    <row r="48" spans="1:12" s="29" customFormat="1" x14ac:dyDescent="0.2">
      <c r="A48"/>
      <c r="B48" s="56"/>
      <c r="C48" s="56"/>
      <c r="D48" s="194"/>
      <c r="E48" s="208"/>
      <c r="H48"/>
      <c r="I48"/>
      <c r="J48"/>
      <c r="K48"/>
      <c r="L48" s="308"/>
    </row>
    <row r="49" spans="1:12" s="29" customFormat="1" x14ac:dyDescent="0.2">
      <c r="A49"/>
      <c r="B49" s="56"/>
      <c r="C49" s="56"/>
      <c r="D49" s="194"/>
      <c r="E49" s="208"/>
      <c r="H49"/>
      <c r="I49"/>
      <c r="J49"/>
      <c r="K49"/>
      <c r="L49" s="308"/>
    </row>
    <row r="50" spans="1:12" s="29" customFormat="1" x14ac:dyDescent="0.2">
      <c r="A50"/>
      <c r="B50" s="56"/>
      <c r="C50" s="56"/>
      <c r="D50" s="194"/>
      <c r="E50" s="208"/>
      <c r="F50"/>
      <c r="H50"/>
      <c r="I50"/>
      <c r="J50"/>
      <c r="K50"/>
      <c r="L50" s="308"/>
    </row>
    <row r="51" spans="1:12" s="29" customFormat="1" x14ac:dyDescent="0.2">
      <c r="A51"/>
      <c r="B51"/>
      <c r="C51"/>
      <c r="D51" s="195"/>
      <c r="E51" s="197"/>
      <c r="F51"/>
      <c r="H51"/>
      <c r="I51"/>
      <c r="J51"/>
      <c r="K51"/>
      <c r="L51" s="308"/>
    </row>
    <row r="52" spans="1:12" s="29" customFormat="1" x14ac:dyDescent="0.2">
      <c r="A52"/>
      <c r="B52"/>
      <c r="C52"/>
      <c r="D52" s="195"/>
      <c r="E52" s="197"/>
      <c r="F52"/>
      <c r="H52"/>
      <c r="I52"/>
      <c r="J52"/>
      <c r="K52"/>
      <c r="L52" s="308"/>
    </row>
    <row r="53" spans="1:12" s="29" customFormat="1" x14ac:dyDescent="0.2">
      <c r="A53"/>
      <c r="B53"/>
      <c r="C53"/>
      <c r="D53" s="195"/>
      <c r="E53" s="197"/>
      <c r="F53"/>
      <c r="H53"/>
      <c r="I53"/>
      <c r="J53"/>
      <c r="K53"/>
      <c r="L53" s="308"/>
    </row>
    <row r="54" spans="1:12" s="29" customFormat="1" x14ac:dyDescent="0.2">
      <c r="A54"/>
      <c r="B54"/>
      <c r="C54"/>
      <c r="D54" s="195"/>
      <c r="E54" s="197"/>
      <c r="F54"/>
      <c r="H54"/>
      <c r="I54"/>
      <c r="J54"/>
      <c r="K54"/>
      <c r="L54" s="308"/>
    </row>
    <row r="55" spans="1:12" s="29" customFormat="1" x14ac:dyDescent="0.2">
      <c r="A55"/>
      <c r="B55"/>
      <c r="C55"/>
      <c r="D55" s="195"/>
      <c r="E55" s="197"/>
      <c r="H55"/>
      <c r="I55"/>
      <c r="J55"/>
      <c r="K55"/>
      <c r="L55" s="308"/>
    </row>
    <row r="56" spans="1:12" s="29" customFormat="1" x14ac:dyDescent="0.2">
      <c r="A56"/>
      <c r="B56"/>
      <c r="C56"/>
      <c r="D56" s="195"/>
      <c r="E56" s="197"/>
      <c r="H56"/>
      <c r="I56"/>
      <c r="J56"/>
      <c r="K56"/>
      <c r="L56" s="308"/>
    </row>
    <row r="57" spans="1:12" s="29" customFormat="1" x14ac:dyDescent="0.2">
      <c r="A57"/>
      <c r="B57"/>
      <c r="C57"/>
      <c r="D57" s="195"/>
      <c r="E57" s="197"/>
      <c r="H57"/>
      <c r="I57"/>
      <c r="J57"/>
      <c r="K57"/>
      <c r="L57" s="308"/>
    </row>
    <row r="58" spans="1:12" s="29" customFormat="1" x14ac:dyDescent="0.2">
      <c r="A58"/>
      <c r="B58"/>
      <c r="C58"/>
      <c r="D58" s="195"/>
      <c r="E58" s="197"/>
      <c r="H58"/>
      <c r="I58"/>
      <c r="J58"/>
      <c r="K58"/>
      <c r="L58" s="308"/>
    </row>
    <row r="59" spans="1:12" s="29" customFormat="1" x14ac:dyDescent="0.2">
      <c r="A59"/>
      <c r="B59"/>
      <c r="C59"/>
      <c r="D59" s="195"/>
      <c r="E59" s="197"/>
      <c r="H59"/>
      <c r="I59"/>
      <c r="J59"/>
      <c r="K59"/>
      <c r="L59" s="308"/>
    </row>
    <row r="60" spans="1:12" s="29" customFormat="1" x14ac:dyDescent="0.2">
      <c r="A60"/>
      <c r="B60"/>
      <c r="C60"/>
      <c r="D60" s="195"/>
      <c r="E60" s="197"/>
      <c r="H60"/>
      <c r="I60"/>
      <c r="J60"/>
      <c r="K60"/>
      <c r="L60" s="308"/>
    </row>
    <row r="61" spans="1:12" s="29" customFormat="1" x14ac:dyDescent="0.2">
      <c r="A61"/>
      <c r="B61"/>
      <c r="C61"/>
      <c r="D61" s="195"/>
      <c r="E61" s="197"/>
      <c r="H61"/>
      <c r="I61"/>
      <c r="J61"/>
      <c r="K61"/>
      <c r="L61" s="308"/>
    </row>
    <row r="62" spans="1:12" s="29" customFormat="1" x14ac:dyDescent="0.2">
      <c r="A62"/>
      <c r="B62"/>
      <c r="C62"/>
      <c r="D62" s="195"/>
      <c r="E62" s="197"/>
      <c r="H62"/>
      <c r="I62"/>
      <c r="J62"/>
      <c r="K62"/>
      <c r="L62" s="308"/>
    </row>
    <row r="63" spans="1:12" s="29" customFormat="1" x14ac:dyDescent="0.2">
      <c r="A63"/>
      <c r="B63"/>
      <c r="C63"/>
      <c r="D63" s="195"/>
      <c r="E63" s="197"/>
      <c r="H63"/>
      <c r="I63"/>
      <c r="J63"/>
      <c r="K63"/>
      <c r="L63" s="308"/>
    </row>
    <row r="64" spans="1:12" s="29" customFormat="1" x14ac:dyDescent="0.2">
      <c r="A64"/>
      <c r="B64"/>
      <c r="C64"/>
      <c r="D64" s="195"/>
      <c r="E64" s="197"/>
      <c r="H64"/>
      <c r="I64"/>
      <c r="J64"/>
      <c r="K64"/>
      <c r="L64" s="312"/>
    </row>
    <row r="65" spans="1:13" s="29" customFormat="1" x14ac:dyDescent="0.2">
      <c r="A65"/>
      <c r="B65"/>
      <c r="C65"/>
      <c r="D65" s="195"/>
      <c r="E65" s="197"/>
      <c r="H65"/>
      <c r="I65"/>
      <c r="J65"/>
      <c r="K65"/>
      <c r="L65" s="312"/>
    </row>
    <row r="66" spans="1:13" s="29" customFormat="1" x14ac:dyDescent="0.2">
      <c r="A66"/>
      <c r="B66"/>
      <c r="C66"/>
      <c r="D66" s="195"/>
      <c r="E66" s="197"/>
      <c r="H66"/>
      <c r="I66"/>
      <c r="J66"/>
      <c r="K66"/>
      <c r="L66" s="312"/>
    </row>
    <row r="67" spans="1:13" s="29" customFormat="1" x14ac:dyDescent="0.2">
      <c r="A67"/>
      <c r="B67"/>
      <c r="C67"/>
      <c r="D67" s="195"/>
      <c r="E67" s="197"/>
      <c r="H67"/>
      <c r="I67"/>
      <c r="J67"/>
      <c r="K67"/>
      <c r="L67" s="312"/>
    </row>
    <row r="68" spans="1:13" s="29" customFormat="1" x14ac:dyDescent="0.2">
      <c r="A68"/>
      <c r="B68"/>
      <c r="C68"/>
      <c r="D68" s="195"/>
      <c r="E68" s="197"/>
      <c r="H68"/>
      <c r="I68"/>
      <c r="J68"/>
      <c r="K68"/>
      <c r="L68" s="312"/>
      <c r="M68"/>
    </row>
    <row r="69" spans="1:13" s="29" customFormat="1" x14ac:dyDescent="0.2">
      <c r="A69"/>
      <c r="B69"/>
      <c r="C69"/>
      <c r="D69" s="195"/>
      <c r="E69" s="197"/>
      <c r="H69"/>
      <c r="I69"/>
      <c r="J69"/>
      <c r="K69"/>
      <c r="L69" s="312"/>
      <c r="M69"/>
    </row>
    <row r="70" spans="1:13" s="29" customFormat="1" x14ac:dyDescent="0.2">
      <c r="A70"/>
      <c r="B70"/>
      <c r="C70"/>
      <c r="D70" s="195"/>
      <c r="E70" s="197"/>
      <c r="H70"/>
      <c r="I70"/>
      <c r="J70"/>
      <c r="K70"/>
      <c r="L70" s="312"/>
      <c r="M70"/>
    </row>
  </sheetData>
  <mergeCells count="5">
    <mergeCell ref="A1:K1"/>
    <mergeCell ref="A3:D3"/>
    <mergeCell ref="A9:D9"/>
    <mergeCell ref="J8:J9"/>
    <mergeCell ref="K8:K9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/>
  <dimension ref="A1:N71"/>
  <sheetViews>
    <sheetView topLeftCell="A10" workbookViewId="0">
      <selection activeCell="C16" sqref="C16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1228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63"/>
      <c r="G2" s="363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41369</v>
      </c>
      <c r="C5" s="190" t="s">
        <v>598</v>
      </c>
      <c r="D5" s="132" t="s">
        <v>599</v>
      </c>
      <c r="E5" s="136">
        <v>587.35</v>
      </c>
      <c r="F5" s="29" t="s">
        <v>89</v>
      </c>
      <c r="G5" s="29" t="s">
        <v>249</v>
      </c>
      <c r="I5" s="129"/>
      <c r="J5" s="132"/>
      <c r="K5" s="136"/>
      <c r="L5" s="308"/>
    </row>
    <row r="6" spans="1:14" s="56" customFormat="1" x14ac:dyDescent="0.2">
      <c r="B6" s="129">
        <v>41369</v>
      </c>
      <c r="C6" s="190" t="s">
        <v>526</v>
      </c>
      <c r="D6" s="132" t="s">
        <v>800</v>
      </c>
      <c r="E6" s="136">
        <v>8264.83</v>
      </c>
      <c r="F6" s="29" t="s">
        <v>89</v>
      </c>
      <c r="G6" s="29" t="s">
        <v>249</v>
      </c>
      <c r="I6" s="129"/>
      <c r="J6" s="132"/>
      <c r="K6" s="136"/>
      <c r="L6" s="308"/>
    </row>
    <row r="7" spans="1:14" s="29" customFormat="1" ht="12.75" customHeight="1" thickBot="1" x14ac:dyDescent="0.25">
      <c r="A7"/>
      <c r="B7" s="129">
        <v>41369</v>
      </c>
      <c r="C7" s="190" t="s">
        <v>526</v>
      </c>
      <c r="D7" s="132" t="s">
        <v>659</v>
      </c>
      <c r="E7" s="136">
        <v>3033.21</v>
      </c>
      <c r="F7" s="27" t="s">
        <v>89</v>
      </c>
      <c r="G7" s="29" t="s">
        <v>249</v>
      </c>
      <c r="H7"/>
      <c r="I7" s="161"/>
      <c r="J7" s="133"/>
      <c r="K7" s="137"/>
      <c r="L7" s="308"/>
    </row>
    <row r="8" spans="1:14" s="29" customFormat="1" ht="12.75" customHeight="1" thickBot="1" x14ac:dyDescent="0.25">
      <c r="A8"/>
      <c r="B8" s="129">
        <v>41374</v>
      </c>
      <c r="C8" s="190" t="s">
        <v>598</v>
      </c>
      <c r="D8" s="132" t="s">
        <v>599</v>
      </c>
      <c r="E8" s="136">
        <v>592.04999999999995</v>
      </c>
      <c r="F8" s="27" t="s">
        <v>89</v>
      </c>
      <c r="G8" s="29" t="s">
        <v>249</v>
      </c>
      <c r="H8"/>
      <c r="I8" s="56"/>
      <c r="J8" s="194"/>
      <c r="K8" s="87">
        <f>SUM(K5:K7)</f>
        <v>0</v>
      </c>
      <c r="L8" s="308"/>
    </row>
    <row r="9" spans="1:14" s="29" customFormat="1" ht="12.75" customHeight="1" thickBot="1" x14ac:dyDescent="0.25">
      <c r="A9"/>
      <c r="B9" s="161"/>
      <c r="C9" s="187"/>
      <c r="D9" s="133"/>
      <c r="E9" s="137"/>
      <c r="H9" s="56"/>
      <c r="I9" s="299"/>
      <c r="J9" s="155"/>
      <c r="K9" s="301"/>
      <c r="L9" s="308"/>
    </row>
    <row r="10" spans="1:14" s="29" customFormat="1" ht="15.75" thickBot="1" x14ac:dyDescent="0.25">
      <c r="A10"/>
      <c r="B10" s="56"/>
      <c r="C10" s="56"/>
      <c r="D10" s="194"/>
      <c r="E10" s="87">
        <f>SUM(E5:E9)</f>
        <v>12477.439999999999</v>
      </c>
      <c r="H10" s="294"/>
      <c r="I10" s="158"/>
      <c r="J10" s="883" t="s">
        <v>1087</v>
      </c>
      <c r="K10" s="881">
        <f>E10+K8+E48</f>
        <v>45839.739999999991</v>
      </c>
      <c r="L10" s="308"/>
    </row>
    <row r="11" spans="1:14" s="29" customFormat="1" ht="16.5" thickBot="1" x14ac:dyDescent="0.25">
      <c r="A11"/>
      <c r="B11" s="56"/>
      <c r="C11" s="56"/>
      <c r="D11" s="194"/>
      <c r="E11" s="208"/>
      <c r="G11" s="116"/>
      <c r="H11"/>
      <c r="I11" s="158"/>
      <c r="J11" s="883"/>
      <c r="K11" s="882"/>
      <c r="L11" s="313"/>
    </row>
    <row r="12" spans="1:14" s="111" customFormat="1" ht="16.5" thickBot="1" x14ac:dyDescent="0.25">
      <c r="A12" s="875" t="s">
        <v>1058</v>
      </c>
      <c r="B12" s="875"/>
      <c r="C12" s="875"/>
      <c r="D12" s="875"/>
      <c r="E12" s="288" t="s">
        <v>959</v>
      </c>
      <c r="F12" s="116"/>
      <c r="G12" s="27"/>
      <c r="H12" s="294"/>
      <c r="I12" s="158"/>
      <c r="J12" s="364"/>
      <c r="K12" s="336"/>
      <c r="L12" s="308"/>
    </row>
    <row r="13" spans="1:14" s="3" customFormat="1" ht="13.5" thickBot="1" x14ac:dyDescent="0.25">
      <c r="B13" s="10" t="s">
        <v>297</v>
      </c>
      <c r="C13" s="181" t="s">
        <v>296</v>
      </c>
      <c r="D13" s="11" t="s">
        <v>298</v>
      </c>
      <c r="E13" s="176" t="s">
        <v>299</v>
      </c>
      <c r="F13" s="27"/>
      <c r="G13" s="29"/>
      <c r="H13" s="337"/>
      <c r="I13" s="29"/>
      <c r="J13" s="29"/>
      <c r="K13" s="29"/>
      <c r="L13" s="307"/>
      <c r="M13" s="314"/>
      <c r="N13" s="314"/>
    </row>
    <row r="14" spans="1:14" s="29" customFormat="1" ht="12.75" customHeight="1" x14ac:dyDescent="0.2">
      <c r="A14" s="56"/>
      <c r="B14" s="129">
        <v>41366</v>
      </c>
      <c r="C14" s="190" t="s">
        <v>469</v>
      </c>
      <c r="D14" s="132" t="s">
        <v>1023</v>
      </c>
      <c r="E14" s="136">
        <v>222.73</v>
      </c>
      <c r="F14" s="29" t="s">
        <v>89</v>
      </c>
      <c r="G14" s="29" t="s">
        <v>249</v>
      </c>
      <c r="H14"/>
    </row>
    <row r="15" spans="1:14" s="29" customFormat="1" ht="12.75" customHeight="1" x14ac:dyDescent="0.2">
      <c r="A15" s="56"/>
      <c r="B15" s="129">
        <v>41366</v>
      </c>
      <c r="C15" s="190" t="s">
        <v>469</v>
      </c>
      <c r="D15" s="132" t="s">
        <v>901</v>
      </c>
      <c r="E15" s="136">
        <v>88.84</v>
      </c>
      <c r="F15" s="29" t="s">
        <v>89</v>
      </c>
      <c r="G15" s="29" t="s">
        <v>249</v>
      </c>
      <c r="H15"/>
    </row>
    <row r="16" spans="1:14" s="29" customFormat="1" ht="12.75" customHeight="1" x14ac:dyDescent="0.2">
      <c r="A16"/>
      <c r="B16" s="129">
        <v>41367</v>
      </c>
      <c r="C16" s="190" t="s">
        <v>1136</v>
      </c>
      <c r="D16" s="132" t="s">
        <v>861</v>
      </c>
      <c r="E16" s="272">
        <v>7446.73</v>
      </c>
      <c r="F16" s="29" t="s">
        <v>89</v>
      </c>
      <c r="G16" s="29" t="s">
        <v>249</v>
      </c>
      <c r="H16" s="307"/>
      <c r="I16"/>
    </row>
    <row r="17" spans="1:12" s="29" customFormat="1" ht="12.75" customHeight="1" x14ac:dyDescent="0.2">
      <c r="A17"/>
      <c r="B17" s="129">
        <v>41367</v>
      </c>
      <c r="C17" s="190" t="s">
        <v>301</v>
      </c>
      <c r="D17" s="132" t="s">
        <v>222</v>
      </c>
      <c r="E17" s="136">
        <v>3856.73</v>
      </c>
      <c r="F17" s="29" t="s">
        <v>89</v>
      </c>
      <c r="G17" s="29" t="s">
        <v>249</v>
      </c>
      <c r="H17"/>
      <c r="I17"/>
      <c r="L17" s="309"/>
    </row>
    <row r="18" spans="1:12" s="29" customFormat="1" ht="12.75" customHeight="1" x14ac:dyDescent="0.2">
      <c r="A18"/>
      <c r="B18" s="129">
        <v>41367</v>
      </c>
      <c r="C18" s="190" t="s">
        <v>469</v>
      </c>
      <c r="D18" s="132" t="s">
        <v>424</v>
      </c>
      <c r="E18" s="136">
        <v>121.41</v>
      </c>
      <c r="F18" s="29" t="s">
        <v>89</v>
      </c>
      <c r="G18" s="29" t="s">
        <v>249</v>
      </c>
      <c r="H18"/>
      <c r="I18"/>
      <c r="L18" s="309"/>
    </row>
    <row r="19" spans="1:12" s="29" customFormat="1" ht="12.75" customHeight="1" x14ac:dyDescent="0.2">
      <c r="A19"/>
      <c r="B19" s="129">
        <v>41368</v>
      </c>
      <c r="C19" s="190" t="s">
        <v>1201</v>
      </c>
      <c r="D19" s="132" t="s">
        <v>1082</v>
      </c>
      <c r="E19" s="136">
        <v>749</v>
      </c>
      <c r="F19" s="29" t="s">
        <v>89</v>
      </c>
      <c r="G19" s="29" t="s">
        <v>249</v>
      </c>
      <c r="H19"/>
      <c r="I19"/>
      <c r="L19" s="309"/>
    </row>
    <row r="20" spans="1:12" s="29" customFormat="1" ht="12.75" customHeight="1" x14ac:dyDescent="0.2">
      <c r="A20"/>
      <c r="B20" s="129">
        <v>41369</v>
      </c>
      <c r="C20" s="190" t="s">
        <v>301</v>
      </c>
      <c r="D20" s="132" t="s">
        <v>227</v>
      </c>
      <c r="E20" s="136">
        <v>731.88</v>
      </c>
      <c r="F20" s="29" t="s">
        <v>89</v>
      </c>
      <c r="G20" s="29" t="s">
        <v>249</v>
      </c>
      <c r="H20"/>
      <c r="I20"/>
      <c r="L20" s="309"/>
    </row>
    <row r="21" spans="1:12" s="29" customFormat="1" ht="12.75" customHeight="1" x14ac:dyDescent="0.2">
      <c r="A21"/>
      <c r="B21" s="129">
        <v>41369</v>
      </c>
      <c r="C21" s="190" t="s">
        <v>637</v>
      </c>
      <c r="D21" s="132" t="s">
        <v>528</v>
      </c>
      <c r="E21" s="136">
        <v>387.45</v>
      </c>
      <c r="F21" s="29" t="s">
        <v>89</v>
      </c>
      <c r="G21" s="29" t="s">
        <v>249</v>
      </c>
      <c r="H21"/>
      <c r="I21"/>
      <c r="L21" s="309"/>
    </row>
    <row r="22" spans="1:12" s="29" customFormat="1" ht="12.75" customHeight="1" x14ac:dyDescent="0.2">
      <c r="A22"/>
      <c r="B22" s="129">
        <v>41369</v>
      </c>
      <c r="C22" s="190" t="s">
        <v>637</v>
      </c>
      <c r="D22" s="132" t="s">
        <v>528</v>
      </c>
      <c r="E22" s="136">
        <v>1280.0999999999999</v>
      </c>
      <c r="F22" s="29" t="s">
        <v>89</v>
      </c>
      <c r="G22" s="29" t="s">
        <v>249</v>
      </c>
      <c r="H22"/>
      <c r="I22"/>
      <c r="L22" s="309"/>
    </row>
    <row r="23" spans="1:12" s="29" customFormat="1" ht="12.75" customHeight="1" x14ac:dyDescent="0.2">
      <c r="A23"/>
      <c r="B23" s="129">
        <v>41369</v>
      </c>
      <c r="C23" s="190" t="s">
        <v>637</v>
      </c>
      <c r="D23" s="132" t="s">
        <v>528</v>
      </c>
      <c r="E23" s="136">
        <v>198.35</v>
      </c>
      <c r="F23" s="29" t="s">
        <v>89</v>
      </c>
      <c r="G23" s="29" t="s">
        <v>249</v>
      </c>
      <c r="H23"/>
      <c r="I23"/>
      <c r="J23"/>
      <c r="K23"/>
      <c r="L23" s="309"/>
    </row>
    <row r="24" spans="1:12" s="29" customFormat="1" ht="12.75" customHeight="1" x14ac:dyDescent="0.2">
      <c r="A24"/>
      <c r="B24" s="129">
        <v>41369</v>
      </c>
      <c r="C24" s="190" t="s">
        <v>637</v>
      </c>
      <c r="D24" s="132" t="s">
        <v>1229</v>
      </c>
      <c r="E24" s="136">
        <v>230.1</v>
      </c>
      <c r="F24" s="29" t="s">
        <v>89</v>
      </c>
      <c r="G24" s="29" t="s">
        <v>249</v>
      </c>
      <c r="H24"/>
      <c r="I24"/>
      <c r="J24"/>
      <c r="K24"/>
      <c r="L24" s="309"/>
    </row>
    <row r="25" spans="1:12" s="29" customFormat="1" ht="12.75" customHeight="1" x14ac:dyDescent="0.2">
      <c r="A25"/>
      <c r="B25" s="129">
        <v>41369</v>
      </c>
      <c r="C25" s="190" t="s">
        <v>719</v>
      </c>
      <c r="D25" s="132" t="s">
        <v>1051</v>
      </c>
      <c r="E25" s="136">
        <v>949.01</v>
      </c>
      <c r="F25" s="29" t="s">
        <v>89</v>
      </c>
      <c r="G25" s="29" t="s">
        <v>249</v>
      </c>
      <c r="H25"/>
      <c r="I25"/>
      <c r="J25"/>
      <c r="K25"/>
      <c r="L25" s="309"/>
    </row>
    <row r="26" spans="1:12" s="29" customFormat="1" ht="12.75" customHeight="1" x14ac:dyDescent="0.2">
      <c r="A26"/>
      <c r="B26" s="129">
        <v>41373</v>
      </c>
      <c r="C26" s="190" t="s">
        <v>301</v>
      </c>
      <c r="D26" s="132" t="s">
        <v>5</v>
      </c>
      <c r="E26" s="136">
        <v>2063.4</v>
      </c>
      <c r="F26" s="29" t="s">
        <v>89</v>
      </c>
      <c r="G26" s="29" t="s">
        <v>249</v>
      </c>
      <c r="H26"/>
      <c r="I26"/>
      <c r="J26"/>
      <c r="K26"/>
      <c r="L26" s="309"/>
    </row>
    <row r="27" spans="1:12" s="29" customFormat="1" ht="12.75" customHeight="1" x14ac:dyDescent="0.2">
      <c r="A27"/>
      <c r="B27" s="129">
        <v>41373</v>
      </c>
      <c r="C27" s="190" t="s">
        <v>469</v>
      </c>
      <c r="D27" s="132" t="s">
        <v>424</v>
      </c>
      <c r="E27" s="136">
        <v>336.76</v>
      </c>
      <c r="F27" s="29" t="s">
        <v>89</v>
      </c>
      <c r="G27" s="29" t="s">
        <v>249</v>
      </c>
      <c r="H27"/>
      <c r="I27"/>
      <c r="J27"/>
      <c r="K27"/>
      <c r="L27" s="309"/>
    </row>
    <row r="28" spans="1:12" s="29" customFormat="1" ht="12.75" customHeight="1" x14ac:dyDescent="0.2">
      <c r="A28"/>
      <c r="B28" s="129">
        <v>41374</v>
      </c>
      <c r="C28" s="190" t="s">
        <v>637</v>
      </c>
      <c r="D28" s="132" t="s">
        <v>1166</v>
      </c>
      <c r="E28" s="136">
        <v>476.15</v>
      </c>
      <c r="F28" s="29" t="s">
        <v>89</v>
      </c>
      <c r="G28" s="29" t="s">
        <v>249</v>
      </c>
      <c r="H28"/>
      <c r="I28"/>
      <c r="J28"/>
      <c r="K28"/>
      <c r="L28" s="309"/>
    </row>
    <row r="29" spans="1:12" s="29" customFormat="1" ht="12.75" customHeight="1" x14ac:dyDescent="0.2">
      <c r="A29"/>
      <c r="B29" s="129">
        <v>41374</v>
      </c>
      <c r="C29" s="190" t="s">
        <v>441</v>
      </c>
      <c r="D29" s="132" t="s">
        <v>328</v>
      </c>
      <c r="E29" s="136">
        <v>840</v>
      </c>
      <c r="F29" s="29" t="s">
        <v>89</v>
      </c>
      <c r="G29" s="29" t="s">
        <v>249</v>
      </c>
      <c r="H29"/>
      <c r="I29"/>
      <c r="J29"/>
      <c r="K29"/>
      <c r="L29" s="309"/>
    </row>
    <row r="30" spans="1:12" s="29" customFormat="1" ht="12.75" customHeight="1" x14ac:dyDescent="0.2">
      <c r="A30"/>
      <c r="B30" s="129">
        <v>41374</v>
      </c>
      <c r="C30" s="190" t="s">
        <v>469</v>
      </c>
      <c r="D30" s="132" t="s">
        <v>424</v>
      </c>
      <c r="E30" s="136">
        <v>267.23</v>
      </c>
      <c r="F30" s="29" t="s">
        <v>89</v>
      </c>
      <c r="G30" s="29" t="s">
        <v>249</v>
      </c>
      <c r="H30"/>
      <c r="I30"/>
      <c r="J30"/>
      <c r="K30"/>
      <c r="L30" s="309"/>
    </row>
    <row r="31" spans="1:12" s="29" customFormat="1" ht="12.75" customHeight="1" x14ac:dyDescent="0.2">
      <c r="A31"/>
      <c r="B31" s="129">
        <v>41374</v>
      </c>
      <c r="C31" s="190" t="s">
        <v>301</v>
      </c>
      <c r="D31" s="132" t="s">
        <v>331</v>
      </c>
      <c r="E31" s="136">
        <v>327.55</v>
      </c>
      <c r="F31" s="29" t="s">
        <v>89</v>
      </c>
      <c r="G31" s="29" t="s">
        <v>249</v>
      </c>
      <c r="H31"/>
      <c r="I31"/>
      <c r="J31"/>
      <c r="K31"/>
      <c r="L31" s="309"/>
    </row>
    <row r="32" spans="1:12" s="29" customFormat="1" ht="12.75" customHeight="1" x14ac:dyDescent="0.2">
      <c r="A32"/>
      <c r="B32" s="129">
        <v>41374</v>
      </c>
      <c r="C32" s="190" t="s">
        <v>469</v>
      </c>
      <c r="D32" s="132" t="s">
        <v>1081</v>
      </c>
      <c r="E32" s="136">
        <v>736.01</v>
      </c>
      <c r="F32" s="29" t="s">
        <v>89</v>
      </c>
      <c r="G32" s="29" t="s">
        <v>249</v>
      </c>
      <c r="H32"/>
      <c r="I32"/>
      <c r="J32"/>
      <c r="K32"/>
      <c r="L32" s="309"/>
    </row>
    <row r="33" spans="1:12" s="29" customFormat="1" ht="12.75" customHeight="1" x14ac:dyDescent="0.2">
      <c r="A33"/>
      <c r="B33" s="129">
        <v>41375</v>
      </c>
      <c r="C33" s="190" t="s">
        <v>301</v>
      </c>
      <c r="D33" s="132" t="s">
        <v>1230</v>
      </c>
      <c r="E33" s="136">
        <v>272.2</v>
      </c>
      <c r="F33" s="29" t="s">
        <v>89</v>
      </c>
      <c r="G33" s="29" t="s">
        <v>249</v>
      </c>
      <c r="H33"/>
      <c r="I33"/>
      <c r="J33"/>
      <c r="K33"/>
      <c r="L33" s="309"/>
    </row>
    <row r="34" spans="1:12" s="29" customFormat="1" ht="12.75" customHeight="1" x14ac:dyDescent="0.2">
      <c r="A34"/>
      <c r="B34" s="129">
        <v>41380</v>
      </c>
      <c r="C34" s="190" t="s">
        <v>469</v>
      </c>
      <c r="D34" s="132" t="s">
        <v>901</v>
      </c>
      <c r="E34" s="136">
        <v>366.42</v>
      </c>
      <c r="F34" s="29" t="s">
        <v>89</v>
      </c>
      <c r="G34" s="29" t="s">
        <v>249</v>
      </c>
      <c r="H34"/>
      <c r="I34"/>
      <c r="J34"/>
      <c r="K34"/>
      <c r="L34" s="309"/>
    </row>
    <row r="35" spans="1:12" s="29" customFormat="1" ht="12.75" customHeight="1" x14ac:dyDescent="0.2">
      <c r="A35"/>
      <c r="B35" s="129">
        <v>41380</v>
      </c>
      <c r="C35" s="190" t="s">
        <v>719</v>
      </c>
      <c r="D35" s="132" t="s">
        <v>1051</v>
      </c>
      <c r="E35" s="136">
        <v>1010.75</v>
      </c>
      <c r="F35" s="29" t="s">
        <v>89</v>
      </c>
      <c r="G35" s="29" t="s">
        <v>249</v>
      </c>
      <c r="H35"/>
      <c r="I35"/>
      <c r="J35"/>
      <c r="K35"/>
      <c r="L35" s="309"/>
    </row>
    <row r="36" spans="1:12" s="29" customFormat="1" ht="12.75" customHeight="1" x14ac:dyDescent="0.2">
      <c r="A36"/>
      <c r="B36" s="129">
        <v>41381</v>
      </c>
      <c r="C36" s="190" t="s">
        <v>301</v>
      </c>
      <c r="D36" s="132" t="s">
        <v>1231</v>
      </c>
      <c r="E36" s="136">
        <v>73.150000000000006</v>
      </c>
      <c r="F36" s="29" t="s">
        <v>89</v>
      </c>
      <c r="G36" s="29" t="s">
        <v>249</v>
      </c>
      <c r="H36"/>
      <c r="I36"/>
      <c r="J36"/>
      <c r="K36"/>
      <c r="L36" s="309"/>
    </row>
    <row r="37" spans="1:12" s="29" customFormat="1" ht="12.75" customHeight="1" x14ac:dyDescent="0.2">
      <c r="A37"/>
      <c r="B37" s="129">
        <v>41386</v>
      </c>
      <c r="C37" s="190" t="s">
        <v>301</v>
      </c>
      <c r="D37" s="132" t="s">
        <v>869</v>
      </c>
      <c r="E37" s="136">
        <v>272.95</v>
      </c>
      <c r="F37" s="29" t="s">
        <v>89</v>
      </c>
      <c r="G37" s="29" t="s">
        <v>249</v>
      </c>
      <c r="H37"/>
      <c r="I37"/>
      <c r="J37"/>
      <c r="K37"/>
      <c r="L37" s="309"/>
    </row>
    <row r="38" spans="1:12" s="29" customFormat="1" ht="12.75" customHeight="1" x14ac:dyDescent="0.2">
      <c r="A38"/>
      <c r="B38" s="129">
        <v>41387</v>
      </c>
      <c r="C38" s="190" t="s">
        <v>301</v>
      </c>
      <c r="D38" s="132" t="s">
        <v>795</v>
      </c>
      <c r="E38" s="136">
        <v>400</v>
      </c>
      <c r="F38" s="29" t="s">
        <v>89</v>
      </c>
      <c r="G38" s="29" t="s">
        <v>249</v>
      </c>
      <c r="H38"/>
      <c r="I38"/>
      <c r="J38"/>
      <c r="K38"/>
      <c r="L38" s="309"/>
    </row>
    <row r="39" spans="1:12" s="29" customFormat="1" ht="12.75" customHeight="1" x14ac:dyDescent="0.2">
      <c r="A39"/>
      <c r="B39" s="129">
        <v>41387</v>
      </c>
      <c r="C39" s="190" t="s">
        <v>719</v>
      </c>
      <c r="D39" s="132" t="s">
        <v>1051</v>
      </c>
      <c r="E39" s="136">
        <v>569.12</v>
      </c>
      <c r="F39" s="29" t="s">
        <v>89</v>
      </c>
      <c r="G39" s="29" t="s">
        <v>249</v>
      </c>
      <c r="H39"/>
      <c r="I39"/>
      <c r="J39"/>
      <c r="K39"/>
      <c r="L39" s="309"/>
    </row>
    <row r="40" spans="1:12" s="29" customFormat="1" ht="12.75" customHeight="1" x14ac:dyDescent="0.2">
      <c r="A40"/>
      <c r="B40" s="129">
        <v>41388</v>
      </c>
      <c r="C40" s="190" t="s">
        <v>301</v>
      </c>
      <c r="D40" s="132" t="s">
        <v>291</v>
      </c>
      <c r="E40" s="136">
        <v>4066.86</v>
      </c>
      <c r="F40" s="29" t="s">
        <v>89</v>
      </c>
      <c r="G40" s="29" t="s">
        <v>249</v>
      </c>
      <c r="H40"/>
      <c r="I40"/>
      <c r="J40"/>
      <c r="K40"/>
      <c r="L40" s="309"/>
    </row>
    <row r="41" spans="1:12" s="29" customFormat="1" ht="12.75" customHeight="1" x14ac:dyDescent="0.2">
      <c r="A41"/>
      <c r="B41" s="129">
        <v>41389</v>
      </c>
      <c r="C41" s="190" t="s">
        <v>301</v>
      </c>
      <c r="D41" s="132" t="s">
        <v>810</v>
      </c>
      <c r="E41" s="136">
        <v>2790.72</v>
      </c>
      <c r="F41" s="29" t="s">
        <v>89</v>
      </c>
      <c r="G41" s="29" t="s">
        <v>249</v>
      </c>
      <c r="H41"/>
      <c r="I41"/>
      <c r="J41"/>
      <c r="K41"/>
      <c r="L41" s="309"/>
    </row>
    <row r="42" spans="1:12" s="29" customFormat="1" ht="12.75" customHeight="1" x14ac:dyDescent="0.2">
      <c r="A42"/>
      <c r="B42" s="129">
        <v>41389</v>
      </c>
      <c r="C42" s="190" t="s">
        <v>301</v>
      </c>
      <c r="D42" s="132" t="s">
        <v>869</v>
      </c>
      <c r="E42" s="136">
        <v>726.95</v>
      </c>
      <c r="F42" s="29" t="s">
        <v>89</v>
      </c>
      <c r="G42" s="29" t="s">
        <v>249</v>
      </c>
      <c r="H42"/>
      <c r="I42"/>
      <c r="J42"/>
      <c r="K42"/>
      <c r="L42" s="309"/>
    </row>
    <row r="43" spans="1:12" s="29" customFormat="1" ht="12.75" customHeight="1" x14ac:dyDescent="0.2">
      <c r="A43"/>
      <c r="B43" s="129">
        <v>41390</v>
      </c>
      <c r="C43" s="190" t="s">
        <v>1201</v>
      </c>
      <c r="D43" s="132" t="s">
        <v>1078</v>
      </c>
      <c r="E43" s="136">
        <v>70</v>
      </c>
      <c r="G43" s="29" t="s">
        <v>249</v>
      </c>
      <c r="H43"/>
      <c r="I43"/>
      <c r="J43"/>
      <c r="K43"/>
      <c r="L43" s="309"/>
    </row>
    <row r="44" spans="1:12" s="29" customFormat="1" ht="12.75" customHeight="1" x14ac:dyDescent="0.2">
      <c r="A44"/>
      <c r="B44" s="129">
        <v>41390</v>
      </c>
      <c r="C44" s="190" t="s">
        <v>719</v>
      </c>
      <c r="D44" s="132" t="s">
        <v>1091</v>
      </c>
      <c r="E44" s="136">
        <v>396.1</v>
      </c>
      <c r="F44" s="29" t="s">
        <v>89</v>
      </c>
      <c r="G44" s="29" t="s">
        <v>249</v>
      </c>
      <c r="H44"/>
      <c r="I44"/>
      <c r="J44"/>
      <c r="K44"/>
      <c r="L44" s="309"/>
    </row>
    <row r="45" spans="1:12" s="29" customFormat="1" ht="12.75" customHeight="1" x14ac:dyDescent="0.2">
      <c r="A45"/>
      <c r="B45" s="129">
        <v>41391</v>
      </c>
      <c r="C45" s="190" t="s">
        <v>719</v>
      </c>
      <c r="D45" s="132" t="s">
        <v>1235</v>
      </c>
      <c r="E45" s="136">
        <v>700</v>
      </c>
      <c r="F45" s="29" t="s">
        <v>89</v>
      </c>
      <c r="G45" s="29" t="s">
        <v>249</v>
      </c>
      <c r="H45"/>
      <c r="I45"/>
      <c r="J45"/>
      <c r="K45"/>
      <c r="L45" s="309"/>
    </row>
    <row r="46" spans="1:12" s="29" customFormat="1" ht="12.75" customHeight="1" x14ac:dyDescent="0.2">
      <c r="A46"/>
      <c r="B46" s="129">
        <v>41393</v>
      </c>
      <c r="C46" s="190" t="s">
        <v>469</v>
      </c>
      <c r="D46" s="132" t="s">
        <v>424</v>
      </c>
      <c r="E46" s="136">
        <v>337.65</v>
      </c>
      <c r="F46" s="29" t="s">
        <v>89</v>
      </c>
      <c r="G46" s="29" t="s">
        <v>249</v>
      </c>
      <c r="H46"/>
      <c r="I46"/>
      <c r="J46"/>
      <c r="K46"/>
      <c r="L46" s="309"/>
    </row>
    <row r="47" spans="1:12" s="29" customFormat="1" ht="12.75" customHeight="1" thickBot="1" x14ac:dyDescent="0.25">
      <c r="A47"/>
      <c r="B47" s="209"/>
      <c r="C47" s="187"/>
      <c r="D47" s="133"/>
      <c r="E47" s="137"/>
      <c r="H47"/>
      <c r="I47"/>
      <c r="J47"/>
      <c r="K47"/>
      <c r="L47" s="308"/>
    </row>
    <row r="48" spans="1:12" s="29" customFormat="1" ht="13.5" thickBot="1" x14ac:dyDescent="0.25">
      <c r="A48"/>
      <c r="B48" s="56"/>
      <c r="C48" s="56"/>
      <c r="D48" s="194"/>
      <c r="E48" s="87">
        <f>SUM(E14:E47)</f>
        <v>33362.299999999996</v>
      </c>
      <c r="H48"/>
      <c r="I48"/>
      <c r="J48"/>
      <c r="K48"/>
      <c r="L48" s="308"/>
    </row>
    <row r="49" spans="1:12" s="29" customFormat="1" x14ac:dyDescent="0.2">
      <c r="A49"/>
      <c r="B49" s="56"/>
      <c r="C49" s="56"/>
      <c r="D49" s="194"/>
      <c r="E49" s="208"/>
      <c r="H49"/>
      <c r="I49"/>
      <c r="J49"/>
      <c r="K49"/>
      <c r="L49" s="308"/>
    </row>
    <row r="50" spans="1:12" s="29" customFormat="1" x14ac:dyDescent="0.2">
      <c r="A50"/>
      <c r="B50" s="56"/>
      <c r="C50" s="56"/>
      <c r="D50" s="194"/>
      <c r="E50" s="208"/>
      <c r="H50"/>
      <c r="I50"/>
      <c r="J50"/>
      <c r="K50"/>
      <c r="L50" s="308"/>
    </row>
    <row r="51" spans="1:12" s="29" customFormat="1" x14ac:dyDescent="0.2">
      <c r="A51"/>
      <c r="B51" s="56"/>
      <c r="C51" s="56"/>
      <c r="D51" s="194"/>
      <c r="E51" s="208"/>
      <c r="F51"/>
      <c r="H51"/>
      <c r="I51"/>
      <c r="J51"/>
      <c r="K51"/>
      <c r="L51" s="308"/>
    </row>
    <row r="52" spans="1:12" s="29" customFormat="1" x14ac:dyDescent="0.2">
      <c r="A52"/>
      <c r="B52"/>
      <c r="C52"/>
      <c r="D52" s="195"/>
      <c r="E52" s="197"/>
      <c r="F52"/>
      <c r="H52"/>
      <c r="I52"/>
      <c r="J52"/>
      <c r="K52"/>
      <c r="L52" s="308"/>
    </row>
    <row r="53" spans="1:12" s="29" customFormat="1" x14ac:dyDescent="0.2">
      <c r="A53"/>
      <c r="B53"/>
      <c r="C53"/>
      <c r="D53" s="195"/>
      <c r="E53" s="197"/>
      <c r="F53"/>
      <c r="H53"/>
      <c r="I53"/>
      <c r="J53"/>
      <c r="K53"/>
      <c r="L53" s="308"/>
    </row>
    <row r="54" spans="1:12" s="29" customFormat="1" x14ac:dyDescent="0.2">
      <c r="A54"/>
      <c r="B54"/>
      <c r="C54"/>
      <c r="D54" s="195"/>
      <c r="E54" s="197"/>
      <c r="F54"/>
      <c r="H54"/>
      <c r="I54"/>
      <c r="J54"/>
      <c r="K54"/>
      <c r="L54" s="308"/>
    </row>
    <row r="55" spans="1:12" s="29" customFormat="1" x14ac:dyDescent="0.2">
      <c r="A55"/>
      <c r="B55"/>
      <c r="C55"/>
      <c r="D55" s="195"/>
      <c r="E55" s="197"/>
      <c r="F55"/>
      <c r="H55"/>
      <c r="I55"/>
      <c r="J55"/>
      <c r="K55"/>
      <c r="L55" s="308"/>
    </row>
    <row r="56" spans="1:12" s="29" customFormat="1" x14ac:dyDescent="0.2">
      <c r="A56"/>
      <c r="B56"/>
      <c r="C56"/>
      <c r="D56" s="195"/>
      <c r="E56" s="197"/>
      <c r="H56"/>
      <c r="I56"/>
      <c r="J56"/>
      <c r="K56"/>
      <c r="L56" s="308"/>
    </row>
    <row r="57" spans="1:12" s="29" customFormat="1" x14ac:dyDescent="0.2">
      <c r="A57"/>
      <c r="B57"/>
      <c r="C57"/>
      <c r="D57" s="195"/>
      <c r="E57" s="197"/>
      <c r="H57"/>
      <c r="I57"/>
      <c r="J57"/>
      <c r="K57"/>
      <c r="L57" s="308"/>
    </row>
    <row r="58" spans="1:12" s="29" customFormat="1" x14ac:dyDescent="0.2">
      <c r="A58"/>
      <c r="B58"/>
      <c r="C58"/>
      <c r="D58" s="195"/>
      <c r="E58" s="197"/>
      <c r="H58"/>
      <c r="I58"/>
      <c r="J58"/>
      <c r="K58"/>
      <c r="L58" s="308"/>
    </row>
    <row r="59" spans="1:12" s="29" customFormat="1" x14ac:dyDescent="0.2">
      <c r="A59"/>
      <c r="B59"/>
      <c r="C59"/>
      <c r="D59" s="195"/>
      <c r="E59" s="197"/>
      <c r="H59"/>
      <c r="I59"/>
      <c r="J59"/>
      <c r="K59"/>
      <c r="L59" s="308"/>
    </row>
    <row r="60" spans="1:12" s="29" customFormat="1" x14ac:dyDescent="0.2">
      <c r="A60"/>
      <c r="B60"/>
      <c r="C60"/>
      <c r="D60" s="195"/>
      <c r="E60" s="197"/>
      <c r="H60"/>
      <c r="I60"/>
      <c r="J60"/>
      <c r="K60"/>
      <c r="L60" s="308"/>
    </row>
    <row r="61" spans="1:12" s="29" customFormat="1" x14ac:dyDescent="0.2">
      <c r="A61"/>
      <c r="B61"/>
      <c r="C61"/>
      <c r="D61" s="195"/>
      <c r="E61" s="197"/>
      <c r="H61"/>
      <c r="I61"/>
      <c r="J61"/>
      <c r="K61"/>
      <c r="L61" s="308"/>
    </row>
    <row r="62" spans="1:12" s="29" customFormat="1" x14ac:dyDescent="0.2">
      <c r="A62"/>
      <c r="B62"/>
      <c r="C62"/>
      <c r="D62" s="195"/>
      <c r="E62" s="197"/>
      <c r="H62"/>
      <c r="I62"/>
      <c r="J62"/>
      <c r="K62"/>
      <c r="L62" s="308"/>
    </row>
    <row r="63" spans="1:12" s="29" customFormat="1" x14ac:dyDescent="0.2">
      <c r="A63"/>
      <c r="B63"/>
      <c r="C63"/>
      <c r="D63" s="195"/>
      <c r="E63" s="197"/>
      <c r="H63"/>
      <c r="I63"/>
      <c r="J63"/>
      <c r="K63"/>
      <c r="L63" s="308"/>
    </row>
    <row r="64" spans="1:12" s="29" customFormat="1" x14ac:dyDescent="0.2">
      <c r="A64"/>
      <c r="B64"/>
      <c r="C64"/>
      <c r="D64" s="195"/>
      <c r="E64" s="197"/>
      <c r="H64"/>
      <c r="I64"/>
      <c r="J64"/>
      <c r="K64"/>
      <c r="L64" s="308"/>
    </row>
    <row r="65" spans="1:13" s="29" customFormat="1" x14ac:dyDescent="0.2">
      <c r="A65"/>
      <c r="B65"/>
      <c r="C65"/>
      <c r="D65" s="195"/>
      <c r="E65" s="197"/>
      <c r="H65"/>
      <c r="I65"/>
      <c r="J65"/>
      <c r="K65"/>
      <c r="L65" s="308"/>
    </row>
    <row r="66" spans="1:13" s="29" customFormat="1" x14ac:dyDescent="0.2">
      <c r="A66"/>
      <c r="B66"/>
      <c r="C66"/>
      <c r="D66" s="195"/>
      <c r="E66" s="197"/>
      <c r="H66"/>
      <c r="I66"/>
      <c r="J66"/>
      <c r="K66"/>
      <c r="L66" s="308"/>
    </row>
    <row r="67" spans="1:13" s="29" customFormat="1" x14ac:dyDescent="0.2">
      <c r="A67"/>
      <c r="B67"/>
      <c r="C67"/>
      <c r="D67" s="195"/>
      <c r="E67" s="197"/>
      <c r="H67"/>
      <c r="I67"/>
      <c r="J67"/>
      <c r="K67"/>
      <c r="L67" s="312"/>
    </row>
    <row r="68" spans="1:13" s="29" customFormat="1" x14ac:dyDescent="0.2">
      <c r="A68"/>
      <c r="B68"/>
      <c r="C68"/>
      <c r="D68" s="195"/>
      <c r="E68" s="197"/>
      <c r="H68"/>
      <c r="I68"/>
      <c r="J68"/>
      <c r="K68"/>
      <c r="L68" s="312"/>
    </row>
    <row r="69" spans="1:13" s="29" customFormat="1" x14ac:dyDescent="0.2">
      <c r="A69"/>
      <c r="B69"/>
      <c r="C69"/>
      <c r="D69" s="195"/>
      <c r="E69" s="197"/>
      <c r="H69"/>
      <c r="I69"/>
      <c r="J69"/>
      <c r="K69"/>
      <c r="L69" s="312"/>
      <c r="M69"/>
    </row>
    <row r="70" spans="1:13" s="29" customFormat="1" x14ac:dyDescent="0.2">
      <c r="A70"/>
      <c r="B70"/>
      <c r="C70"/>
      <c r="D70" s="195"/>
      <c r="E70" s="197"/>
      <c r="H70"/>
      <c r="I70"/>
      <c r="J70"/>
      <c r="K70"/>
      <c r="L70" s="312"/>
      <c r="M70"/>
    </row>
    <row r="71" spans="1:13" s="29" customFormat="1" x14ac:dyDescent="0.2">
      <c r="A71"/>
      <c r="B71"/>
      <c r="C71"/>
      <c r="D71" s="195"/>
      <c r="E71" s="197"/>
      <c r="H71"/>
      <c r="I71"/>
      <c r="J71"/>
      <c r="K71"/>
      <c r="L71" s="312"/>
      <c r="M71"/>
    </row>
  </sheetData>
  <mergeCells count="5">
    <mergeCell ref="A1:K1"/>
    <mergeCell ref="A3:D3"/>
    <mergeCell ref="J10:J11"/>
    <mergeCell ref="K10:K11"/>
    <mergeCell ref="A12:D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/>
  <dimension ref="A1:N92"/>
  <sheetViews>
    <sheetView topLeftCell="A37" workbookViewId="0">
      <selection activeCell="C60" sqref="C60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1232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73"/>
      <c r="G2" s="373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41397</v>
      </c>
      <c r="C5" s="190" t="s">
        <v>598</v>
      </c>
      <c r="D5" s="132" t="s">
        <v>599</v>
      </c>
      <c r="E5" s="136">
        <v>795.4</v>
      </c>
      <c r="F5" s="29" t="s">
        <v>89</v>
      </c>
      <c r="G5" s="29" t="s">
        <v>249</v>
      </c>
      <c r="I5" s="129">
        <v>41404</v>
      </c>
      <c r="J5" s="132" t="s">
        <v>1240</v>
      </c>
      <c r="K5" s="136">
        <v>592.07000000000005</v>
      </c>
      <c r="L5" s="308"/>
    </row>
    <row r="6" spans="1:14" s="56" customFormat="1" x14ac:dyDescent="0.2">
      <c r="B6" s="129">
        <v>41404</v>
      </c>
      <c r="C6" s="190" t="s">
        <v>691</v>
      </c>
      <c r="D6" s="132" t="s">
        <v>1041</v>
      </c>
      <c r="E6" s="136">
        <v>3090.65</v>
      </c>
      <c r="F6" s="29" t="s">
        <v>89</v>
      </c>
      <c r="G6" s="29" t="s">
        <v>249</v>
      </c>
      <c r="I6" s="129">
        <v>41404</v>
      </c>
      <c r="J6" s="132" t="s">
        <v>932</v>
      </c>
      <c r="K6" s="136">
        <v>4079.21</v>
      </c>
      <c r="L6" s="308"/>
    </row>
    <row r="7" spans="1:14" s="29" customFormat="1" ht="12.75" customHeight="1" x14ac:dyDescent="0.2">
      <c r="A7"/>
      <c r="B7" s="129">
        <v>41404</v>
      </c>
      <c r="C7" s="190" t="s">
        <v>691</v>
      </c>
      <c r="D7" s="132" t="s">
        <v>800</v>
      </c>
      <c r="E7" s="136">
        <v>2562</v>
      </c>
      <c r="F7" s="27" t="s">
        <v>89</v>
      </c>
      <c r="G7" s="29" t="s">
        <v>249</v>
      </c>
      <c r="H7" s="56"/>
      <c r="I7" s="129">
        <v>41404</v>
      </c>
      <c r="J7" s="132" t="s">
        <v>50</v>
      </c>
      <c r="K7" s="136">
        <v>5127.74</v>
      </c>
      <c r="L7" s="308"/>
    </row>
    <row r="8" spans="1:14" s="29" customFormat="1" ht="12.75" customHeight="1" x14ac:dyDescent="0.2">
      <c r="A8"/>
      <c r="B8" s="129">
        <v>41404</v>
      </c>
      <c r="C8" s="190" t="s">
        <v>691</v>
      </c>
      <c r="D8" s="132" t="s">
        <v>800</v>
      </c>
      <c r="E8" s="136">
        <v>3458.17</v>
      </c>
      <c r="F8" s="27" t="s">
        <v>89</v>
      </c>
      <c r="G8" s="29" t="s">
        <v>249</v>
      </c>
      <c r="H8" s="56"/>
      <c r="I8" s="129">
        <v>41411</v>
      </c>
      <c r="J8" s="132" t="s">
        <v>50</v>
      </c>
      <c r="K8" s="136">
        <v>1270.3699999999999</v>
      </c>
      <c r="L8" s="308"/>
    </row>
    <row r="9" spans="1:14" s="29" customFormat="1" ht="12.75" customHeight="1" thickBot="1" x14ac:dyDescent="0.25">
      <c r="A9"/>
      <c r="B9" s="161"/>
      <c r="C9" s="187"/>
      <c r="D9" s="133"/>
      <c r="E9" s="137"/>
      <c r="H9" s="56"/>
      <c r="I9" s="129"/>
      <c r="J9" s="132"/>
      <c r="K9" s="136"/>
      <c r="L9" s="308"/>
    </row>
    <row r="10" spans="1:14" s="29" customFormat="1" ht="13.5" thickBot="1" x14ac:dyDescent="0.25">
      <c r="A10"/>
      <c r="B10" s="56"/>
      <c r="C10" s="56"/>
      <c r="D10" s="194"/>
      <c r="E10" s="87">
        <f>SUM(E5:E9)</f>
        <v>9906.2200000000012</v>
      </c>
      <c r="H10"/>
      <c r="I10" s="161"/>
      <c r="J10" s="133"/>
      <c r="K10" s="137"/>
      <c r="L10" s="308"/>
    </row>
    <row r="11" spans="1:14" s="29" customFormat="1" ht="11.25" customHeight="1" thickBot="1" x14ac:dyDescent="0.25">
      <c r="A11"/>
      <c r="B11" s="56"/>
      <c r="C11" s="56"/>
      <c r="D11" s="194"/>
      <c r="E11" s="208"/>
      <c r="G11" s="116"/>
      <c r="H11"/>
      <c r="I11" s="56"/>
      <c r="J11" s="194"/>
      <c r="K11" s="87">
        <f>SUM(K5:K10)</f>
        <v>11069.39</v>
      </c>
      <c r="L11" s="313"/>
    </row>
    <row r="12" spans="1:14" s="111" customFormat="1" ht="16.5" thickBot="1" x14ac:dyDescent="0.25">
      <c r="A12" s="875" t="s">
        <v>1058</v>
      </c>
      <c r="B12" s="875"/>
      <c r="C12" s="875"/>
      <c r="D12" s="875"/>
      <c r="E12" s="288" t="s">
        <v>959</v>
      </c>
      <c r="F12" s="116"/>
      <c r="G12" s="27"/>
      <c r="H12" s="56"/>
      <c r="I12" s="299"/>
      <c r="J12" s="155"/>
      <c r="K12" s="301"/>
      <c r="L12" s="308"/>
    </row>
    <row r="13" spans="1:14" s="3" customFormat="1" ht="15.75" thickBot="1" x14ac:dyDescent="0.25">
      <c r="B13" s="10" t="s">
        <v>297</v>
      </c>
      <c r="C13" s="181" t="s">
        <v>296</v>
      </c>
      <c r="D13" s="11" t="s">
        <v>298</v>
      </c>
      <c r="E13" s="176" t="s">
        <v>299</v>
      </c>
      <c r="F13" s="27"/>
      <c r="G13" s="29"/>
      <c r="H13" s="294"/>
      <c r="I13" s="158"/>
      <c r="J13" s="883" t="s">
        <v>1087</v>
      </c>
      <c r="K13" s="881">
        <f>E10+K11+E69</f>
        <v>74088.5</v>
      </c>
      <c r="L13" s="307"/>
      <c r="M13" s="314"/>
      <c r="N13" s="314"/>
    </row>
    <row r="14" spans="1:14" s="56" customFormat="1" ht="12.75" customHeight="1" thickBot="1" x14ac:dyDescent="0.25">
      <c r="B14" s="129">
        <v>41396</v>
      </c>
      <c r="C14" s="190" t="s">
        <v>301</v>
      </c>
      <c r="D14" s="132" t="s">
        <v>459</v>
      </c>
      <c r="E14" s="136">
        <v>288.8</v>
      </c>
      <c r="F14" s="29" t="s">
        <v>89</v>
      </c>
      <c r="G14" s="29" t="s">
        <v>249</v>
      </c>
      <c r="H14"/>
      <c r="I14" s="158"/>
      <c r="J14" s="883"/>
      <c r="K14" s="882"/>
      <c r="L14" s="307"/>
    </row>
    <row r="15" spans="1:14" s="56" customFormat="1" ht="12.75" customHeight="1" x14ac:dyDescent="0.2">
      <c r="B15" s="129">
        <v>41396</v>
      </c>
      <c r="C15" s="190" t="s">
        <v>469</v>
      </c>
      <c r="D15" s="132" t="s">
        <v>424</v>
      </c>
      <c r="E15" s="136">
        <v>831.53</v>
      </c>
      <c r="F15" s="29" t="s">
        <v>89</v>
      </c>
      <c r="G15" s="29" t="s">
        <v>249</v>
      </c>
      <c r="H15" s="294"/>
      <c r="I15" s="158"/>
      <c r="J15" s="374"/>
      <c r="K15" s="336"/>
      <c r="L15" s="307"/>
    </row>
    <row r="16" spans="1:14" s="56" customFormat="1" ht="12.75" customHeight="1" x14ac:dyDescent="0.2">
      <c r="B16" s="129">
        <v>41396</v>
      </c>
      <c r="C16" s="190" t="s">
        <v>301</v>
      </c>
      <c r="D16" s="132" t="s">
        <v>869</v>
      </c>
      <c r="E16" s="136">
        <v>547.9</v>
      </c>
      <c r="F16" s="29" t="s">
        <v>89</v>
      </c>
      <c r="G16" s="29" t="s">
        <v>249</v>
      </c>
      <c r="H16" s="337"/>
      <c r="I16" s="158"/>
      <c r="J16" s="374"/>
      <c r="K16" s="336"/>
      <c r="L16" s="307"/>
    </row>
    <row r="17" spans="1:12" s="56" customFormat="1" ht="12.75" customHeight="1" x14ac:dyDescent="0.2">
      <c r="B17" s="129">
        <v>41396</v>
      </c>
      <c r="C17" s="190" t="s">
        <v>1201</v>
      </c>
      <c r="D17" s="132" t="s">
        <v>1239</v>
      </c>
      <c r="E17" s="136">
        <v>149</v>
      </c>
      <c r="F17" s="29" t="s">
        <v>89</v>
      </c>
      <c r="G17" s="29" t="s">
        <v>249</v>
      </c>
      <c r="H17"/>
      <c r="I17" s="158"/>
      <c r="J17" s="375"/>
      <c r="K17" s="336"/>
      <c r="L17" s="307"/>
    </row>
    <row r="18" spans="1:12" s="56" customFormat="1" ht="12.75" customHeight="1" x14ac:dyDescent="0.2">
      <c r="B18" s="129">
        <v>41396</v>
      </c>
      <c r="C18" s="190" t="s">
        <v>301</v>
      </c>
      <c r="D18" s="132" t="s">
        <v>1249</v>
      </c>
      <c r="E18" s="136">
        <v>669.05</v>
      </c>
      <c r="F18" s="29"/>
      <c r="G18" s="29" t="s">
        <v>249</v>
      </c>
      <c r="H18"/>
      <c r="I18" s="158"/>
      <c r="J18" s="377"/>
      <c r="K18" s="336"/>
      <c r="L18" s="307"/>
    </row>
    <row r="19" spans="1:12" s="29" customFormat="1" ht="12.75" customHeight="1" x14ac:dyDescent="0.2">
      <c r="A19" s="56"/>
      <c r="B19" s="129">
        <v>41397</v>
      </c>
      <c r="C19" s="190" t="s">
        <v>637</v>
      </c>
      <c r="D19" s="132" t="s">
        <v>1166</v>
      </c>
      <c r="E19" s="136">
        <v>239.85</v>
      </c>
      <c r="F19" s="29" t="s">
        <v>89</v>
      </c>
      <c r="G19" s="29" t="s">
        <v>249</v>
      </c>
      <c r="H19"/>
      <c r="I19" s="158"/>
      <c r="J19" s="375"/>
      <c r="K19" s="336"/>
    </row>
    <row r="20" spans="1:12" s="29" customFormat="1" ht="12.75" customHeight="1" x14ac:dyDescent="0.2">
      <c r="A20" s="56"/>
      <c r="B20" s="129">
        <v>41397</v>
      </c>
      <c r="C20" s="190" t="s">
        <v>1233</v>
      </c>
      <c r="D20" s="132" t="s">
        <v>1234</v>
      </c>
      <c r="E20" s="136">
        <v>240</v>
      </c>
      <c r="F20" s="29" t="s">
        <v>89</v>
      </c>
      <c r="G20" s="29" t="s">
        <v>249</v>
      </c>
      <c r="H20"/>
    </row>
    <row r="21" spans="1:12" s="29" customFormat="1" ht="12.75" customHeight="1" x14ac:dyDescent="0.2">
      <c r="A21"/>
      <c r="B21" s="129">
        <v>41397</v>
      </c>
      <c r="C21" s="190" t="s">
        <v>719</v>
      </c>
      <c r="D21" s="132" t="s">
        <v>1051</v>
      </c>
      <c r="E21" s="136">
        <v>655.33000000000004</v>
      </c>
      <c r="F21" s="29" t="s">
        <v>89</v>
      </c>
      <c r="G21" s="29" t="s">
        <v>249</v>
      </c>
      <c r="H21"/>
    </row>
    <row r="22" spans="1:12" s="29" customFormat="1" ht="12.75" customHeight="1" x14ac:dyDescent="0.2">
      <c r="A22"/>
      <c r="B22" s="129">
        <v>41397</v>
      </c>
      <c r="C22" s="190" t="s">
        <v>469</v>
      </c>
      <c r="D22" s="132" t="s">
        <v>1023</v>
      </c>
      <c r="E22" s="136">
        <v>130.88999999999999</v>
      </c>
      <c r="F22" s="29" t="s">
        <v>89</v>
      </c>
      <c r="G22" s="29" t="s">
        <v>249</v>
      </c>
      <c r="H22"/>
      <c r="L22" s="309"/>
    </row>
    <row r="23" spans="1:12" s="29" customFormat="1" ht="12.75" customHeight="1" x14ac:dyDescent="0.2">
      <c r="A23"/>
      <c r="B23" s="129">
        <v>41397</v>
      </c>
      <c r="C23" s="190" t="s">
        <v>469</v>
      </c>
      <c r="D23" s="132" t="s">
        <v>1081</v>
      </c>
      <c r="E23" s="136">
        <v>395.65</v>
      </c>
      <c r="F23" s="29" t="s">
        <v>89</v>
      </c>
      <c r="G23" s="29" t="s">
        <v>249</v>
      </c>
      <c r="H23"/>
      <c r="L23" s="309"/>
    </row>
    <row r="24" spans="1:12" s="29" customFormat="1" ht="12.75" customHeight="1" x14ac:dyDescent="0.2">
      <c r="A24"/>
      <c r="B24" s="129">
        <v>41397</v>
      </c>
      <c r="C24" s="190" t="s">
        <v>301</v>
      </c>
      <c r="D24" s="132" t="s">
        <v>1236</v>
      </c>
      <c r="E24" s="136">
        <v>207.75</v>
      </c>
      <c r="F24" s="29" t="s">
        <v>89</v>
      </c>
      <c r="G24" s="29" t="s">
        <v>249</v>
      </c>
      <c r="H24" s="307"/>
      <c r="I24"/>
      <c r="L24" s="309"/>
    </row>
    <row r="25" spans="1:12" s="29" customFormat="1" ht="12.75" customHeight="1" x14ac:dyDescent="0.2">
      <c r="A25"/>
      <c r="B25" s="129">
        <v>41400</v>
      </c>
      <c r="C25" s="190" t="s">
        <v>469</v>
      </c>
      <c r="D25" s="132" t="s">
        <v>1081</v>
      </c>
      <c r="E25" s="136">
        <v>125.01</v>
      </c>
      <c r="F25" s="29" t="s">
        <v>89</v>
      </c>
      <c r="G25" s="29" t="s">
        <v>249</v>
      </c>
      <c r="H25"/>
      <c r="I25"/>
      <c r="L25" s="309"/>
    </row>
    <row r="26" spans="1:12" s="29" customFormat="1" ht="12.75" customHeight="1" x14ac:dyDescent="0.2">
      <c r="A26"/>
      <c r="B26" s="129">
        <v>41404</v>
      </c>
      <c r="C26" s="190" t="s">
        <v>719</v>
      </c>
      <c r="D26" s="132" t="s">
        <v>1237</v>
      </c>
      <c r="E26" s="136">
        <v>2963.11</v>
      </c>
      <c r="F26" s="29" t="s">
        <v>89</v>
      </c>
      <c r="G26" s="29" t="s">
        <v>249</v>
      </c>
      <c r="H26"/>
      <c r="I26"/>
      <c r="L26" s="309"/>
    </row>
    <row r="27" spans="1:12" s="29" customFormat="1" ht="12.75" customHeight="1" x14ac:dyDescent="0.2">
      <c r="A27"/>
      <c r="B27" s="129">
        <v>41404</v>
      </c>
      <c r="C27" s="190" t="s">
        <v>637</v>
      </c>
      <c r="D27" s="132" t="s">
        <v>1139</v>
      </c>
      <c r="E27" s="136">
        <v>3339.2</v>
      </c>
      <c r="F27" s="29" t="s">
        <v>89</v>
      </c>
      <c r="G27" s="29" t="s">
        <v>249</v>
      </c>
      <c r="H27"/>
      <c r="I27"/>
      <c r="L27" s="309"/>
    </row>
    <row r="28" spans="1:12" s="29" customFormat="1" ht="12.75" customHeight="1" x14ac:dyDescent="0.2">
      <c r="A28"/>
      <c r="B28" s="129">
        <v>41404</v>
      </c>
      <c r="C28" s="190" t="s">
        <v>637</v>
      </c>
      <c r="D28" s="132" t="s">
        <v>1095</v>
      </c>
      <c r="E28" s="136">
        <v>491</v>
      </c>
      <c r="F28" s="29" t="s">
        <v>89</v>
      </c>
      <c r="G28" s="29" t="s">
        <v>249</v>
      </c>
      <c r="H28"/>
      <c r="I28"/>
      <c r="J28"/>
      <c r="K28"/>
      <c r="L28" s="309"/>
    </row>
    <row r="29" spans="1:12" s="29" customFormat="1" ht="12.75" customHeight="1" x14ac:dyDescent="0.2">
      <c r="A29"/>
      <c r="B29" s="129">
        <v>41404</v>
      </c>
      <c r="C29" s="190" t="s">
        <v>637</v>
      </c>
      <c r="D29" s="132" t="s">
        <v>597</v>
      </c>
      <c r="E29" s="136">
        <v>678.1</v>
      </c>
      <c r="F29" s="29" t="s">
        <v>89</v>
      </c>
      <c r="G29" s="29" t="s">
        <v>249</v>
      </c>
      <c r="H29"/>
      <c r="I29"/>
      <c r="J29"/>
      <c r="K29"/>
      <c r="L29" s="309"/>
    </row>
    <row r="30" spans="1:12" s="29" customFormat="1" ht="12.75" customHeight="1" x14ac:dyDescent="0.2">
      <c r="A30"/>
      <c r="B30" s="129">
        <v>41404</v>
      </c>
      <c r="C30" s="190" t="s">
        <v>637</v>
      </c>
      <c r="D30" s="132" t="s">
        <v>1166</v>
      </c>
      <c r="E30" s="136">
        <v>476.15</v>
      </c>
      <c r="F30" s="29" t="s">
        <v>89</v>
      </c>
      <c r="G30" s="29" t="s">
        <v>249</v>
      </c>
      <c r="H30"/>
      <c r="I30"/>
      <c r="J30"/>
      <c r="K30"/>
      <c r="L30" s="309"/>
    </row>
    <row r="31" spans="1:12" s="29" customFormat="1" ht="12.75" customHeight="1" x14ac:dyDescent="0.2">
      <c r="A31"/>
      <c r="B31" s="129">
        <v>41404</v>
      </c>
      <c r="C31" s="190" t="s">
        <v>637</v>
      </c>
      <c r="D31" s="132" t="s">
        <v>528</v>
      </c>
      <c r="E31" s="136">
        <v>1399.45</v>
      </c>
      <c r="F31" s="29" t="s">
        <v>89</v>
      </c>
      <c r="G31" s="29" t="s">
        <v>249</v>
      </c>
      <c r="H31"/>
      <c r="I31"/>
      <c r="J31"/>
      <c r="K31"/>
      <c r="L31" s="309"/>
    </row>
    <row r="32" spans="1:12" s="29" customFormat="1" ht="12.75" customHeight="1" x14ac:dyDescent="0.2">
      <c r="A32"/>
      <c r="B32" s="129">
        <v>41404</v>
      </c>
      <c r="C32" s="190" t="s">
        <v>637</v>
      </c>
      <c r="D32" s="132" t="s">
        <v>132</v>
      </c>
      <c r="E32" s="136">
        <v>420.7</v>
      </c>
      <c r="F32" s="29" t="s">
        <v>89</v>
      </c>
      <c r="G32" s="29" t="s">
        <v>249</v>
      </c>
      <c r="H32"/>
      <c r="I32"/>
      <c r="J32"/>
      <c r="K32"/>
      <c r="L32" s="309"/>
    </row>
    <row r="33" spans="1:12" s="29" customFormat="1" ht="12.75" customHeight="1" x14ac:dyDescent="0.2">
      <c r="A33"/>
      <c r="B33" s="129">
        <v>41404</v>
      </c>
      <c r="C33" s="190" t="s">
        <v>637</v>
      </c>
      <c r="D33" s="132" t="s">
        <v>1238</v>
      </c>
      <c r="E33" s="136">
        <v>2500</v>
      </c>
      <c r="F33" s="29" t="s">
        <v>89</v>
      </c>
      <c r="G33" s="29" t="s">
        <v>249</v>
      </c>
      <c r="H33"/>
      <c r="I33"/>
      <c r="J33"/>
      <c r="K33"/>
      <c r="L33" s="309"/>
    </row>
    <row r="34" spans="1:12" s="29" customFormat="1" ht="12.75" customHeight="1" x14ac:dyDescent="0.2">
      <c r="A34"/>
      <c r="B34" s="129">
        <v>41404</v>
      </c>
      <c r="C34" s="190" t="s">
        <v>1136</v>
      </c>
      <c r="D34" s="132" t="s">
        <v>861</v>
      </c>
      <c r="E34" s="272">
        <v>1122.1099999999999</v>
      </c>
      <c r="F34" s="29" t="s">
        <v>89</v>
      </c>
      <c r="G34" s="29" t="s">
        <v>249</v>
      </c>
      <c r="H34"/>
      <c r="I34"/>
      <c r="J34"/>
      <c r="K34"/>
      <c r="L34" s="309"/>
    </row>
    <row r="35" spans="1:12" s="29" customFormat="1" ht="12.75" customHeight="1" x14ac:dyDescent="0.2">
      <c r="A35"/>
      <c r="B35" s="129">
        <v>41404</v>
      </c>
      <c r="C35" s="190" t="s">
        <v>1113</v>
      </c>
      <c r="D35" s="132" t="s">
        <v>906</v>
      </c>
      <c r="E35" s="136">
        <v>4075.2</v>
      </c>
      <c r="F35" s="29" t="s">
        <v>89</v>
      </c>
      <c r="G35" s="29" t="s">
        <v>249</v>
      </c>
      <c r="H35"/>
      <c r="I35"/>
      <c r="J35"/>
      <c r="K35"/>
      <c r="L35" s="309"/>
    </row>
    <row r="36" spans="1:12" s="29" customFormat="1" ht="12.75" customHeight="1" x14ac:dyDescent="0.2">
      <c r="A36"/>
      <c r="B36" s="129">
        <v>41404</v>
      </c>
      <c r="C36" s="190" t="s">
        <v>469</v>
      </c>
      <c r="D36" s="132" t="s">
        <v>1023</v>
      </c>
      <c r="E36" s="136">
        <v>71.930000000000007</v>
      </c>
      <c r="F36" s="29" t="s">
        <v>89</v>
      </c>
      <c r="G36" s="29" t="s">
        <v>249</v>
      </c>
      <c r="H36"/>
      <c r="I36"/>
      <c r="J36"/>
      <c r="K36"/>
      <c r="L36" s="309"/>
    </row>
    <row r="37" spans="1:12" s="29" customFormat="1" ht="12.75" customHeight="1" x14ac:dyDescent="0.2">
      <c r="A37"/>
      <c r="B37" s="129">
        <v>41406</v>
      </c>
      <c r="C37" s="190" t="s">
        <v>719</v>
      </c>
      <c r="D37" s="132" t="s">
        <v>1051</v>
      </c>
      <c r="E37" s="136">
        <v>600.25</v>
      </c>
      <c r="F37" s="29" t="s">
        <v>89</v>
      </c>
      <c r="G37" s="29" t="s">
        <v>249</v>
      </c>
      <c r="H37"/>
      <c r="I37"/>
      <c r="J37"/>
      <c r="K37"/>
      <c r="L37" s="309"/>
    </row>
    <row r="38" spans="1:12" s="29" customFormat="1" ht="12.75" customHeight="1" x14ac:dyDescent="0.2">
      <c r="A38"/>
      <c r="B38" s="129">
        <v>41407</v>
      </c>
      <c r="C38" s="190" t="s">
        <v>469</v>
      </c>
      <c r="D38" s="132" t="s">
        <v>424</v>
      </c>
      <c r="E38" s="136">
        <v>131.66999999999999</v>
      </c>
      <c r="F38" s="29" t="s">
        <v>89</v>
      </c>
      <c r="G38" s="29" t="s">
        <v>249</v>
      </c>
      <c r="H38"/>
      <c r="I38"/>
      <c r="J38"/>
      <c r="K38"/>
      <c r="L38" s="309"/>
    </row>
    <row r="39" spans="1:12" s="29" customFormat="1" ht="12.75" customHeight="1" x14ac:dyDescent="0.2">
      <c r="A39"/>
      <c r="B39" s="129">
        <v>41407</v>
      </c>
      <c r="C39" s="190" t="s">
        <v>719</v>
      </c>
      <c r="D39" s="132" t="s">
        <v>1051</v>
      </c>
      <c r="E39" s="136">
        <v>1000.01</v>
      </c>
      <c r="F39" s="29" t="s">
        <v>89</v>
      </c>
      <c r="G39" s="29" t="s">
        <v>249</v>
      </c>
      <c r="H39"/>
      <c r="I39"/>
      <c r="J39"/>
      <c r="K39"/>
      <c r="L39" s="309"/>
    </row>
    <row r="40" spans="1:12" s="29" customFormat="1" ht="12.75" customHeight="1" x14ac:dyDescent="0.2">
      <c r="A40"/>
      <c r="B40" s="129">
        <v>41409</v>
      </c>
      <c r="C40" s="190" t="s">
        <v>425</v>
      </c>
      <c r="D40" s="132" t="s">
        <v>1241</v>
      </c>
      <c r="E40" s="136">
        <v>650</v>
      </c>
      <c r="F40" s="29" t="s">
        <v>89</v>
      </c>
      <c r="G40" s="29" t="s">
        <v>249</v>
      </c>
      <c r="H40"/>
      <c r="I40"/>
      <c r="J40"/>
      <c r="K40"/>
      <c r="L40" s="309"/>
    </row>
    <row r="41" spans="1:12" s="29" customFormat="1" ht="12.75" customHeight="1" x14ac:dyDescent="0.2">
      <c r="A41"/>
      <c r="B41" s="129">
        <v>41409</v>
      </c>
      <c r="C41" s="190" t="s">
        <v>719</v>
      </c>
      <c r="D41" s="132" t="s">
        <v>1051</v>
      </c>
      <c r="E41" s="136">
        <v>404.05</v>
      </c>
      <c r="F41" s="29" t="s">
        <v>89</v>
      </c>
      <c r="G41" s="29" t="s">
        <v>249</v>
      </c>
      <c r="H41"/>
      <c r="I41"/>
      <c r="J41"/>
      <c r="K41"/>
      <c r="L41" s="309"/>
    </row>
    <row r="42" spans="1:12" s="29" customFormat="1" ht="12.75" customHeight="1" x14ac:dyDescent="0.2">
      <c r="A42"/>
      <c r="B42" s="129">
        <v>41410</v>
      </c>
      <c r="C42" s="190" t="s">
        <v>301</v>
      </c>
      <c r="D42" s="132" t="s">
        <v>1242</v>
      </c>
      <c r="E42" s="136">
        <v>982.48</v>
      </c>
      <c r="F42" s="29" t="s">
        <v>89</v>
      </c>
      <c r="G42" s="29" t="s">
        <v>249</v>
      </c>
      <c r="H42"/>
      <c r="I42"/>
      <c r="J42"/>
      <c r="K42"/>
      <c r="L42" s="309"/>
    </row>
    <row r="43" spans="1:12" s="29" customFormat="1" ht="12.75" customHeight="1" x14ac:dyDescent="0.2">
      <c r="A43"/>
      <c r="B43" s="129">
        <v>41410</v>
      </c>
      <c r="C43" s="190" t="s">
        <v>301</v>
      </c>
      <c r="D43" s="132" t="s">
        <v>380</v>
      </c>
      <c r="E43" s="136">
        <v>296.39999999999998</v>
      </c>
      <c r="F43" s="29" t="s">
        <v>89</v>
      </c>
      <c r="G43" s="29" t="s">
        <v>249</v>
      </c>
      <c r="H43"/>
      <c r="I43"/>
      <c r="J43"/>
      <c r="K43"/>
      <c r="L43" s="309"/>
    </row>
    <row r="44" spans="1:12" s="29" customFormat="1" ht="12.75" customHeight="1" x14ac:dyDescent="0.2">
      <c r="A44"/>
      <c r="B44" s="129">
        <v>41410</v>
      </c>
      <c r="C44" s="190" t="s">
        <v>301</v>
      </c>
      <c r="D44" s="132" t="s">
        <v>380</v>
      </c>
      <c r="E44" s="136">
        <v>285</v>
      </c>
      <c r="F44" s="29" t="s">
        <v>89</v>
      </c>
      <c r="G44" s="29" t="s">
        <v>249</v>
      </c>
      <c r="H44"/>
      <c r="I44"/>
      <c r="J44"/>
      <c r="K44"/>
      <c r="L44" s="309"/>
    </row>
    <row r="45" spans="1:12" s="29" customFormat="1" ht="12.75" customHeight="1" x14ac:dyDescent="0.2">
      <c r="A45"/>
      <c r="B45" s="129">
        <v>41410</v>
      </c>
      <c r="C45" s="190" t="s">
        <v>301</v>
      </c>
      <c r="D45" s="132" t="s">
        <v>227</v>
      </c>
      <c r="E45" s="136">
        <v>62.7</v>
      </c>
      <c r="F45" s="29" t="s">
        <v>89</v>
      </c>
      <c r="G45" s="29" t="s">
        <v>249</v>
      </c>
      <c r="H45"/>
      <c r="I45"/>
      <c r="J45"/>
      <c r="K45"/>
      <c r="L45" s="309"/>
    </row>
    <row r="46" spans="1:12" s="29" customFormat="1" ht="12.75" customHeight="1" x14ac:dyDescent="0.2">
      <c r="A46"/>
      <c r="B46" s="129">
        <v>41410</v>
      </c>
      <c r="C46" s="190" t="s">
        <v>1118</v>
      </c>
      <c r="D46" s="132" t="s">
        <v>831</v>
      </c>
      <c r="E46" s="136">
        <v>750</v>
      </c>
      <c r="F46" s="29" t="s">
        <v>89</v>
      </c>
      <c r="G46" s="29" t="s">
        <v>249</v>
      </c>
      <c r="H46"/>
      <c r="I46"/>
      <c r="J46"/>
      <c r="K46"/>
      <c r="L46" s="309"/>
    </row>
    <row r="47" spans="1:12" s="29" customFormat="1" ht="12.75" customHeight="1" x14ac:dyDescent="0.2">
      <c r="A47"/>
      <c r="B47" s="129">
        <v>41410</v>
      </c>
      <c r="C47" s="190" t="s">
        <v>1118</v>
      </c>
      <c r="D47" s="132" t="s">
        <v>669</v>
      </c>
      <c r="E47" s="136">
        <v>350</v>
      </c>
      <c r="F47" s="29" t="s">
        <v>89</v>
      </c>
      <c r="G47" s="29" t="s">
        <v>249</v>
      </c>
      <c r="H47"/>
      <c r="I47"/>
      <c r="J47"/>
      <c r="K47"/>
      <c r="L47" s="309"/>
    </row>
    <row r="48" spans="1:12" s="29" customFormat="1" ht="12.75" customHeight="1" x14ac:dyDescent="0.2">
      <c r="A48"/>
      <c r="B48" s="129">
        <v>41410</v>
      </c>
      <c r="C48" s="190" t="s">
        <v>1118</v>
      </c>
      <c r="D48" s="132" t="s">
        <v>1244</v>
      </c>
      <c r="E48" s="136">
        <v>99.2</v>
      </c>
      <c r="F48" s="29" t="s">
        <v>89</v>
      </c>
      <c r="G48" s="29" t="s">
        <v>249</v>
      </c>
      <c r="H48"/>
      <c r="I48"/>
      <c r="J48"/>
      <c r="K48"/>
      <c r="L48" s="309"/>
    </row>
    <row r="49" spans="1:12" s="29" customFormat="1" ht="12.75" customHeight="1" x14ac:dyDescent="0.2">
      <c r="A49"/>
      <c r="B49" s="129">
        <v>41411</v>
      </c>
      <c r="C49" s="190" t="s">
        <v>719</v>
      </c>
      <c r="D49" s="132" t="s">
        <v>1245</v>
      </c>
      <c r="E49" s="136">
        <v>657.23</v>
      </c>
      <c r="F49" s="29" t="s">
        <v>89</v>
      </c>
      <c r="G49" s="29" t="s">
        <v>249</v>
      </c>
      <c r="H49"/>
      <c r="I49"/>
      <c r="J49"/>
      <c r="K49"/>
      <c r="L49" s="309"/>
    </row>
    <row r="50" spans="1:12" s="29" customFormat="1" ht="12.75" customHeight="1" x14ac:dyDescent="0.2">
      <c r="A50"/>
      <c r="B50" s="129">
        <v>41414</v>
      </c>
      <c r="C50" s="190" t="s">
        <v>301</v>
      </c>
      <c r="D50" s="132" t="s">
        <v>5</v>
      </c>
      <c r="E50" s="136">
        <v>2241.2399999999998</v>
      </c>
      <c r="F50" s="29" t="s">
        <v>89</v>
      </c>
      <c r="G50" s="29" t="s">
        <v>249</v>
      </c>
      <c r="H50"/>
      <c r="I50"/>
      <c r="J50"/>
      <c r="K50"/>
      <c r="L50" s="309"/>
    </row>
    <row r="51" spans="1:12" s="29" customFormat="1" ht="12.75" customHeight="1" x14ac:dyDescent="0.2">
      <c r="A51"/>
      <c r="B51" s="129">
        <v>41415</v>
      </c>
      <c r="C51" s="190" t="s">
        <v>469</v>
      </c>
      <c r="D51" s="132" t="s">
        <v>869</v>
      </c>
      <c r="E51" s="136">
        <v>910.9</v>
      </c>
      <c r="F51" s="29" t="s">
        <v>89</v>
      </c>
      <c r="G51" s="29" t="s">
        <v>249</v>
      </c>
      <c r="H51"/>
      <c r="I51"/>
      <c r="J51"/>
      <c r="K51"/>
      <c r="L51" s="309"/>
    </row>
    <row r="52" spans="1:12" s="29" customFormat="1" ht="12.75" customHeight="1" x14ac:dyDescent="0.2">
      <c r="A52"/>
      <c r="B52" s="129">
        <v>41415</v>
      </c>
      <c r="C52" s="190" t="s">
        <v>719</v>
      </c>
      <c r="D52" s="132" t="s">
        <v>1051</v>
      </c>
      <c r="E52" s="136">
        <v>779.69</v>
      </c>
      <c r="F52" s="29" t="s">
        <v>89</v>
      </c>
      <c r="G52" s="29" t="s">
        <v>249</v>
      </c>
      <c r="H52"/>
      <c r="I52"/>
      <c r="J52"/>
      <c r="K52"/>
      <c r="L52" s="309"/>
    </row>
    <row r="53" spans="1:12" s="29" customFormat="1" ht="12.75" customHeight="1" x14ac:dyDescent="0.2">
      <c r="A53"/>
      <c r="B53" s="129">
        <v>41415</v>
      </c>
      <c r="C53" s="190" t="s">
        <v>301</v>
      </c>
      <c r="D53" s="132" t="s">
        <v>459</v>
      </c>
      <c r="E53" s="136">
        <v>237.35</v>
      </c>
      <c r="F53" s="29" t="s">
        <v>89</v>
      </c>
      <c r="G53" s="29" t="s">
        <v>249</v>
      </c>
      <c r="H53"/>
      <c r="I53"/>
      <c r="J53"/>
      <c r="K53"/>
      <c r="L53" s="309"/>
    </row>
    <row r="54" spans="1:12" s="29" customFormat="1" ht="12.75" customHeight="1" x14ac:dyDescent="0.2">
      <c r="A54"/>
      <c r="B54" s="129">
        <v>41415</v>
      </c>
      <c r="C54" s="190" t="s">
        <v>469</v>
      </c>
      <c r="D54" s="132" t="s">
        <v>424</v>
      </c>
      <c r="E54" s="136">
        <v>71.42</v>
      </c>
      <c r="F54" s="29" t="s">
        <v>89</v>
      </c>
      <c r="G54" s="29" t="s">
        <v>249</v>
      </c>
      <c r="H54"/>
      <c r="I54"/>
      <c r="J54"/>
      <c r="K54"/>
      <c r="L54" s="309"/>
    </row>
    <row r="55" spans="1:12" s="29" customFormat="1" ht="12.75" customHeight="1" x14ac:dyDescent="0.2">
      <c r="A55"/>
      <c r="B55" s="129">
        <v>41415</v>
      </c>
      <c r="C55" s="190" t="s">
        <v>301</v>
      </c>
      <c r="D55" s="132" t="s">
        <v>310</v>
      </c>
      <c r="E55" s="136">
        <v>160</v>
      </c>
      <c r="F55" s="29" t="s">
        <v>89</v>
      </c>
      <c r="G55" s="29" t="s">
        <v>249</v>
      </c>
      <c r="H55"/>
      <c r="I55"/>
      <c r="J55"/>
      <c r="K55"/>
      <c r="L55" s="309"/>
    </row>
    <row r="56" spans="1:12" s="29" customFormat="1" ht="12.75" customHeight="1" x14ac:dyDescent="0.2">
      <c r="A56"/>
      <c r="B56" s="129">
        <v>41418</v>
      </c>
      <c r="C56" s="190" t="s">
        <v>441</v>
      </c>
      <c r="D56" s="132" t="s">
        <v>452</v>
      </c>
      <c r="E56" s="136">
        <v>840</v>
      </c>
      <c r="F56" s="29" t="s">
        <v>89</v>
      </c>
      <c r="G56" s="29" t="s">
        <v>249</v>
      </c>
      <c r="H56"/>
      <c r="I56"/>
      <c r="J56"/>
      <c r="K56"/>
      <c r="L56" s="309"/>
    </row>
    <row r="57" spans="1:12" s="29" customFormat="1" ht="12.75" customHeight="1" x14ac:dyDescent="0.2">
      <c r="A57"/>
      <c r="B57" s="129">
        <v>41418</v>
      </c>
      <c r="C57" s="190" t="s">
        <v>1136</v>
      </c>
      <c r="D57" s="132" t="s">
        <v>1243</v>
      </c>
      <c r="E57" s="272">
        <v>2460.0500000000002</v>
      </c>
      <c r="F57" s="29" t="s">
        <v>89</v>
      </c>
      <c r="G57" s="29" t="s">
        <v>249</v>
      </c>
      <c r="H57"/>
      <c r="I57">
        <f>2228.52+172.09+59.44</f>
        <v>2460.0500000000002</v>
      </c>
      <c r="J57"/>
      <c r="K57"/>
      <c r="L57" s="309"/>
    </row>
    <row r="58" spans="1:12" s="29" customFormat="1" ht="12.75" customHeight="1" x14ac:dyDescent="0.2">
      <c r="A58"/>
      <c r="B58" s="129">
        <v>41418</v>
      </c>
      <c r="C58" s="190" t="s">
        <v>301</v>
      </c>
      <c r="D58" s="132" t="s">
        <v>293</v>
      </c>
      <c r="E58" s="136">
        <v>4887.75</v>
      </c>
      <c r="F58" s="29" t="s">
        <v>89</v>
      </c>
      <c r="G58" s="29" t="s">
        <v>249</v>
      </c>
      <c r="H58"/>
      <c r="I58"/>
      <c r="J58"/>
      <c r="K58"/>
      <c r="L58" s="309"/>
    </row>
    <row r="59" spans="1:12" s="29" customFormat="1" ht="12.75" customHeight="1" x14ac:dyDescent="0.2">
      <c r="A59"/>
      <c r="B59" s="129">
        <v>41418</v>
      </c>
      <c r="C59" s="190" t="s">
        <v>301</v>
      </c>
      <c r="D59" s="132" t="s">
        <v>227</v>
      </c>
      <c r="E59" s="136">
        <v>1244.8800000000001</v>
      </c>
      <c r="F59" s="29" t="s">
        <v>89</v>
      </c>
      <c r="G59" s="29" t="s">
        <v>249</v>
      </c>
      <c r="H59"/>
      <c r="I59"/>
      <c r="J59"/>
      <c r="K59"/>
      <c r="L59" s="309"/>
    </row>
    <row r="60" spans="1:12" s="29" customFormat="1" ht="12.75" customHeight="1" x14ac:dyDescent="0.2">
      <c r="A60"/>
      <c r="B60" s="129">
        <v>41422</v>
      </c>
      <c r="C60" s="190" t="s">
        <v>1136</v>
      </c>
      <c r="D60" s="132" t="s">
        <v>1246</v>
      </c>
      <c r="E60" s="272">
        <v>1016.88</v>
      </c>
      <c r="F60" s="29" t="s">
        <v>89</v>
      </c>
      <c r="G60" s="29" t="s">
        <v>249</v>
      </c>
      <c r="H60"/>
      <c r="I60"/>
      <c r="J60"/>
      <c r="K60"/>
      <c r="L60" s="309"/>
    </row>
    <row r="61" spans="1:12" s="29" customFormat="1" ht="12.75" customHeight="1" x14ac:dyDescent="0.2">
      <c r="A61"/>
      <c r="B61" s="129">
        <v>41422</v>
      </c>
      <c r="C61" s="190" t="s">
        <v>637</v>
      </c>
      <c r="D61" s="132" t="s">
        <v>528</v>
      </c>
      <c r="E61" s="136">
        <v>1595.9</v>
      </c>
      <c r="F61" s="29" t="s">
        <v>89</v>
      </c>
      <c r="G61" s="29" t="s">
        <v>249</v>
      </c>
      <c r="H61"/>
      <c r="I61"/>
      <c r="J61"/>
      <c r="K61"/>
      <c r="L61" s="309"/>
    </row>
    <row r="62" spans="1:12" s="29" customFormat="1" ht="12.75" customHeight="1" x14ac:dyDescent="0.2">
      <c r="A62"/>
      <c r="B62" s="129">
        <v>41425</v>
      </c>
      <c r="C62" s="190" t="s">
        <v>637</v>
      </c>
      <c r="D62" s="132" t="s">
        <v>1166</v>
      </c>
      <c r="E62" s="136">
        <v>247.58</v>
      </c>
      <c r="F62" s="29" t="s">
        <v>89</v>
      </c>
      <c r="G62" s="29" t="s">
        <v>249</v>
      </c>
      <c r="H62"/>
      <c r="I62"/>
      <c r="J62"/>
      <c r="K62"/>
      <c r="L62" s="309"/>
    </row>
    <row r="63" spans="1:12" s="29" customFormat="1" ht="12.75" customHeight="1" x14ac:dyDescent="0.2">
      <c r="A63"/>
      <c r="B63" s="129">
        <v>41425</v>
      </c>
      <c r="C63" s="190" t="s">
        <v>719</v>
      </c>
      <c r="D63" s="132" t="s">
        <v>1237</v>
      </c>
      <c r="E63" s="136">
        <v>1366.89</v>
      </c>
      <c r="F63" s="29" t="s">
        <v>89</v>
      </c>
      <c r="G63" s="29" t="s">
        <v>249</v>
      </c>
      <c r="H63"/>
      <c r="I63"/>
      <c r="J63"/>
      <c r="K63"/>
      <c r="L63" s="309"/>
    </row>
    <row r="64" spans="1:12" s="29" customFormat="1" ht="12.75" customHeight="1" x14ac:dyDescent="0.2">
      <c r="A64"/>
      <c r="B64" s="129">
        <v>41425</v>
      </c>
      <c r="C64" s="190" t="s">
        <v>674</v>
      </c>
      <c r="D64" s="132" t="s">
        <v>730</v>
      </c>
      <c r="E64" s="136">
        <v>129.4</v>
      </c>
      <c r="F64" s="29" t="s">
        <v>89</v>
      </c>
      <c r="G64" s="29" t="s">
        <v>249</v>
      </c>
      <c r="H64"/>
      <c r="I64"/>
      <c r="J64"/>
      <c r="K64"/>
      <c r="L64" s="309"/>
    </row>
    <row r="65" spans="1:12" s="29" customFormat="1" ht="12.75" customHeight="1" x14ac:dyDescent="0.2">
      <c r="A65"/>
      <c r="B65" s="129">
        <v>41425</v>
      </c>
      <c r="C65" s="190" t="s">
        <v>301</v>
      </c>
      <c r="D65" s="132" t="s">
        <v>336</v>
      </c>
      <c r="E65" s="136">
        <v>1604.73</v>
      </c>
      <c r="F65" s="29" t="s">
        <v>89</v>
      </c>
      <c r="G65" s="29" t="s">
        <v>249</v>
      </c>
      <c r="H65"/>
      <c r="I65"/>
      <c r="J65"/>
      <c r="K65"/>
      <c r="L65" s="309"/>
    </row>
    <row r="66" spans="1:12" s="29" customFormat="1" ht="12.75" customHeight="1" x14ac:dyDescent="0.2">
      <c r="A66"/>
      <c r="B66" s="129">
        <v>41425</v>
      </c>
      <c r="C66" s="190" t="s">
        <v>1136</v>
      </c>
      <c r="D66" s="132" t="s">
        <v>1247</v>
      </c>
      <c r="E66" s="272">
        <v>2171.3200000000002</v>
      </c>
      <c r="F66" s="29" t="s">
        <v>89</v>
      </c>
      <c r="G66" s="29" t="s">
        <v>249</v>
      </c>
      <c r="H66"/>
      <c r="I66"/>
      <c r="J66"/>
      <c r="K66"/>
      <c r="L66" s="309"/>
    </row>
    <row r="67" spans="1:12" s="29" customFormat="1" ht="12.75" customHeight="1" x14ac:dyDescent="0.2">
      <c r="A67"/>
      <c r="B67" s="129">
        <v>41425</v>
      </c>
      <c r="C67" s="190" t="s">
        <v>1136</v>
      </c>
      <c r="D67" s="132" t="s">
        <v>1248</v>
      </c>
      <c r="E67" s="272">
        <v>2860.21</v>
      </c>
      <c r="F67" s="29" t="s">
        <v>89</v>
      </c>
      <c r="G67" s="29" t="s">
        <v>249</v>
      </c>
      <c r="H67"/>
      <c r="I67" s="266"/>
      <c r="J67"/>
      <c r="K67"/>
      <c r="L67" s="309"/>
    </row>
    <row r="68" spans="1:12" s="29" customFormat="1" ht="12.75" customHeight="1" thickBot="1" x14ac:dyDescent="0.25">
      <c r="A68"/>
      <c r="B68" s="209"/>
      <c r="C68" s="187"/>
      <c r="D68" s="133"/>
      <c r="E68" s="137"/>
      <c r="H68"/>
      <c r="I68"/>
      <c r="J68"/>
      <c r="K68"/>
      <c r="L68" s="308"/>
    </row>
    <row r="69" spans="1:12" s="29" customFormat="1" ht="13.5" thickBot="1" x14ac:dyDescent="0.25">
      <c r="A69"/>
      <c r="B69" s="56"/>
      <c r="C69" s="56"/>
      <c r="D69" s="194"/>
      <c r="E69" s="87">
        <f>SUM(E14:E68)</f>
        <v>53112.890000000007</v>
      </c>
      <c r="H69"/>
      <c r="I69"/>
      <c r="J69"/>
      <c r="K69"/>
      <c r="L69" s="308"/>
    </row>
    <row r="70" spans="1:12" s="29" customFormat="1" x14ac:dyDescent="0.2">
      <c r="A70"/>
      <c r="B70" s="56"/>
      <c r="C70" s="56"/>
      <c r="D70" s="194"/>
      <c r="E70" s="208"/>
      <c r="H70"/>
      <c r="I70"/>
      <c r="J70"/>
      <c r="K70"/>
      <c r="L70" s="308"/>
    </row>
    <row r="71" spans="1:12" s="29" customFormat="1" x14ac:dyDescent="0.2">
      <c r="A71"/>
      <c r="B71" s="56"/>
      <c r="C71" s="56"/>
      <c r="D71" s="194"/>
      <c r="E71" s="208"/>
      <c r="H71"/>
      <c r="I71"/>
      <c r="J71"/>
      <c r="K71"/>
      <c r="L71" s="308"/>
    </row>
    <row r="72" spans="1:12" s="29" customFormat="1" x14ac:dyDescent="0.2">
      <c r="A72"/>
      <c r="B72" s="56"/>
      <c r="C72" s="56"/>
      <c r="D72" s="194"/>
      <c r="E72" s="208"/>
      <c r="F72"/>
      <c r="H72"/>
      <c r="I72"/>
      <c r="J72"/>
      <c r="K72"/>
      <c r="L72" s="308"/>
    </row>
    <row r="73" spans="1:12" s="29" customFormat="1" x14ac:dyDescent="0.2">
      <c r="A73"/>
      <c r="B73"/>
      <c r="C73"/>
      <c r="D73" s="195"/>
      <c r="E73" s="197"/>
      <c r="F73"/>
      <c r="H73"/>
      <c r="I73"/>
      <c r="J73"/>
      <c r="K73"/>
      <c r="L73" s="308"/>
    </row>
    <row r="74" spans="1:12" s="29" customFormat="1" x14ac:dyDescent="0.2">
      <c r="A74"/>
      <c r="B74"/>
      <c r="C74"/>
      <c r="D74" s="195"/>
      <c r="E74" s="197"/>
      <c r="F74"/>
      <c r="H74"/>
      <c r="I74"/>
      <c r="J74"/>
      <c r="K74"/>
      <c r="L74" s="308"/>
    </row>
    <row r="75" spans="1:12" s="29" customFormat="1" x14ac:dyDescent="0.2">
      <c r="A75"/>
      <c r="B75"/>
      <c r="C75"/>
      <c r="D75" s="195"/>
      <c r="E75" s="197"/>
      <c r="F75"/>
      <c r="H75"/>
      <c r="I75"/>
      <c r="J75"/>
      <c r="K75"/>
      <c r="L75" s="308"/>
    </row>
    <row r="76" spans="1:12" s="29" customFormat="1" x14ac:dyDescent="0.2">
      <c r="A76"/>
      <c r="B76"/>
      <c r="C76"/>
      <c r="D76" s="195"/>
      <c r="E76" s="197"/>
      <c r="F76"/>
      <c r="H76"/>
      <c r="I76"/>
      <c r="J76"/>
      <c r="K76"/>
      <c r="L76" s="308"/>
    </row>
    <row r="77" spans="1:12" s="29" customFormat="1" x14ac:dyDescent="0.2">
      <c r="A77"/>
      <c r="B77"/>
      <c r="C77"/>
      <c r="D77" s="195"/>
      <c r="E77" s="197"/>
      <c r="H77"/>
      <c r="I77"/>
      <c r="J77"/>
      <c r="K77"/>
      <c r="L77" s="308"/>
    </row>
    <row r="78" spans="1:12" s="29" customFormat="1" x14ac:dyDescent="0.2">
      <c r="A78"/>
      <c r="B78"/>
      <c r="C78"/>
      <c r="D78" s="195"/>
      <c r="E78" s="197"/>
      <c r="H78"/>
      <c r="I78"/>
      <c r="J78"/>
      <c r="K78"/>
      <c r="L78" s="308"/>
    </row>
    <row r="79" spans="1:12" s="29" customFormat="1" x14ac:dyDescent="0.2">
      <c r="A79"/>
      <c r="B79"/>
      <c r="C79"/>
      <c r="D79" s="195"/>
      <c r="E79" s="197"/>
      <c r="H79"/>
      <c r="I79"/>
      <c r="J79"/>
      <c r="K79"/>
      <c r="L79" s="308"/>
    </row>
    <row r="80" spans="1:12" s="29" customFormat="1" x14ac:dyDescent="0.2">
      <c r="A80"/>
      <c r="B80"/>
      <c r="C80"/>
      <c r="D80" s="195"/>
      <c r="E80" s="197"/>
      <c r="H80"/>
      <c r="I80"/>
      <c r="J80"/>
      <c r="K80"/>
      <c r="L80" s="308"/>
    </row>
    <row r="81" spans="1:13" s="29" customFormat="1" x14ac:dyDescent="0.2">
      <c r="A81"/>
      <c r="B81"/>
      <c r="C81"/>
      <c r="D81" s="195"/>
      <c r="E81" s="197"/>
      <c r="H81"/>
      <c r="I81"/>
      <c r="J81"/>
      <c r="K81"/>
      <c r="L81" s="308"/>
    </row>
    <row r="82" spans="1:13" s="29" customFormat="1" x14ac:dyDescent="0.2">
      <c r="A82"/>
      <c r="B82"/>
      <c r="C82"/>
      <c r="D82" s="195"/>
      <c r="E82" s="197"/>
      <c r="H82"/>
      <c r="I82"/>
      <c r="J82"/>
      <c r="K82"/>
      <c r="L82" s="308"/>
    </row>
    <row r="83" spans="1:13" s="29" customFormat="1" x14ac:dyDescent="0.2">
      <c r="A83"/>
      <c r="B83"/>
      <c r="C83"/>
      <c r="D83" s="195"/>
      <c r="E83" s="197"/>
      <c r="H83"/>
      <c r="I83"/>
      <c r="J83"/>
      <c r="K83"/>
      <c r="L83" s="308"/>
    </row>
    <row r="84" spans="1:13" s="29" customFormat="1" x14ac:dyDescent="0.2">
      <c r="A84"/>
      <c r="B84"/>
      <c r="C84"/>
      <c r="D84" s="195"/>
      <c r="E84" s="197"/>
      <c r="H84"/>
      <c r="I84"/>
      <c r="J84"/>
      <c r="K84"/>
      <c r="L84" s="308"/>
    </row>
    <row r="85" spans="1:13" s="29" customFormat="1" x14ac:dyDescent="0.2">
      <c r="A85"/>
      <c r="B85"/>
      <c r="C85"/>
      <c r="D85" s="195"/>
      <c r="E85" s="197"/>
      <c r="H85"/>
      <c r="I85"/>
      <c r="J85"/>
      <c r="K85"/>
      <c r="L85" s="308"/>
    </row>
    <row r="86" spans="1:13" s="29" customFormat="1" x14ac:dyDescent="0.2">
      <c r="A86"/>
      <c r="B86"/>
      <c r="C86"/>
      <c r="D86" s="195"/>
      <c r="E86" s="197"/>
      <c r="H86"/>
      <c r="I86"/>
      <c r="J86"/>
      <c r="K86"/>
      <c r="L86" s="308"/>
    </row>
    <row r="87" spans="1:13" s="29" customFormat="1" x14ac:dyDescent="0.2">
      <c r="A87"/>
      <c r="B87"/>
      <c r="C87"/>
      <c r="D87" s="195"/>
      <c r="E87" s="197"/>
      <c r="H87"/>
      <c r="I87"/>
      <c r="J87"/>
      <c r="K87"/>
      <c r="L87" s="308"/>
    </row>
    <row r="88" spans="1:13" s="29" customFormat="1" x14ac:dyDescent="0.2">
      <c r="A88"/>
      <c r="B88"/>
      <c r="C88"/>
      <c r="D88" s="195"/>
      <c r="E88" s="197"/>
      <c r="H88"/>
      <c r="I88"/>
      <c r="J88"/>
      <c r="K88"/>
      <c r="L88" s="312"/>
    </row>
    <row r="89" spans="1:13" s="29" customFormat="1" x14ac:dyDescent="0.2">
      <c r="A89"/>
      <c r="B89"/>
      <c r="C89"/>
      <c r="D89" s="195"/>
      <c r="E89" s="197"/>
      <c r="H89"/>
      <c r="I89"/>
      <c r="J89"/>
      <c r="K89"/>
      <c r="L89" s="312"/>
    </row>
    <row r="90" spans="1:13" s="29" customFormat="1" x14ac:dyDescent="0.2">
      <c r="A90"/>
      <c r="B90"/>
      <c r="C90"/>
      <c r="D90" s="195"/>
      <c r="E90" s="197"/>
      <c r="H90"/>
      <c r="I90"/>
      <c r="J90"/>
      <c r="K90"/>
      <c r="L90" s="312"/>
      <c r="M90"/>
    </row>
    <row r="91" spans="1:13" s="29" customFormat="1" x14ac:dyDescent="0.2">
      <c r="A91"/>
      <c r="B91"/>
      <c r="C91"/>
      <c r="D91" s="195"/>
      <c r="E91" s="197"/>
      <c r="H91"/>
      <c r="I91"/>
      <c r="J91"/>
      <c r="K91"/>
      <c r="L91" s="312"/>
      <c r="M91"/>
    </row>
    <row r="92" spans="1:13" s="29" customFormat="1" x14ac:dyDescent="0.2">
      <c r="A92"/>
      <c r="B92"/>
      <c r="C92"/>
      <c r="D92" s="195"/>
      <c r="E92" s="197"/>
      <c r="H92"/>
      <c r="I92"/>
      <c r="J92"/>
      <c r="K92"/>
      <c r="L92" s="312"/>
      <c r="M92"/>
    </row>
  </sheetData>
  <mergeCells count="5">
    <mergeCell ref="A1:K1"/>
    <mergeCell ref="A3:D3"/>
    <mergeCell ref="J13:J14"/>
    <mergeCell ref="K13:K14"/>
    <mergeCell ref="A12:D1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N83"/>
  <sheetViews>
    <sheetView topLeftCell="A4" zoomScaleNormal="100" workbookViewId="0">
      <selection activeCell="C45" sqref="C45"/>
    </sheetView>
  </sheetViews>
  <sheetFormatPr defaultRowHeight="12.75" x14ac:dyDescent="0.2"/>
  <cols>
    <col min="1" max="1" width="2.28515625" customWidth="1"/>
    <col min="2" max="2" width="10.140625" bestFit="1" customWidth="1"/>
    <col min="3" max="3" width="18.140625" customWidth="1"/>
    <col min="4" max="4" width="29.5703125" style="195" customWidth="1"/>
    <col min="5" max="5" width="13.42578125" style="197" customWidth="1"/>
    <col min="6" max="6" width="2.7109375" style="29" customWidth="1"/>
    <col min="7" max="7" width="2.5703125" style="29" customWidth="1"/>
    <col min="8" max="8" width="2.85546875" customWidth="1"/>
    <col min="9" max="9" width="13.140625" customWidth="1"/>
    <col min="10" max="10" width="22.7109375" customWidth="1"/>
    <col min="11" max="11" width="15.140625" customWidth="1"/>
    <col min="12" max="12" width="3" style="312" customWidth="1"/>
    <col min="13" max="13" width="16.5703125" customWidth="1"/>
  </cols>
  <sheetData>
    <row r="1" spans="1:14" s="1" customFormat="1" ht="24" customHeight="1" x14ac:dyDescent="0.2">
      <c r="A1" s="880" t="s">
        <v>1250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305"/>
    </row>
    <row r="2" spans="1:14" s="1" customFormat="1" ht="6.75" customHeight="1" x14ac:dyDescent="0.2">
      <c r="D2" s="193"/>
      <c r="E2" s="144"/>
      <c r="F2" s="376"/>
      <c r="G2" s="376"/>
      <c r="L2" s="305"/>
    </row>
    <row r="3" spans="1:14" s="111" customFormat="1" ht="16.5" thickBot="1" x14ac:dyDescent="0.25">
      <c r="A3" s="875" t="s">
        <v>1040</v>
      </c>
      <c r="B3" s="875"/>
      <c r="C3" s="875"/>
      <c r="D3" s="875"/>
      <c r="E3" s="288"/>
      <c r="F3" s="116"/>
      <c r="G3" s="116"/>
      <c r="H3" s="294" t="s">
        <v>1056</v>
      </c>
      <c r="I3" s="294"/>
      <c r="J3" s="294"/>
      <c r="K3" s="288"/>
      <c r="L3" s="306"/>
    </row>
    <row r="4" spans="1:14" s="3" customFormat="1" thickBot="1" x14ac:dyDescent="0.25">
      <c r="B4" s="10" t="s">
        <v>297</v>
      </c>
      <c r="C4" s="181" t="s">
        <v>296</v>
      </c>
      <c r="D4" s="11" t="s">
        <v>298</v>
      </c>
      <c r="E4" s="176" t="s">
        <v>299</v>
      </c>
      <c r="F4" s="27"/>
      <c r="G4" s="27"/>
      <c r="I4" s="10" t="s">
        <v>297</v>
      </c>
      <c r="J4" s="11" t="s">
        <v>298</v>
      </c>
      <c r="K4" s="176" t="s">
        <v>299</v>
      </c>
      <c r="L4" s="307"/>
    </row>
    <row r="5" spans="1:14" s="56" customFormat="1" x14ac:dyDescent="0.2">
      <c r="B5" s="129">
        <v>41430</v>
      </c>
      <c r="C5" s="190" t="s">
        <v>598</v>
      </c>
      <c r="D5" s="132" t="s">
        <v>599</v>
      </c>
      <c r="E5" s="136">
        <v>552.25</v>
      </c>
      <c r="F5" s="29" t="s">
        <v>89</v>
      </c>
      <c r="G5" s="29" t="s">
        <v>249</v>
      </c>
      <c r="I5" s="129">
        <v>41438</v>
      </c>
      <c r="J5" s="132" t="s">
        <v>259</v>
      </c>
      <c r="K5" s="136">
        <v>20000</v>
      </c>
      <c r="L5" s="308"/>
    </row>
    <row r="6" spans="1:14" s="56" customFormat="1" x14ac:dyDescent="0.2">
      <c r="B6" s="129">
        <v>41432</v>
      </c>
      <c r="C6" s="190" t="s">
        <v>691</v>
      </c>
      <c r="D6" s="132" t="s">
        <v>1041</v>
      </c>
      <c r="E6" s="136">
        <v>3528.5</v>
      </c>
      <c r="F6" s="29" t="s">
        <v>89</v>
      </c>
      <c r="G6" s="29" t="s">
        <v>249</v>
      </c>
      <c r="I6" s="129">
        <v>41445</v>
      </c>
      <c r="J6" s="132" t="s">
        <v>6</v>
      </c>
      <c r="K6" s="136">
        <v>17681.400000000001</v>
      </c>
      <c r="L6" s="308"/>
    </row>
    <row r="7" spans="1:14" s="29" customFormat="1" ht="12.75" customHeight="1" thickBot="1" x14ac:dyDescent="0.25">
      <c r="A7"/>
      <c r="B7" s="129">
        <v>41432</v>
      </c>
      <c r="C7" s="190" t="s">
        <v>691</v>
      </c>
      <c r="D7" s="132" t="s">
        <v>800</v>
      </c>
      <c r="E7" s="136">
        <v>2529.5700000000002</v>
      </c>
      <c r="F7" s="27" t="s">
        <v>89</v>
      </c>
      <c r="G7" s="29" t="s">
        <v>249</v>
      </c>
      <c r="H7" s="56"/>
      <c r="I7" s="161"/>
      <c r="J7" s="133"/>
      <c r="K7" s="137"/>
      <c r="L7" s="308"/>
    </row>
    <row r="8" spans="1:14" s="29" customFormat="1" ht="12.75" customHeight="1" thickBot="1" x14ac:dyDescent="0.25">
      <c r="A8"/>
      <c r="B8" s="129">
        <v>41438</v>
      </c>
      <c r="C8" s="190" t="s">
        <v>691</v>
      </c>
      <c r="D8" s="132" t="s">
        <v>1041</v>
      </c>
      <c r="E8" s="136">
        <v>3497.09</v>
      </c>
      <c r="F8" s="27" t="s">
        <v>89</v>
      </c>
      <c r="G8" s="29" t="s">
        <v>249</v>
      </c>
      <c r="H8" s="56"/>
      <c r="I8" s="316"/>
      <c r="J8" s="194"/>
      <c r="K8" s="87">
        <f>SUM(K5:K7)</f>
        <v>37681.4</v>
      </c>
      <c r="L8" s="308"/>
    </row>
    <row r="9" spans="1:14" s="29" customFormat="1" ht="12.75" customHeight="1" thickBot="1" x14ac:dyDescent="0.25">
      <c r="A9"/>
      <c r="B9" s="129">
        <v>41438</v>
      </c>
      <c r="C9" s="190" t="s">
        <v>691</v>
      </c>
      <c r="D9" s="132" t="s">
        <v>800</v>
      </c>
      <c r="E9" s="136">
        <v>5000</v>
      </c>
      <c r="F9" s="27"/>
      <c r="G9" s="29" t="s">
        <v>249</v>
      </c>
      <c r="H9" s="56"/>
      <c r="I9" s="299"/>
      <c r="J9" s="155"/>
      <c r="K9" s="301"/>
      <c r="L9" s="308"/>
    </row>
    <row r="10" spans="1:14" s="29" customFormat="1" ht="12.75" customHeight="1" thickBot="1" x14ac:dyDescent="0.25">
      <c r="A10"/>
      <c r="B10" s="161"/>
      <c r="C10" s="187"/>
      <c r="D10" s="133"/>
      <c r="E10" s="137"/>
      <c r="H10" s="56"/>
      <c r="I10" s="158"/>
      <c r="J10" s="883" t="s">
        <v>1087</v>
      </c>
      <c r="K10" s="881">
        <f>E11+K8+E60</f>
        <v>160508.04999999999</v>
      </c>
      <c r="L10" s="308"/>
    </row>
    <row r="11" spans="1:14" s="29" customFormat="1" ht="13.5" thickBot="1" x14ac:dyDescent="0.25">
      <c r="A11"/>
      <c r="B11" s="56"/>
      <c r="C11" s="56"/>
      <c r="D11" s="194"/>
      <c r="E11" s="87">
        <f>SUM(E5:E10)</f>
        <v>15107.41</v>
      </c>
      <c r="H11"/>
      <c r="I11" s="158"/>
      <c r="J11" s="883"/>
      <c r="K11" s="882"/>
      <c r="L11" s="308"/>
    </row>
    <row r="12" spans="1:14" s="29" customFormat="1" ht="11.25" customHeight="1" x14ac:dyDescent="0.2">
      <c r="A12"/>
      <c r="B12" s="56"/>
      <c r="C12" s="56"/>
      <c r="D12" s="194"/>
      <c r="E12" s="208"/>
      <c r="G12" s="116"/>
      <c r="H12"/>
      <c r="I12" s="158"/>
      <c r="J12" s="377"/>
      <c r="K12" s="336"/>
      <c r="L12" s="314"/>
    </row>
    <row r="13" spans="1:14" s="111" customFormat="1" ht="16.5" thickBot="1" x14ac:dyDescent="0.25">
      <c r="A13" s="875" t="s">
        <v>1058</v>
      </c>
      <c r="B13" s="875"/>
      <c r="C13" s="875"/>
      <c r="D13" s="875"/>
      <c r="E13" s="288" t="s">
        <v>959</v>
      </c>
      <c r="F13" s="116"/>
      <c r="G13" s="27"/>
      <c r="H13" s="56"/>
      <c r="I13" s="158"/>
      <c r="J13" s="377"/>
      <c r="K13" s="336"/>
      <c r="L13" s="308"/>
    </row>
    <row r="14" spans="1:14" s="3" customFormat="1" ht="15.75" thickBot="1" x14ac:dyDescent="0.25">
      <c r="B14" s="10" t="s">
        <v>297</v>
      </c>
      <c r="C14" s="181" t="s">
        <v>296</v>
      </c>
      <c r="D14" s="11" t="s">
        <v>298</v>
      </c>
      <c r="E14" s="176" t="s">
        <v>299</v>
      </c>
      <c r="F14" s="27"/>
      <c r="G14" s="29"/>
      <c r="H14" s="294"/>
      <c r="I14" s="158"/>
      <c r="J14" s="377"/>
      <c r="K14" s="336"/>
      <c r="L14" s="307"/>
      <c r="M14" s="314"/>
      <c r="N14" s="314"/>
    </row>
    <row r="15" spans="1:14" s="56" customFormat="1" ht="12.75" customHeight="1" x14ac:dyDescent="0.2">
      <c r="B15" s="129">
        <v>41428</v>
      </c>
      <c r="C15" s="190" t="s">
        <v>674</v>
      </c>
      <c r="D15" s="132" t="s">
        <v>1251</v>
      </c>
      <c r="E15" s="136">
        <v>639.12</v>
      </c>
      <c r="F15" s="29" t="s">
        <v>89</v>
      </c>
      <c r="G15" s="29" t="s">
        <v>249</v>
      </c>
      <c r="H15"/>
      <c r="I15" s="158"/>
      <c r="J15" s="377"/>
      <c r="K15" s="336"/>
      <c r="L15" s="307"/>
    </row>
    <row r="16" spans="1:14" s="56" customFormat="1" ht="12.75" customHeight="1" x14ac:dyDescent="0.2">
      <c r="B16" s="129">
        <v>41431</v>
      </c>
      <c r="C16" s="190" t="s">
        <v>674</v>
      </c>
      <c r="D16" s="132" t="s">
        <v>1252</v>
      </c>
      <c r="E16" s="136">
        <v>232.01</v>
      </c>
      <c r="F16" s="29" t="s">
        <v>89</v>
      </c>
      <c r="G16" s="29" t="s">
        <v>249</v>
      </c>
      <c r="H16" s="294"/>
      <c r="I16" s="158"/>
      <c r="J16" s="377"/>
      <c r="K16" s="336"/>
      <c r="L16" s="307"/>
    </row>
    <row r="17" spans="1:12" s="56" customFormat="1" ht="12.75" customHeight="1" x14ac:dyDescent="0.2">
      <c r="B17" s="129">
        <v>41432</v>
      </c>
      <c r="C17" s="190" t="s">
        <v>647</v>
      </c>
      <c r="D17" s="132" t="s">
        <v>1146</v>
      </c>
      <c r="E17" s="136">
        <v>223.99</v>
      </c>
      <c r="F17" s="29" t="s">
        <v>89</v>
      </c>
      <c r="G17" s="29" t="s">
        <v>249</v>
      </c>
      <c r="H17" s="337"/>
      <c r="I17" s="29"/>
      <c r="J17" s="29"/>
      <c r="K17" s="29"/>
      <c r="L17" s="307"/>
    </row>
    <row r="18" spans="1:12" s="56" customFormat="1" ht="12.75" customHeight="1" x14ac:dyDescent="0.2">
      <c r="B18" s="129">
        <v>41432</v>
      </c>
      <c r="C18" s="190" t="s">
        <v>1208</v>
      </c>
      <c r="D18" s="132" t="s">
        <v>424</v>
      </c>
      <c r="E18" s="136">
        <v>1215.92</v>
      </c>
      <c r="F18" s="29" t="s">
        <v>89</v>
      </c>
      <c r="G18" s="29" t="s">
        <v>249</v>
      </c>
      <c r="H18"/>
      <c r="I18" s="29"/>
      <c r="J18" s="29"/>
      <c r="K18" s="29"/>
      <c r="L18" s="307"/>
    </row>
    <row r="19" spans="1:12" s="56" customFormat="1" ht="12.75" customHeight="1" x14ac:dyDescent="0.2">
      <c r="B19" s="129">
        <v>41432</v>
      </c>
      <c r="C19" s="190" t="s">
        <v>647</v>
      </c>
      <c r="D19" s="132" t="s">
        <v>597</v>
      </c>
      <c r="E19" s="136">
        <v>460.65</v>
      </c>
      <c r="F19" s="29" t="s">
        <v>89</v>
      </c>
      <c r="G19" s="29" t="s">
        <v>249</v>
      </c>
      <c r="H19"/>
      <c r="I19" s="29"/>
      <c r="J19" s="29"/>
      <c r="K19" s="29"/>
      <c r="L19" s="307"/>
    </row>
    <row r="20" spans="1:12" s="29" customFormat="1" ht="12.75" customHeight="1" x14ac:dyDescent="0.2">
      <c r="A20" s="56"/>
      <c r="B20" s="129">
        <v>41432</v>
      </c>
      <c r="C20" s="190" t="s">
        <v>647</v>
      </c>
      <c r="D20" s="132" t="s">
        <v>1253</v>
      </c>
      <c r="E20" s="136">
        <v>92.06</v>
      </c>
      <c r="F20" s="29" t="s">
        <v>89</v>
      </c>
      <c r="G20" s="29" t="s">
        <v>249</v>
      </c>
      <c r="H20"/>
    </row>
    <row r="21" spans="1:12" s="29" customFormat="1" ht="12.75" customHeight="1" x14ac:dyDescent="0.2">
      <c r="A21" s="56"/>
      <c r="B21" s="129">
        <v>41432</v>
      </c>
      <c r="C21" s="190" t="s">
        <v>301</v>
      </c>
      <c r="D21" s="132" t="s">
        <v>222</v>
      </c>
      <c r="E21" s="136">
        <v>1495.18</v>
      </c>
      <c r="F21" s="29" t="s">
        <v>89</v>
      </c>
      <c r="G21" s="29" t="s">
        <v>249</v>
      </c>
      <c r="H21"/>
    </row>
    <row r="22" spans="1:12" s="29" customFormat="1" ht="12.75" customHeight="1" x14ac:dyDescent="0.2">
      <c r="A22"/>
      <c r="B22" s="129">
        <v>41435</v>
      </c>
      <c r="C22" s="190" t="s">
        <v>1213</v>
      </c>
      <c r="D22" s="132" t="s">
        <v>1254</v>
      </c>
      <c r="E22" s="272">
        <v>2072.2399999999998</v>
      </c>
      <c r="F22" s="29" t="s">
        <v>89</v>
      </c>
      <c r="G22" s="29" t="s">
        <v>249</v>
      </c>
      <c r="H22"/>
      <c r="I22"/>
    </row>
    <row r="23" spans="1:12" s="29" customFormat="1" ht="12.75" customHeight="1" x14ac:dyDescent="0.2">
      <c r="A23"/>
      <c r="B23" s="129">
        <v>41436</v>
      </c>
      <c r="C23" s="190" t="s">
        <v>1213</v>
      </c>
      <c r="D23" s="132" t="s">
        <v>1255</v>
      </c>
      <c r="E23" s="272">
        <v>711.66</v>
      </c>
      <c r="F23" s="29" t="s">
        <v>89</v>
      </c>
      <c r="G23" s="29" t="s">
        <v>249</v>
      </c>
      <c r="H23"/>
      <c r="I23"/>
      <c r="L23" s="309"/>
    </row>
    <row r="24" spans="1:12" s="29" customFormat="1" ht="12.75" customHeight="1" x14ac:dyDescent="0.2">
      <c r="A24"/>
      <c r="B24" s="129">
        <v>41436</v>
      </c>
      <c r="C24" s="190" t="s">
        <v>1213</v>
      </c>
      <c r="D24" s="132" t="s">
        <v>1256</v>
      </c>
      <c r="E24" s="272">
        <v>222.8</v>
      </c>
      <c r="F24" s="29" t="s">
        <v>89</v>
      </c>
      <c r="G24" s="29" t="s">
        <v>249</v>
      </c>
      <c r="H24"/>
      <c r="I24"/>
      <c r="L24" s="309"/>
    </row>
    <row r="25" spans="1:12" s="29" customFormat="1" ht="12.75" customHeight="1" x14ac:dyDescent="0.2">
      <c r="A25"/>
      <c r="B25" s="129">
        <v>41436</v>
      </c>
      <c r="C25" s="190" t="s">
        <v>719</v>
      </c>
      <c r="D25" s="132" t="s">
        <v>1051</v>
      </c>
      <c r="E25" s="136">
        <v>596.45000000000005</v>
      </c>
      <c r="F25" s="29" t="s">
        <v>89</v>
      </c>
      <c r="G25" s="29" t="s">
        <v>249</v>
      </c>
      <c r="H25"/>
      <c r="I25"/>
      <c r="L25" s="309"/>
    </row>
    <row r="26" spans="1:12" s="29" customFormat="1" ht="12.75" customHeight="1" x14ac:dyDescent="0.2">
      <c r="A26"/>
      <c r="B26" s="129">
        <v>41437</v>
      </c>
      <c r="C26" s="190" t="s">
        <v>301</v>
      </c>
      <c r="D26" s="132" t="s">
        <v>928</v>
      </c>
      <c r="E26" s="136">
        <v>39985.61</v>
      </c>
      <c r="F26" s="29" t="s">
        <v>89</v>
      </c>
      <c r="G26" s="29" t="s">
        <v>249</v>
      </c>
      <c r="H26" s="307"/>
      <c r="I26"/>
      <c r="J26"/>
      <c r="K26"/>
      <c r="L26" s="309"/>
    </row>
    <row r="27" spans="1:12" s="29" customFormat="1" ht="12.75" customHeight="1" x14ac:dyDescent="0.2">
      <c r="A27"/>
      <c r="B27" s="129">
        <v>41437</v>
      </c>
      <c r="C27" s="190" t="s">
        <v>301</v>
      </c>
      <c r="D27" s="132" t="s">
        <v>349</v>
      </c>
      <c r="E27" s="136">
        <v>3091.45</v>
      </c>
      <c r="F27" s="29" t="s">
        <v>89</v>
      </c>
      <c r="G27" s="29" t="s">
        <v>249</v>
      </c>
      <c r="H27"/>
      <c r="I27"/>
      <c r="J27"/>
      <c r="K27"/>
      <c r="L27" s="309"/>
    </row>
    <row r="28" spans="1:12" s="29" customFormat="1" ht="12.75" customHeight="1" x14ac:dyDescent="0.2">
      <c r="A28"/>
      <c r="B28" s="129">
        <v>41437</v>
      </c>
      <c r="C28" s="190" t="s">
        <v>647</v>
      </c>
      <c r="D28" s="132" t="s">
        <v>1257</v>
      </c>
      <c r="E28" s="136">
        <v>2500</v>
      </c>
      <c r="F28" s="29" t="s">
        <v>89</v>
      </c>
      <c r="G28" s="29" t="s">
        <v>249</v>
      </c>
      <c r="H28"/>
      <c r="I28"/>
      <c r="J28"/>
      <c r="K28"/>
      <c r="L28" s="309"/>
    </row>
    <row r="29" spans="1:12" s="29" customFormat="1" ht="12.75" customHeight="1" x14ac:dyDescent="0.2">
      <c r="A29"/>
      <c r="B29" s="129">
        <v>41437</v>
      </c>
      <c r="C29" s="190" t="s">
        <v>301</v>
      </c>
      <c r="D29" s="132" t="s">
        <v>1258</v>
      </c>
      <c r="E29" s="136">
        <v>3625.2</v>
      </c>
      <c r="F29" s="29" t="s">
        <v>89</v>
      </c>
      <c r="G29" s="29" t="s">
        <v>249</v>
      </c>
      <c r="H29"/>
      <c r="I29"/>
      <c r="J29"/>
      <c r="K29"/>
      <c r="L29" s="309"/>
    </row>
    <row r="30" spans="1:12" s="29" customFormat="1" ht="12.75" customHeight="1" x14ac:dyDescent="0.2">
      <c r="A30"/>
      <c r="B30" s="129">
        <v>41438</v>
      </c>
      <c r="C30" s="190" t="s">
        <v>647</v>
      </c>
      <c r="D30" s="132" t="s">
        <v>1146</v>
      </c>
      <c r="E30" s="136">
        <v>476.15</v>
      </c>
      <c r="F30" s="29" t="s">
        <v>89</v>
      </c>
      <c r="G30" s="29" t="s">
        <v>249</v>
      </c>
      <c r="H30"/>
      <c r="I30"/>
      <c r="J30"/>
      <c r="K30"/>
      <c r="L30" s="309"/>
    </row>
    <row r="31" spans="1:12" s="29" customFormat="1" ht="12.75" customHeight="1" x14ac:dyDescent="0.2">
      <c r="A31"/>
      <c r="B31" s="129">
        <v>41438</v>
      </c>
      <c r="C31" s="190" t="s">
        <v>719</v>
      </c>
      <c r="D31" s="132" t="s">
        <v>1051</v>
      </c>
      <c r="E31" s="136">
        <v>1687.21</v>
      </c>
      <c r="F31" s="29" t="s">
        <v>89</v>
      </c>
      <c r="G31" s="29" t="s">
        <v>249</v>
      </c>
      <c r="H31"/>
      <c r="I31"/>
      <c r="J31"/>
      <c r="K31"/>
      <c r="L31" s="309"/>
    </row>
    <row r="32" spans="1:12" s="29" customFormat="1" ht="12.75" customHeight="1" x14ac:dyDescent="0.2">
      <c r="A32"/>
      <c r="B32" s="129">
        <v>41438</v>
      </c>
      <c r="C32" s="190" t="s">
        <v>1113</v>
      </c>
      <c r="D32" s="132" t="s">
        <v>906</v>
      </c>
      <c r="E32" s="136">
        <v>2166</v>
      </c>
      <c r="F32" s="29" t="s">
        <v>89</v>
      </c>
      <c r="G32" s="29" t="s">
        <v>249</v>
      </c>
      <c r="H32"/>
      <c r="I32"/>
      <c r="J32"/>
      <c r="K32"/>
      <c r="L32" s="309"/>
    </row>
    <row r="33" spans="1:12" s="29" customFormat="1" ht="12.75" customHeight="1" x14ac:dyDescent="0.2">
      <c r="A33"/>
      <c r="B33" s="129">
        <v>41439</v>
      </c>
      <c r="C33" s="190" t="s">
        <v>301</v>
      </c>
      <c r="D33" s="132" t="s">
        <v>1203</v>
      </c>
      <c r="E33" s="136">
        <v>1048.8</v>
      </c>
      <c r="F33" s="29" t="s">
        <v>89</v>
      </c>
      <c r="G33" s="29" t="s">
        <v>249</v>
      </c>
      <c r="H33"/>
      <c r="I33"/>
      <c r="J33"/>
      <c r="K33"/>
      <c r="L33" s="309"/>
    </row>
    <row r="34" spans="1:12" s="29" customFormat="1" ht="12.75" customHeight="1" x14ac:dyDescent="0.2">
      <c r="A34"/>
      <c r="B34" s="129">
        <v>41439</v>
      </c>
      <c r="C34" s="190" t="s">
        <v>1259</v>
      </c>
      <c r="D34" s="132" t="s">
        <v>1260</v>
      </c>
      <c r="E34" s="136">
        <v>3081.19</v>
      </c>
      <c r="F34" s="29" t="s">
        <v>89</v>
      </c>
      <c r="G34" s="29" t="s">
        <v>249</v>
      </c>
      <c r="H34"/>
      <c r="I34"/>
      <c r="J34"/>
      <c r="K34"/>
      <c r="L34" s="309"/>
    </row>
    <row r="35" spans="1:12" s="29" customFormat="1" ht="12.75" customHeight="1" x14ac:dyDescent="0.2">
      <c r="A35"/>
      <c r="B35" s="129">
        <v>41439</v>
      </c>
      <c r="C35" s="166" t="s">
        <v>719</v>
      </c>
      <c r="D35" s="123" t="s">
        <v>1051</v>
      </c>
      <c r="E35" s="136">
        <v>607.03</v>
      </c>
      <c r="F35" s="29" t="s">
        <v>89</v>
      </c>
      <c r="G35" s="29" t="s">
        <v>249</v>
      </c>
      <c r="H35"/>
      <c r="I35"/>
      <c r="J35"/>
      <c r="K35"/>
      <c r="L35" s="309"/>
    </row>
    <row r="36" spans="1:12" s="29" customFormat="1" ht="12.75" customHeight="1" x14ac:dyDescent="0.2">
      <c r="A36"/>
      <c r="B36" s="129">
        <v>41439</v>
      </c>
      <c r="C36" s="166" t="s">
        <v>301</v>
      </c>
      <c r="D36" s="123" t="s">
        <v>879</v>
      </c>
      <c r="E36" s="136">
        <v>25361.58</v>
      </c>
      <c r="F36" s="29" t="s">
        <v>89</v>
      </c>
      <c r="G36" s="29" t="s">
        <v>249</v>
      </c>
      <c r="H36"/>
      <c r="I36"/>
      <c r="J36"/>
      <c r="K36"/>
      <c r="L36" s="309"/>
    </row>
    <row r="37" spans="1:12" s="29" customFormat="1" ht="12.75" customHeight="1" x14ac:dyDescent="0.2">
      <c r="A37"/>
      <c r="B37" s="129">
        <v>41440</v>
      </c>
      <c r="C37" s="166" t="s">
        <v>469</v>
      </c>
      <c r="D37" s="123" t="s">
        <v>689</v>
      </c>
      <c r="E37" s="136">
        <v>110.96</v>
      </c>
      <c r="F37" s="29" t="s">
        <v>89</v>
      </c>
      <c r="G37" s="29" t="s">
        <v>249</v>
      </c>
      <c r="H37"/>
      <c r="I37"/>
      <c r="J37"/>
      <c r="K37"/>
      <c r="L37" s="309"/>
    </row>
    <row r="38" spans="1:12" s="29" customFormat="1" ht="12.75" customHeight="1" x14ac:dyDescent="0.2">
      <c r="A38"/>
      <c r="B38" s="129">
        <v>41443</v>
      </c>
      <c r="C38" s="378" t="s">
        <v>469</v>
      </c>
      <c r="D38" s="379" t="s">
        <v>424</v>
      </c>
      <c r="E38" s="136">
        <v>778.4</v>
      </c>
      <c r="F38" s="29" t="s">
        <v>89</v>
      </c>
      <c r="G38" s="29" t="s">
        <v>249</v>
      </c>
      <c r="H38"/>
      <c r="I38"/>
      <c r="J38"/>
      <c r="K38"/>
      <c r="L38" s="309"/>
    </row>
    <row r="39" spans="1:12" s="29" customFormat="1" ht="12.75" customHeight="1" x14ac:dyDescent="0.2">
      <c r="A39"/>
      <c r="B39" s="129">
        <v>41443</v>
      </c>
      <c r="C39" s="190" t="s">
        <v>301</v>
      </c>
      <c r="D39" s="132" t="s">
        <v>459</v>
      </c>
      <c r="E39" s="136">
        <v>202.45</v>
      </c>
      <c r="F39" s="29" t="s">
        <v>89</v>
      </c>
      <c r="G39" s="29" t="s">
        <v>249</v>
      </c>
      <c r="H39"/>
      <c r="I39"/>
      <c r="J39"/>
      <c r="K39"/>
      <c r="L39" s="309"/>
    </row>
    <row r="40" spans="1:12" s="29" customFormat="1" ht="12.75" customHeight="1" x14ac:dyDescent="0.2">
      <c r="A40"/>
      <c r="B40" s="129">
        <v>41443</v>
      </c>
      <c r="C40" s="190" t="s">
        <v>719</v>
      </c>
      <c r="D40" s="132" t="s">
        <v>1051</v>
      </c>
      <c r="E40" s="136">
        <v>515.1</v>
      </c>
      <c r="F40" s="29" t="s">
        <v>89</v>
      </c>
      <c r="G40" s="29" t="s">
        <v>249</v>
      </c>
      <c r="H40"/>
      <c r="I40"/>
      <c r="J40"/>
      <c r="K40"/>
      <c r="L40" s="309"/>
    </row>
    <row r="41" spans="1:12" s="29" customFormat="1" ht="12.75" customHeight="1" x14ac:dyDescent="0.2">
      <c r="A41"/>
      <c r="B41" s="129">
        <v>41443</v>
      </c>
      <c r="C41" s="190" t="s">
        <v>301</v>
      </c>
      <c r="D41" s="132" t="s">
        <v>380</v>
      </c>
      <c r="E41" s="136">
        <v>296.39999999999998</v>
      </c>
      <c r="F41" s="29" t="s">
        <v>89</v>
      </c>
      <c r="G41" s="29" t="s">
        <v>249</v>
      </c>
      <c r="H41"/>
      <c r="I41"/>
      <c r="J41"/>
      <c r="K41"/>
      <c r="L41" s="309"/>
    </row>
    <row r="42" spans="1:12" s="29" customFormat="1" ht="12.75" customHeight="1" x14ac:dyDescent="0.2">
      <c r="A42"/>
      <c r="B42" s="129">
        <v>41443</v>
      </c>
      <c r="C42" s="190" t="s">
        <v>301</v>
      </c>
      <c r="D42" s="132" t="s">
        <v>5</v>
      </c>
      <c r="E42" s="136">
        <v>1322.4</v>
      </c>
      <c r="F42" s="29" t="s">
        <v>89</v>
      </c>
      <c r="G42" s="29" t="s">
        <v>249</v>
      </c>
      <c r="H42"/>
      <c r="I42"/>
      <c r="J42"/>
      <c r="K42"/>
      <c r="L42" s="309"/>
    </row>
    <row r="43" spans="1:12" s="29" customFormat="1" ht="12.75" customHeight="1" x14ac:dyDescent="0.2">
      <c r="A43"/>
      <c r="B43" s="129">
        <v>41444</v>
      </c>
      <c r="C43" s="190" t="s">
        <v>719</v>
      </c>
      <c r="D43" s="132" t="s">
        <v>1051</v>
      </c>
      <c r="E43" s="136">
        <v>436.91</v>
      </c>
      <c r="F43" s="29" t="s">
        <v>89</v>
      </c>
      <c r="G43" s="29" t="s">
        <v>249</v>
      </c>
      <c r="H43"/>
      <c r="I43"/>
      <c r="J43"/>
      <c r="K43"/>
      <c r="L43" s="309"/>
    </row>
    <row r="44" spans="1:12" s="29" customFormat="1" ht="12.75" customHeight="1" x14ac:dyDescent="0.2">
      <c r="A44"/>
      <c r="B44" s="129">
        <v>41444</v>
      </c>
      <c r="C44" s="190" t="s">
        <v>301</v>
      </c>
      <c r="D44" s="132" t="s">
        <v>869</v>
      </c>
      <c r="E44" s="136">
        <v>2284</v>
      </c>
      <c r="F44" s="29" t="s">
        <v>89</v>
      </c>
      <c r="G44" s="29" t="s">
        <v>249</v>
      </c>
      <c r="H44"/>
      <c r="I44"/>
      <c r="J44"/>
      <c r="K44"/>
      <c r="L44" s="309"/>
    </row>
    <row r="45" spans="1:12" s="29" customFormat="1" ht="12.75" customHeight="1" x14ac:dyDescent="0.2">
      <c r="A45"/>
      <c r="B45" s="129">
        <v>41444</v>
      </c>
      <c r="C45" s="190" t="s">
        <v>1213</v>
      </c>
      <c r="D45" s="132" t="s">
        <v>1255</v>
      </c>
      <c r="E45" s="272">
        <v>210.92</v>
      </c>
      <c r="F45" s="29" t="s">
        <v>89</v>
      </c>
      <c r="G45" s="29" t="s">
        <v>249</v>
      </c>
      <c r="H45"/>
      <c r="I45"/>
      <c r="J45"/>
      <c r="K45"/>
      <c r="L45" s="309"/>
    </row>
    <row r="46" spans="1:12" s="29" customFormat="1" ht="12.75" customHeight="1" x14ac:dyDescent="0.2">
      <c r="A46"/>
      <c r="B46" s="129">
        <v>41444</v>
      </c>
      <c r="C46" s="190" t="s">
        <v>301</v>
      </c>
      <c r="D46" s="132" t="s">
        <v>459</v>
      </c>
      <c r="E46" s="136">
        <v>238.95</v>
      </c>
      <c r="F46" s="29" t="s">
        <v>89</v>
      </c>
      <c r="G46" s="29" t="s">
        <v>249</v>
      </c>
      <c r="H46"/>
      <c r="I46"/>
      <c r="J46"/>
      <c r="K46"/>
      <c r="L46" s="309"/>
    </row>
    <row r="47" spans="1:12" s="29" customFormat="1" ht="12.75" customHeight="1" x14ac:dyDescent="0.2">
      <c r="A47"/>
      <c r="B47" s="129">
        <v>41445</v>
      </c>
      <c r="C47" s="190" t="s">
        <v>719</v>
      </c>
      <c r="D47" s="132" t="s">
        <v>720</v>
      </c>
      <c r="E47" s="136">
        <v>5000</v>
      </c>
      <c r="G47" s="29" t="s">
        <v>249</v>
      </c>
      <c r="H47"/>
      <c r="I47"/>
      <c r="J47"/>
      <c r="K47"/>
      <c r="L47" s="309"/>
    </row>
    <row r="48" spans="1:12" s="29" customFormat="1" ht="12.75" customHeight="1" x14ac:dyDescent="0.2">
      <c r="A48"/>
      <c r="B48" s="129">
        <v>41446</v>
      </c>
      <c r="C48" s="190" t="s">
        <v>469</v>
      </c>
      <c r="D48" s="132" t="s">
        <v>424</v>
      </c>
      <c r="E48" s="136">
        <v>175.36</v>
      </c>
      <c r="F48" s="29" t="s">
        <v>89</v>
      </c>
      <c r="G48" s="29" t="s">
        <v>249</v>
      </c>
      <c r="H48"/>
      <c r="I48"/>
      <c r="J48"/>
      <c r="K48"/>
      <c r="L48" s="309"/>
    </row>
    <row r="49" spans="1:12" s="29" customFormat="1" ht="12.75" customHeight="1" x14ac:dyDescent="0.2">
      <c r="A49"/>
      <c r="B49" s="129">
        <v>41446</v>
      </c>
      <c r="C49" s="190" t="s">
        <v>469</v>
      </c>
      <c r="D49" s="132" t="s">
        <v>1081</v>
      </c>
      <c r="E49" s="136">
        <v>81.84</v>
      </c>
      <c r="F49" s="29" t="s">
        <v>89</v>
      </c>
      <c r="G49" s="29" t="s">
        <v>249</v>
      </c>
      <c r="H49"/>
      <c r="I49"/>
      <c r="J49"/>
      <c r="K49"/>
      <c r="L49" s="309"/>
    </row>
    <row r="50" spans="1:12" s="29" customFormat="1" ht="12.75" customHeight="1" x14ac:dyDescent="0.2">
      <c r="A50"/>
      <c r="B50" s="129">
        <v>41449</v>
      </c>
      <c r="C50" s="190" t="s">
        <v>301</v>
      </c>
      <c r="D50" s="132" t="s">
        <v>640</v>
      </c>
      <c r="E50" s="136">
        <v>1033</v>
      </c>
      <c r="F50" s="29" t="s">
        <v>89</v>
      </c>
      <c r="G50" s="29" t="s">
        <v>249</v>
      </c>
      <c r="H50"/>
      <c r="I50"/>
      <c r="J50"/>
      <c r="K50"/>
      <c r="L50" s="309"/>
    </row>
    <row r="51" spans="1:12" s="29" customFormat="1" ht="12.75" customHeight="1" x14ac:dyDescent="0.2">
      <c r="A51"/>
      <c r="B51" s="129">
        <v>41449</v>
      </c>
      <c r="C51" s="190" t="s">
        <v>469</v>
      </c>
      <c r="D51" s="132" t="s">
        <v>424</v>
      </c>
      <c r="E51" s="136">
        <v>81.819999999999993</v>
      </c>
      <c r="F51" s="29" t="s">
        <v>89</v>
      </c>
      <c r="G51" s="29" t="s">
        <v>249</v>
      </c>
      <c r="H51"/>
      <c r="I51"/>
      <c r="J51"/>
      <c r="K51"/>
      <c r="L51" s="309"/>
    </row>
    <row r="52" spans="1:12" s="29" customFormat="1" ht="12.75" customHeight="1" x14ac:dyDescent="0.2">
      <c r="A52"/>
      <c r="B52" s="129">
        <v>41449</v>
      </c>
      <c r="C52" s="190" t="s">
        <v>301</v>
      </c>
      <c r="D52" s="132" t="s">
        <v>869</v>
      </c>
      <c r="E52" s="136">
        <v>257.14999999999998</v>
      </c>
      <c r="F52" s="29" t="s">
        <v>89</v>
      </c>
      <c r="G52" s="29" t="s">
        <v>249</v>
      </c>
      <c r="H52"/>
      <c r="I52"/>
      <c r="J52"/>
      <c r="K52"/>
      <c r="L52" s="309"/>
    </row>
    <row r="53" spans="1:12" s="29" customFormat="1" ht="12.75" customHeight="1" x14ac:dyDescent="0.2">
      <c r="A53"/>
      <c r="B53" s="129">
        <v>41450</v>
      </c>
      <c r="C53" s="190" t="s">
        <v>469</v>
      </c>
      <c r="D53" s="132" t="s">
        <v>901</v>
      </c>
      <c r="E53" s="136">
        <v>532.53</v>
      </c>
      <c r="F53" s="29" t="s">
        <v>89</v>
      </c>
      <c r="G53" s="29" t="s">
        <v>249</v>
      </c>
      <c r="H53"/>
      <c r="I53"/>
      <c r="J53"/>
      <c r="K53"/>
      <c r="L53" s="309"/>
    </row>
    <row r="54" spans="1:12" s="29" customFormat="1" ht="12.75" customHeight="1" x14ac:dyDescent="0.2">
      <c r="A54"/>
      <c r="B54" s="129">
        <v>41450</v>
      </c>
      <c r="C54" s="190" t="s">
        <v>719</v>
      </c>
      <c r="D54" s="132" t="s">
        <v>1051</v>
      </c>
      <c r="E54" s="136">
        <v>523.85</v>
      </c>
      <c r="F54" s="29" t="s">
        <v>89</v>
      </c>
      <c r="G54" s="29" t="s">
        <v>249</v>
      </c>
      <c r="H54"/>
      <c r="I54"/>
      <c r="J54"/>
      <c r="K54"/>
      <c r="L54" s="309"/>
    </row>
    <row r="55" spans="1:12" s="29" customFormat="1" ht="12.75" customHeight="1" x14ac:dyDescent="0.2">
      <c r="A55"/>
      <c r="B55" s="129">
        <v>41452</v>
      </c>
      <c r="C55" s="190" t="s">
        <v>301</v>
      </c>
      <c r="D55" s="132" t="s">
        <v>227</v>
      </c>
      <c r="E55" s="136">
        <v>922.6</v>
      </c>
      <c r="F55" s="29" t="s">
        <v>89</v>
      </c>
      <c r="G55" s="29" t="s">
        <v>249</v>
      </c>
      <c r="H55"/>
      <c r="I55"/>
      <c r="J55"/>
      <c r="K55"/>
      <c r="L55" s="309"/>
    </row>
    <row r="56" spans="1:12" s="29" customFormat="1" ht="12.75" customHeight="1" x14ac:dyDescent="0.2">
      <c r="A56"/>
      <c r="B56" s="129">
        <v>41452</v>
      </c>
      <c r="C56" s="190" t="s">
        <v>301</v>
      </c>
      <c r="D56" s="132" t="s">
        <v>380</v>
      </c>
      <c r="E56" s="136">
        <v>353.74</v>
      </c>
      <c r="G56" s="29" t="s">
        <v>249</v>
      </c>
      <c r="H56"/>
      <c r="I56"/>
      <c r="J56"/>
      <c r="K56"/>
      <c r="L56" s="309"/>
    </row>
    <row r="57" spans="1:12" s="29" customFormat="1" ht="12.75" customHeight="1" x14ac:dyDescent="0.2">
      <c r="A57"/>
      <c r="B57" s="129">
        <v>41452</v>
      </c>
      <c r="C57" s="190" t="s">
        <v>301</v>
      </c>
      <c r="D57" s="132" t="s">
        <v>1261</v>
      </c>
      <c r="E57" s="136">
        <v>513</v>
      </c>
      <c r="F57" s="29" t="s">
        <v>89</v>
      </c>
      <c r="G57" s="29" t="s">
        <v>249</v>
      </c>
      <c r="H57"/>
      <c r="I57"/>
      <c r="J57"/>
      <c r="K57"/>
      <c r="L57" s="309"/>
    </row>
    <row r="58" spans="1:12" s="29" customFormat="1" ht="12.75" customHeight="1" x14ac:dyDescent="0.2">
      <c r="A58"/>
      <c r="B58" s="129">
        <v>41453</v>
      </c>
      <c r="C58" s="190" t="s">
        <v>469</v>
      </c>
      <c r="D58" s="132" t="s">
        <v>424</v>
      </c>
      <c r="E58" s="136">
        <v>255.56</v>
      </c>
      <c r="F58" s="29" t="s">
        <v>89</v>
      </c>
      <c r="G58" s="29" t="s">
        <v>249</v>
      </c>
      <c r="H58"/>
      <c r="I58"/>
      <c r="J58"/>
      <c r="K58"/>
      <c r="L58" s="309"/>
    </row>
    <row r="59" spans="1:12" s="29" customFormat="1" ht="12.75" customHeight="1" thickBot="1" x14ac:dyDescent="0.25">
      <c r="A59"/>
      <c r="B59" s="209"/>
      <c r="C59" s="187"/>
      <c r="D59" s="133"/>
      <c r="E59" s="137"/>
      <c r="H59"/>
      <c r="I59"/>
      <c r="J59"/>
      <c r="K59"/>
      <c r="L59" s="308"/>
    </row>
    <row r="60" spans="1:12" s="29" customFormat="1" ht="13.5" thickBot="1" x14ac:dyDescent="0.25">
      <c r="A60"/>
      <c r="B60" s="56"/>
      <c r="C60" s="56"/>
      <c r="D60" s="194"/>
      <c r="E60" s="87">
        <f>SUM(E15:E59)</f>
        <v>107719.24</v>
      </c>
      <c r="H60"/>
      <c r="I60"/>
      <c r="J60"/>
      <c r="K60"/>
      <c r="L60" s="308"/>
    </row>
    <row r="61" spans="1:12" s="29" customFormat="1" x14ac:dyDescent="0.2">
      <c r="A61"/>
      <c r="B61" s="56"/>
      <c r="C61" s="56"/>
      <c r="D61" s="194"/>
      <c r="E61" s="208"/>
      <c r="H61"/>
      <c r="I61"/>
      <c r="J61"/>
      <c r="K61"/>
      <c r="L61" s="308"/>
    </row>
    <row r="62" spans="1:12" s="29" customFormat="1" x14ac:dyDescent="0.2">
      <c r="A62"/>
      <c r="B62" s="56"/>
      <c r="C62" s="56"/>
      <c r="D62" s="194"/>
      <c r="E62" s="208"/>
      <c r="H62"/>
      <c r="I62"/>
      <c r="J62"/>
      <c r="K62"/>
      <c r="L62" s="308"/>
    </row>
    <row r="63" spans="1:12" s="29" customFormat="1" x14ac:dyDescent="0.2">
      <c r="A63"/>
      <c r="B63" s="56"/>
      <c r="C63" s="56"/>
      <c r="D63" s="194"/>
      <c r="E63" s="208"/>
      <c r="F63"/>
      <c r="H63"/>
      <c r="I63"/>
      <c r="J63"/>
      <c r="K63"/>
      <c r="L63" s="308"/>
    </row>
    <row r="64" spans="1:12" s="29" customFormat="1" x14ac:dyDescent="0.2">
      <c r="A64"/>
      <c r="B64"/>
      <c r="C64"/>
      <c r="D64" s="195"/>
      <c r="E64" s="197"/>
      <c r="F64"/>
      <c r="H64"/>
      <c r="I64"/>
      <c r="J64"/>
      <c r="K64"/>
      <c r="L64" s="308"/>
    </row>
    <row r="65" spans="1:12" s="29" customFormat="1" x14ac:dyDescent="0.2">
      <c r="A65"/>
      <c r="B65"/>
      <c r="C65"/>
      <c r="D65" s="195"/>
      <c r="E65" s="197"/>
      <c r="F65"/>
      <c r="H65"/>
      <c r="I65"/>
      <c r="J65"/>
      <c r="K65"/>
      <c r="L65" s="308"/>
    </row>
    <row r="66" spans="1:12" s="29" customFormat="1" x14ac:dyDescent="0.2">
      <c r="A66"/>
      <c r="B66"/>
      <c r="C66"/>
      <c r="D66" s="195"/>
      <c r="E66" s="197"/>
      <c r="F66"/>
      <c r="H66"/>
      <c r="I66"/>
      <c r="J66"/>
      <c r="K66"/>
      <c r="L66" s="308"/>
    </row>
    <row r="67" spans="1:12" s="29" customFormat="1" x14ac:dyDescent="0.2">
      <c r="A67"/>
      <c r="B67"/>
      <c r="C67"/>
      <c r="D67" s="195"/>
      <c r="E67" s="197"/>
      <c r="F67"/>
      <c r="H67"/>
      <c r="I67"/>
      <c r="J67"/>
      <c r="K67"/>
      <c r="L67" s="308"/>
    </row>
    <row r="68" spans="1:12" s="29" customFormat="1" x14ac:dyDescent="0.2">
      <c r="A68"/>
      <c r="B68"/>
      <c r="C68"/>
      <c r="D68" s="195"/>
      <c r="E68" s="197"/>
      <c r="H68"/>
      <c r="I68"/>
      <c r="J68"/>
      <c r="K68"/>
      <c r="L68" s="308"/>
    </row>
    <row r="69" spans="1:12" s="29" customFormat="1" x14ac:dyDescent="0.2">
      <c r="A69"/>
      <c r="B69"/>
      <c r="C69"/>
      <c r="D69" s="195"/>
      <c r="E69" s="197"/>
      <c r="H69"/>
      <c r="I69"/>
      <c r="J69"/>
      <c r="K69"/>
      <c r="L69" s="308"/>
    </row>
    <row r="70" spans="1:12" s="29" customFormat="1" x14ac:dyDescent="0.2">
      <c r="A70"/>
      <c r="B70"/>
      <c r="C70"/>
      <c r="D70" s="195"/>
      <c r="E70" s="197"/>
      <c r="H70"/>
      <c r="I70"/>
      <c r="J70"/>
      <c r="K70"/>
      <c r="L70" s="308"/>
    </row>
    <row r="71" spans="1:12" s="29" customFormat="1" x14ac:dyDescent="0.2">
      <c r="A71"/>
      <c r="B71"/>
      <c r="C71"/>
      <c r="D71" s="195"/>
      <c r="E71" s="197"/>
      <c r="H71"/>
      <c r="I71"/>
      <c r="J71"/>
      <c r="K71"/>
      <c r="L71" s="308"/>
    </row>
    <row r="72" spans="1:12" s="29" customFormat="1" x14ac:dyDescent="0.2">
      <c r="A72"/>
      <c r="B72"/>
      <c r="C72"/>
      <c r="D72" s="195"/>
      <c r="E72" s="197"/>
      <c r="H72"/>
      <c r="I72"/>
      <c r="J72"/>
      <c r="K72"/>
      <c r="L72" s="308"/>
    </row>
    <row r="73" spans="1:12" s="29" customFormat="1" x14ac:dyDescent="0.2">
      <c r="A73"/>
      <c r="B73"/>
      <c r="C73"/>
      <c r="D73" s="195"/>
      <c r="E73" s="197"/>
      <c r="H73"/>
      <c r="I73"/>
      <c r="J73"/>
      <c r="K73"/>
      <c r="L73" s="308"/>
    </row>
    <row r="74" spans="1:12" s="29" customFormat="1" x14ac:dyDescent="0.2">
      <c r="A74"/>
      <c r="B74"/>
      <c r="C74"/>
      <c r="D74" s="195"/>
      <c r="E74" s="197"/>
      <c r="H74"/>
      <c r="I74"/>
      <c r="J74"/>
      <c r="K74"/>
      <c r="L74" s="308"/>
    </row>
    <row r="75" spans="1:12" s="29" customFormat="1" x14ac:dyDescent="0.2">
      <c r="A75"/>
      <c r="B75"/>
      <c r="C75"/>
      <c r="D75" s="195"/>
      <c r="E75" s="197"/>
      <c r="H75"/>
      <c r="I75"/>
      <c r="J75"/>
      <c r="K75"/>
      <c r="L75" s="308"/>
    </row>
    <row r="76" spans="1:12" s="29" customFormat="1" x14ac:dyDescent="0.2">
      <c r="A76"/>
      <c r="B76"/>
      <c r="C76"/>
      <c r="D76" s="195"/>
      <c r="E76" s="197"/>
      <c r="H76"/>
      <c r="I76"/>
      <c r="J76"/>
      <c r="K76"/>
      <c r="L76" s="308"/>
    </row>
    <row r="77" spans="1:12" s="29" customFormat="1" x14ac:dyDescent="0.2">
      <c r="A77"/>
      <c r="B77"/>
      <c r="C77"/>
      <c r="D77" s="195"/>
      <c r="E77" s="197"/>
      <c r="H77"/>
      <c r="I77"/>
      <c r="J77"/>
      <c r="K77"/>
      <c r="L77" s="308"/>
    </row>
    <row r="78" spans="1:12" s="29" customFormat="1" x14ac:dyDescent="0.2">
      <c r="A78"/>
      <c r="B78"/>
      <c r="C78"/>
      <c r="D78" s="195"/>
      <c r="E78" s="197"/>
      <c r="H78"/>
      <c r="I78"/>
      <c r="J78"/>
      <c r="K78"/>
      <c r="L78" s="308"/>
    </row>
    <row r="79" spans="1:12" s="29" customFormat="1" x14ac:dyDescent="0.2">
      <c r="A79"/>
      <c r="B79"/>
      <c r="C79"/>
      <c r="D79" s="195"/>
      <c r="E79" s="197"/>
      <c r="H79"/>
      <c r="I79"/>
      <c r="J79"/>
      <c r="K79"/>
      <c r="L79" s="312"/>
    </row>
    <row r="80" spans="1:12" s="29" customFormat="1" x14ac:dyDescent="0.2">
      <c r="A80"/>
      <c r="B80"/>
      <c r="C80"/>
      <c r="D80" s="195"/>
      <c r="E80" s="197"/>
      <c r="H80"/>
      <c r="I80"/>
      <c r="J80"/>
      <c r="K80"/>
      <c r="L80" s="312"/>
    </row>
    <row r="81" spans="1:13" s="29" customFormat="1" x14ac:dyDescent="0.2">
      <c r="A81"/>
      <c r="B81"/>
      <c r="C81"/>
      <c r="D81" s="195"/>
      <c r="E81" s="197"/>
      <c r="H81"/>
      <c r="I81"/>
      <c r="J81"/>
      <c r="K81"/>
      <c r="L81" s="312"/>
      <c r="M81"/>
    </row>
    <row r="82" spans="1:13" s="29" customFormat="1" x14ac:dyDescent="0.2">
      <c r="A82"/>
      <c r="B82"/>
      <c r="C82"/>
      <c r="D82" s="195"/>
      <c r="E82" s="197"/>
      <c r="H82"/>
      <c r="I82"/>
      <c r="J82"/>
      <c r="K82"/>
      <c r="L82" s="312"/>
      <c r="M82"/>
    </row>
    <row r="83" spans="1:13" s="29" customFormat="1" x14ac:dyDescent="0.2">
      <c r="A83"/>
      <c r="B83"/>
      <c r="C83"/>
      <c r="D83" s="195"/>
      <c r="E83" s="197"/>
      <c r="H83"/>
      <c r="I83"/>
      <c r="J83"/>
      <c r="K83"/>
      <c r="L83" s="312"/>
      <c r="M83"/>
    </row>
  </sheetData>
  <mergeCells count="5">
    <mergeCell ref="A1:K1"/>
    <mergeCell ref="A3:D3"/>
    <mergeCell ref="A13:D13"/>
    <mergeCell ref="J10:J11"/>
    <mergeCell ref="K10:K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196</vt:i4>
      </vt:variant>
    </vt:vector>
  </HeadingPairs>
  <TitlesOfParts>
    <vt:vector size="196" baseType="lpstr">
      <vt:lpstr>C.O.D 2005</vt:lpstr>
      <vt:lpstr>March '05</vt:lpstr>
      <vt:lpstr>April '05</vt:lpstr>
      <vt:lpstr>May '05</vt:lpstr>
      <vt:lpstr>June '05</vt:lpstr>
      <vt:lpstr>July '05</vt:lpstr>
      <vt:lpstr>Aug '05</vt:lpstr>
      <vt:lpstr>Sep '05</vt:lpstr>
      <vt:lpstr>Oct '05</vt:lpstr>
      <vt:lpstr>Nov '05</vt:lpstr>
      <vt:lpstr>Dec '05</vt:lpstr>
      <vt:lpstr>Jan '06</vt:lpstr>
      <vt:lpstr>Feb '06</vt:lpstr>
      <vt:lpstr>C.O.D 2006</vt:lpstr>
      <vt:lpstr>Mar '06</vt:lpstr>
      <vt:lpstr>April '06</vt:lpstr>
      <vt:lpstr>May '06</vt:lpstr>
      <vt:lpstr>June '06</vt:lpstr>
      <vt:lpstr>July '06</vt:lpstr>
      <vt:lpstr>Aug '06</vt:lpstr>
      <vt:lpstr>Sep '06</vt:lpstr>
      <vt:lpstr>Oct '06</vt:lpstr>
      <vt:lpstr>Feb '07</vt:lpstr>
      <vt:lpstr>Mar '07</vt:lpstr>
      <vt:lpstr>April '07</vt:lpstr>
      <vt:lpstr>May '07</vt:lpstr>
      <vt:lpstr>June '07</vt:lpstr>
      <vt:lpstr>July '07</vt:lpstr>
      <vt:lpstr>Aug '07</vt:lpstr>
      <vt:lpstr>Sep '07</vt:lpstr>
      <vt:lpstr>Oct '07</vt:lpstr>
      <vt:lpstr>Nov '07</vt:lpstr>
      <vt:lpstr>Dec '07</vt:lpstr>
      <vt:lpstr>Jan '08</vt:lpstr>
      <vt:lpstr>Feb '08</vt:lpstr>
      <vt:lpstr>Mar '08</vt:lpstr>
      <vt:lpstr>April '08</vt:lpstr>
      <vt:lpstr>May '08</vt:lpstr>
      <vt:lpstr>June '08</vt:lpstr>
      <vt:lpstr>July '08</vt:lpstr>
      <vt:lpstr>Aug '08</vt:lpstr>
      <vt:lpstr>Sep '08</vt:lpstr>
      <vt:lpstr>Oct '08</vt:lpstr>
      <vt:lpstr>Nov '08</vt:lpstr>
      <vt:lpstr>Dec '08</vt:lpstr>
      <vt:lpstr>Jan '09</vt:lpstr>
      <vt:lpstr>Feb '09</vt:lpstr>
      <vt:lpstr>March '09</vt:lpstr>
      <vt:lpstr>April '09</vt:lpstr>
      <vt:lpstr>May '09</vt:lpstr>
      <vt:lpstr>June '09</vt:lpstr>
      <vt:lpstr>July '09</vt:lpstr>
      <vt:lpstr>August '09</vt:lpstr>
      <vt:lpstr>September '09</vt:lpstr>
      <vt:lpstr>October '09</vt:lpstr>
      <vt:lpstr>November '09</vt:lpstr>
      <vt:lpstr>December '09</vt:lpstr>
      <vt:lpstr>January '10</vt:lpstr>
      <vt:lpstr>February '10</vt:lpstr>
      <vt:lpstr>March '10</vt:lpstr>
      <vt:lpstr>April '10</vt:lpstr>
      <vt:lpstr>May '10</vt:lpstr>
      <vt:lpstr>June '10</vt:lpstr>
      <vt:lpstr>July '10</vt:lpstr>
      <vt:lpstr>August '10</vt:lpstr>
      <vt:lpstr>September '10</vt:lpstr>
      <vt:lpstr>October '10</vt:lpstr>
      <vt:lpstr>November '10</vt:lpstr>
      <vt:lpstr>December '10</vt:lpstr>
      <vt:lpstr>January '11</vt:lpstr>
      <vt:lpstr>February '11</vt:lpstr>
      <vt:lpstr>March '11</vt:lpstr>
      <vt:lpstr>April '11</vt:lpstr>
      <vt:lpstr>May '11</vt:lpstr>
      <vt:lpstr>June '11</vt:lpstr>
      <vt:lpstr>July'11</vt:lpstr>
      <vt:lpstr>August '11</vt:lpstr>
      <vt:lpstr>September '11</vt:lpstr>
      <vt:lpstr>October '11</vt:lpstr>
      <vt:lpstr>November '11</vt:lpstr>
      <vt:lpstr>December '11</vt:lpstr>
      <vt:lpstr>January '12</vt:lpstr>
      <vt:lpstr>February '12</vt:lpstr>
      <vt:lpstr>March '12</vt:lpstr>
      <vt:lpstr>April '12</vt:lpstr>
      <vt:lpstr>May '12</vt:lpstr>
      <vt:lpstr>June '12</vt:lpstr>
      <vt:lpstr>July '12</vt:lpstr>
      <vt:lpstr>August '12</vt:lpstr>
      <vt:lpstr>September '12</vt:lpstr>
      <vt:lpstr>October '12</vt:lpstr>
      <vt:lpstr>November '12</vt:lpstr>
      <vt:lpstr>December '12</vt:lpstr>
      <vt:lpstr>January '13</vt:lpstr>
      <vt:lpstr>February '13</vt:lpstr>
      <vt:lpstr>March '13</vt:lpstr>
      <vt:lpstr>April '13</vt:lpstr>
      <vt:lpstr>May '13</vt:lpstr>
      <vt:lpstr>June '13</vt:lpstr>
      <vt:lpstr>July '13</vt:lpstr>
      <vt:lpstr>August '13</vt:lpstr>
      <vt:lpstr>September '13</vt:lpstr>
      <vt:lpstr>October '13</vt:lpstr>
      <vt:lpstr>November '13</vt:lpstr>
      <vt:lpstr>December '13</vt:lpstr>
      <vt:lpstr>January '14</vt:lpstr>
      <vt:lpstr>February '14</vt:lpstr>
      <vt:lpstr>March '14</vt:lpstr>
      <vt:lpstr>April '14</vt:lpstr>
      <vt:lpstr>May '14</vt:lpstr>
      <vt:lpstr>June '14</vt:lpstr>
      <vt:lpstr>July '14</vt:lpstr>
      <vt:lpstr>Aug '14</vt:lpstr>
      <vt:lpstr>Sep '14</vt:lpstr>
      <vt:lpstr>Oct '14</vt:lpstr>
      <vt:lpstr>Nov '14</vt:lpstr>
      <vt:lpstr>Dec '14</vt:lpstr>
      <vt:lpstr>Jan '15</vt:lpstr>
      <vt:lpstr>Feb '15 </vt:lpstr>
      <vt:lpstr>March '15</vt:lpstr>
      <vt:lpstr>April '15</vt:lpstr>
      <vt:lpstr>May '15</vt:lpstr>
      <vt:lpstr>June '15</vt:lpstr>
      <vt:lpstr>July '15 </vt:lpstr>
      <vt:lpstr>Aug '15</vt:lpstr>
      <vt:lpstr>Sep '15</vt:lpstr>
      <vt:lpstr>Oct '15</vt:lpstr>
      <vt:lpstr>Nov '15</vt:lpstr>
      <vt:lpstr>Dec '15</vt:lpstr>
      <vt:lpstr>Jan '16</vt:lpstr>
      <vt:lpstr>Feb '16</vt:lpstr>
      <vt:lpstr>Mar '16</vt:lpstr>
      <vt:lpstr>April '16</vt:lpstr>
      <vt:lpstr>May '16</vt:lpstr>
      <vt:lpstr>June '16</vt:lpstr>
      <vt:lpstr>July '16</vt:lpstr>
      <vt:lpstr>August '16</vt:lpstr>
      <vt:lpstr>Sep '16</vt:lpstr>
      <vt:lpstr>Oct '16</vt:lpstr>
      <vt:lpstr>Nov '16</vt:lpstr>
      <vt:lpstr>Dec '16</vt:lpstr>
      <vt:lpstr>Jan '17</vt:lpstr>
      <vt:lpstr>Feb '17</vt:lpstr>
      <vt:lpstr>March '17</vt:lpstr>
      <vt:lpstr>April '17</vt:lpstr>
      <vt:lpstr>May '17</vt:lpstr>
      <vt:lpstr>June '17</vt:lpstr>
      <vt:lpstr>July '17</vt:lpstr>
      <vt:lpstr>August '17</vt:lpstr>
      <vt:lpstr>September '17</vt:lpstr>
      <vt:lpstr>October'17</vt:lpstr>
      <vt:lpstr>November '17</vt:lpstr>
      <vt:lpstr>December '17</vt:lpstr>
      <vt:lpstr>January '18</vt:lpstr>
      <vt:lpstr>February '18</vt:lpstr>
      <vt:lpstr>March '18</vt:lpstr>
      <vt:lpstr>April '18</vt:lpstr>
      <vt:lpstr>May '18</vt:lpstr>
      <vt:lpstr>June '18</vt:lpstr>
      <vt:lpstr>July '18</vt:lpstr>
      <vt:lpstr>Aug '18</vt:lpstr>
      <vt:lpstr>Sep '18</vt:lpstr>
      <vt:lpstr>Oct '18</vt:lpstr>
      <vt:lpstr>Nov '18</vt:lpstr>
      <vt:lpstr>Dec '18</vt:lpstr>
      <vt:lpstr>Jan '19</vt:lpstr>
      <vt:lpstr>Feb '19</vt:lpstr>
      <vt:lpstr>March '19</vt:lpstr>
      <vt:lpstr>April '19</vt:lpstr>
      <vt:lpstr>May '19</vt:lpstr>
      <vt:lpstr>June '19</vt:lpstr>
      <vt:lpstr>July '19</vt:lpstr>
      <vt:lpstr>August '19</vt:lpstr>
      <vt:lpstr>September '19</vt:lpstr>
      <vt:lpstr>October '19</vt:lpstr>
      <vt:lpstr>November '19</vt:lpstr>
      <vt:lpstr>December '19</vt:lpstr>
      <vt:lpstr>January '20</vt:lpstr>
      <vt:lpstr>February '20</vt:lpstr>
      <vt:lpstr>March '20</vt:lpstr>
      <vt:lpstr>April '20</vt:lpstr>
      <vt:lpstr>May '20</vt:lpstr>
      <vt:lpstr>June '20</vt:lpstr>
      <vt:lpstr>July '20</vt:lpstr>
      <vt:lpstr>August '20</vt:lpstr>
      <vt:lpstr>September '20</vt:lpstr>
      <vt:lpstr>October '20</vt:lpstr>
      <vt:lpstr>November '20</vt:lpstr>
      <vt:lpstr>December '20</vt:lpstr>
      <vt:lpstr>January '21</vt:lpstr>
      <vt:lpstr>February '21</vt:lpstr>
      <vt:lpstr>March '21</vt:lpstr>
      <vt:lpstr>April '21</vt:lpstr>
      <vt:lpstr>May '21</vt:lpstr>
      <vt:lpstr>June '21</vt:lpstr>
      <vt:lpstr>July '21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2014-10-21T09:17:56Z</cp:lastPrinted>
  <dcterms:created xsi:type="dcterms:W3CDTF">2005-08-16T12:26:20Z</dcterms:created>
  <dcterms:modified xsi:type="dcterms:W3CDTF">2021-07-23T12:39:53Z</dcterms:modified>
</cp:coreProperties>
</file>