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2120" windowHeight="8505" tabRatio="970"/>
  </bookViews>
  <sheets>
    <sheet name="2011" sheetId="1" r:id="rId1"/>
    <sheet name="Accounts" sheetId="12" r:id="rId2"/>
    <sheet name="Farmers" sheetId="13" r:id="rId3"/>
    <sheet name="March '11" sheetId="16" r:id="rId4"/>
    <sheet name="April '11" sheetId="2" r:id="rId5"/>
    <sheet name="May '11" sheetId="4" r:id="rId6"/>
    <sheet name="June '11" sheetId="5" r:id="rId7"/>
    <sheet name="July '11" sheetId="6" r:id="rId8"/>
    <sheet name="August '11" sheetId="7" r:id="rId9"/>
    <sheet name="September '11" sheetId="8" r:id="rId10"/>
    <sheet name="October '11" sheetId="9" r:id="rId11"/>
    <sheet name="November '11" sheetId="10" r:id="rId12"/>
    <sheet name="December '11" sheetId="11" r:id="rId13"/>
    <sheet name="January '12" sheetId="14" r:id="rId14"/>
    <sheet name="February '12" sheetId="15" r:id="rId15"/>
  </sheets>
  <definedNames>
    <definedName name="_xlnm.Print_Area" localSheetId="0">'2011'!$A$1:$F$54</definedName>
    <definedName name="_xlnm.Print_Area" localSheetId="8">'August ''11'!$A$1:$F$61</definedName>
    <definedName name="_xlnm.Print_Area" localSheetId="12">'December ''11'!$A$1:$F$44</definedName>
    <definedName name="_xlnm.Print_Area" localSheetId="14">'February ''12'!$A$1:$F$34</definedName>
    <definedName name="_xlnm.Print_Area" localSheetId="13">'January ''12'!$A$1:$F$35</definedName>
    <definedName name="_xlnm.Print_Area" localSheetId="7">'July ''11'!$A$1:$F$38</definedName>
    <definedName name="_xlnm.Print_Area" localSheetId="6">'June ''11'!$A$1:$F$40</definedName>
    <definedName name="_xlnm.Print_Area" localSheetId="3">'March ''11'!$A$1:$F$29</definedName>
    <definedName name="_xlnm.Print_Area" localSheetId="11">'November ''11'!$A$1:$F$65</definedName>
    <definedName name="_xlnm.Print_Area" localSheetId="10">'October ''11'!$A$1:$F$109</definedName>
    <definedName name="_xlnm.Print_Area" localSheetId="9">'September ''11'!$A$1:$F$65</definedName>
  </definedNames>
  <calcPr calcId="145621"/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C15" i="1"/>
  <c r="C14" i="1"/>
  <c r="C13" i="1"/>
  <c r="C12" i="1"/>
  <c r="C11" i="1"/>
  <c r="C10" i="1"/>
  <c r="C9" i="1"/>
  <c r="D8" i="1"/>
  <c r="C8" i="1"/>
  <c r="K16" i="11" l="1"/>
  <c r="J54" i="9" l="1"/>
  <c r="E7" i="14" l="1"/>
  <c r="E6" i="14" l="1"/>
  <c r="E5" i="14" l="1"/>
  <c r="E4" i="14"/>
  <c r="E16" i="11" l="1"/>
  <c r="E15" i="11" l="1"/>
  <c r="E11" i="11"/>
  <c r="E8" i="11"/>
  <c r="E7" i="11"/>
  <c r="E5" i="11"/>
  <c r="E9" i="11" l="1"/>
  <c r="E41" i="10" l="1"/>
  <c r="K22" i="10" l="1"/>
  <c r="E4" i="11" l="1"/>
  <c r="E47" i="10"/>
  <c r="E45" i="10"/>
  <c r="E43" i="10"/>
  <c r="E39" i="10"/>
  <c r="K30" i="10" l="1"/>
  <c r="K17" i="10" l="1"/>
  <c r="E42" i="10" l="1"/>
  <c r="E35" i="10" l="1"/>
  <c r="E34" i="10" l="1"/>
  <c r="E32" i="10" l="1"/>
  <c r="E19" i="10"/>
  <c r="E31" i="10"/>
  <c r="E28" i="10"/>
  <c r="E26" i="10"/>
  <c r="K20" i="10"/>
  <c r="E20" i="10"/>
  <c r="J38" i="9" l="1"/>
  <c r="J63" i="9"/>
  <c r="K9" i="10"/>
  <c r="E7" i="10"/>
  <c r="E10" i="10"/>
  <c r="E24" i="10" l="1"/>
  <c r="E21" i="10" l="1"/>
  <c r="E16" i="10" l="1"/>
  <c r="E15" i="10" l="1"/>
  <c r="E4" i="10" l="1"/>
  <c r="E65" i="9"/>
  <c r="E68" i="9"/>
  <c r="E59" i="9"/>
  <c r="E50" i="9"/>
  <c r="E39" i="9" l="1"/>
  <c r="J57" i="9" l="1"/>
  <c r="E62" i="9" l="1"/>
  <c r="E70" i="9" l="1"/>
  <c r="E57" i="9"/>
  <c r="J35" i="9" l="1"/>
  <c r="E37" i="9"/>
  <c r="E30" i="9" l="1"/>
  <c r="E31" i="9"/>
  <c r="E36" i="9" l="1"/>
  <c r="E29" i="9" l="1"/>
  <c r="E24" i="9"/>
  <c r="E21" i="9"/>
  <c r="E12" i="9"/>
  <c r="E27" i="9" l="1"/>
  <c r="E25" i="9" l="1"/>
  <c r="E9" i="9" l="1"/>
  <c r="J53" i="8" l="1"/>
  <c r="E8" i="9" l="1"/>
  <c r="E4" i="9" l="1"/>
  <c r="E55" i="8"/>
  <c r="E42" i="8" l="1"/>
  <c r="E53" i="8"/>
  <c r="E52" i="8" l="1"/>
  <c r="E49" i="8" l="1"/>
  <c r="E41" i="8" l="1"/>
  <c r="E34" i="8" l="1"/>
  <c r="E33" i="8" l="1"/>
  <c r="E31" i="8" l="1"/>
  <c r="J28" i="8" l="1"/>
  <c r="E30" i="8" l="1"/>
  <c r="E25" i="8" l="1"/>
  <c r="E21" i="8" l="1"/>
  <c r="E19" i="8" l="1"/>
  <c r="E18" i="8" l="1"/>
  <c r="E4" i="8" l="1"/>
  <c r="E17" i="8"/>
  <c r="J14" i="8" l="1"/>
  <c r="E7" i="8"/>
  <c r="E16" i="8" l="1"/>
  <c r="E6" i="8" l="1"/>
  <c r="E21" i="7" l="1"/>
  <c r="K17" i="7" l="1"/>
  <c r="E20" i="7"/>
  <c r="E17" i="7"/>
  <c r="D23" i="7" l="1"/>
  <c r="C23" i="7"/>
  <c r="E19" i="7"/>
  <c r="E18" i="7" l="1"/>
  <c r="E14" i="7" l="1"/>
  <c r="E13" i="7" l="1"/>
  <c r="K5" i="7" l="1"/>
  <c r="E5" i="7"/>
  <c r="E12" i="7" l="1"/>
  <c r="E4" i="7" l="1"/>
  <c r="E23" i="7" s="1"/>
  <c r="E13" i="6" l="1"/>
  <c r="E12" i="6" l="1"/>
  <c r="E11" i="6" l="1"/>
  <c r="E10" i="6" l="1"/>
  <c r="E5" i="6" l="1"/>
  <c r="E9" i="6" l="1"/>
  <c r="E4" i="6" l="1"/>
  <c r="E8" i="5" l="1"/>
  <c r="E7" i="5" l="1"/>
  <c r="E6" i="5" l="1"/>
  <c r="E5" i="5" l="1"/>
  <c r="E4" i="5" l="1"/>
  <c r="E5" i="4" l="1"/>
  <c r="E4" i="4"/>
  <c r="E5" i="2" l="1"/>
  <c r="E4" i="2" l="1"/>
  <c r="E7" i="16" l="1"/>
  <c r="E6" i="16" l="1"/>
  <c r="E4" i="16" l="1"/>
  <c r="E5" i="16"/>
  <c r="C50" i="10" l="1"/>
  <c r="D50" i="10"/>
  <c r="E50" i="10" l="1"/>
  <c r="D16" i="5" l="1"/>
  <c r="D7" i="1" s="1"/>
  <c r="E16" i="5"/>
  <c r="C16" i="5"/>
  <c r="C7" i="1" s="1"/>
  <c r="C8" i="14"/>
  <c r="D8" i="14"/>
  <c r="E8" i="14"/>
  <c r="D70" i="9"/>
  <c r="D56" i="8"/>
  <c r="C56" i="8"/>
  <c r="C70" i="9"/>
  <c r="E56" i="8"/>
  <c r="D8" i="16"/>
  <c r="D4" i="1" s="1"/>
  <c r="C8" i="16"/>
  <c r="C4" i="1" s="1"/>
  <c r="E8" i="16"/>
  <c r="C7" i="15"/>
  <c r="D7" i="15"/>
  <c r="E15" i="1"/>
  <c r="E14" i="1"/>
  <c r="C17" i="11"/>
  <c r="D17" i="11"/>
  <c r="E13" i="1"/>
  <c r="E7" i="15"/>
  <c r="E17" i="11"/>
  <c r="E12" i="1"/>
  <c r="D14" i="6"/>
  <c r="C14" i="6"/>
  <c r="D7" i="4"/>
  <c r="D6" i="1" s="1"/>
  <c r="C7" i="4"/>
  <c r="C6" i="1" s="1"/>
  <c r="D8" i="2"/>
  <c r="D5" i="1" s="1"/>
  <c r="C8" i="2"/>
  <c r="C5" i="1" s="1"/>
  <c r="E14" i="6"/>
  <c r="E7" i="4"/>
  <c r="E8" i="2"/>
  <c r="E11" i="1"/>
  <c r="E10" i="1"/>
  <c r="E9" i="1"/>
  <c r="E8" i="1"/>
  <c r="E7" i="1" l="1"/>
  <c r="E6" i="1"/>
  <c r="C16" i="1"/>
  <c r="E5" i="1"/>
  <c r="E4" i="1"/>
  <c r="D16" i="1"/>
  <c r="H8" i="14"/>
  <c r="G17" i="11"/>
  <c r="H50" i="10"/>
  <c r="H70" i="9"/>
  <c r="H56" i="8"/>
  <c r="E16" i="1" l="1"/>
</calcChain>
</file>

<file path=xl/sharedStrings.xml><?xml version="1.0" encoding="utf-8"?>
<sst xmlns="http://schemas.openxmlformats.org/spreadsheetml/2006/main" count="891" uniqueCount="472">
  <si>
    <t>AGRIGEL MONTHLY SALES</t>
  </si>
  <si>
    <t>ACCOUNT</t>
  </si>
  <si>
    <t>FARMERS</t>
  </si>
  <si>
    <t>TOTAL</t>
  </si>
  <si>
    <t>DAY</t>
  </si>
  <si>
    <t>INV</t>
  </si>
  <si>
    <t>FARMER</t>
  </si>
  <si>
    <t>CUSTOMER</t>
  </si>
  <si>
    <t>TOTAL SALES - FEBRUARY 2012</t>
  </si>
  <si>
    <t>TOTAL SALES - JANUARY 2012</t>
  </si>
  <si>
    <t>TOTAL SALES - DECEMBER 2011</t>
  </si>
  <si>
    <t>TOTAL SALES - NOVEMBER 2011</t>
  </si>
  <si>
    <t>TOTAL SALES - OCTOBER 2011</t>
  </si>
  <si>
    <t>TOTAL SALES - SEPTEMBER 2011</t>
  </si>
  <si>
    <t>TOTAL SALES - AUGUST 2011</t>
  </si>
  <si>
    <t>TOTAL SALES - JULY 2011</t>
  </si>
  <si>
    <t>TOTAL SALES - JUNE 2011</t>
  </si>
  <si>
    <t>TOTAL SALES - MAY 2011</t>
  </si>
  <si>
    <t>TOTAL SALES - APRIL 2011</t>
  </si>
  <si>
    <t>TOTAL SALES - MARCH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</si>
  <si>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</si>
  <si>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</si>
  <si>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</si>
  <si>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</si>
  <si>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</si>
  <si>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</si>
  <si>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</si>
  <si>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</si>
  <si>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</si>
  <si>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</si>
  <si>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</si>
  <si>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</si>
  <si>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23</t>
  </si>
  <si>
    <t>25</t>
  </si>
  <si>
    <t>1117</t>
  </si>
  <si>
    <t>1118</t>
  </si>
  <si>
    <t>JPS Taljaard Boerdery</t>
  </si>
  <si>
    <t>W+A Saai Boerdery</t>
  </si>
  <si>
    <t>Received p.o.p.</t>
  </si>
  <si>
    <t>28</t>
  </si>
  <si>
    <t>1119</t>
  </si>
  <si>
    <t>Alumicon cc</t>
  </si>
  <si>
    <t>C299</t>
  </si>
  <si>
    <t>31</t>
  </si>
  <si>
    <t>I.F.A. Engineering - Swaziland</t>
  </si>
  <si>
    <t>C300</t>
  </si>
  <si>
    <t>06</t>
  </si>
  <si>
    <t>J Beneke</t>
  </si>
  <si>
    <t>Paid by internet</t>
  </si>
  <si>
    <t>C301</t>
  </si>
  <si>
    <t>C302</t>
  </si>
  <si>
    <t>19</t>
  </si>
  <si>
    <t>Sonskyn Kunsmis</t>
  </si>
  <si>
    <t>LDR Precision</t>
  </si>
  <si>
    <t>To pay by internet</t>
  </si>
  <si>
    <t>C303</t>
  </si>
  <si>
    <t>03</t>
  </si>
  <si>
    <t>AIR Du Plooy</t>
  </si>
  <si>
    <t>C304</t>
  </si>
  <si>
    <t>Koringkraal Bk</t>
  </si>
  <si>
    <t>C305</t>
  </si>
  <si>
    <t>08</t>
  </si>
  <si>
    <t>Purest Taste</t>
  </si>
  <si>
    <t>C306</t>
  </si>
  <si>
    <t>22</t>
  </si>
  <si>
    <t>C307</t>
  </si>
  <si>
    <t>Fertex Solutions</t>
  </si>
  <si>
    <t>1120</t>
  </si>
  <si>
    <t>Springbokdraai Boerdery</t>
  </si>
  <si>
    <t>J Uys</t>
  </si>
  <si>
    <t>1121</t>
  </si>
  <si>
    <t>1122</t>
  </si>
  <si>
    <t>1123</t>
  </si>
  <si>
    <t>1124</t>
  </si>
  <si>
    <t>1125</t>
  </si>
  <si>
    <t>Gerhard Roos</t>
  </si>
  <si>
    <t>EP Ehlers</t>
  </si>
  <si>
    <t>TCE Kleinhans</t>
  </si>
  <si>
    <t>Paid by cheque</t>
  </si>
  <si>
    <t>SIS Farming</t>
  </si>
  <si>
    <t>LJ Van Rensburg</t>
  </si>
  <si>
    <t>Boschmans Kraal Trust</t>
  </si>
  <si>
    <t>1126</t>
  </si>
  <si>
    <t>1127</t>
  </si>
  <si>
    <t>C308</t>
  </si>
  <si>
    <t>1</t>
  </si>
  <si>
    <t>C309</t>
  </si>
  <si>
    <t>4</t>
  </si>
  <si>
    <t>Hubulk cc</t>
  </si>
  <si>
    <t>C310</t>
  </si>
  <si>
    <t>13</t>
  </si>
  <si>
    <t>Hans Van Rensburg Boerdery</t>
  </si>
  <si>
    <t>1128</t>
  </si>
  <si>
    <t>1129</t>
  </si>
  <si>
    <t>1130</t>
  </si>
  <si>
    <t>PJ Bezuidenhout</t>
  </si>
  <si>
    <t>Goedbegin Boerdery / J Schalekamp</t>
  </si>
  <si>
    <t>Emgee Beordery</t>
  </si>
  <si>
    <t>15</t>
  </si>
  <si>
    <t>C311</t>
  </si>
  <si>
    <t>MA Schalekamp</t>
  </si>
  <si>
    <t>Received p.o.p</t>
  </si>
  <si>
    <t>C312</t>
  </si>
  <si>
    <t>18</t>
  </si>
  <si>
    <t>Imre Reckling</t>
  </si>
  <si>
    <t>0975</t>
  </si>
  <si>
    <t>J &amp; G Farms</t>
  </si>
  <si>
    <t>C313</t>
  </si>
  <si>
    <t>Combined Sales</t>
  </si>
  <si>
    <t>C314</t>
  </si>
  <si>
    <t>01</t>
  </si>
  <si>
    <t>Paid cash</t>
  </si>
  <si>
    <t>SN1002</t>
  </si>
  <si>
    <t>04</t>
  </si>
  <si>
    <t>Kildare Homeowners Association</t>
  </si>
  <si>
    <t>1131</t>
  </si>
  <si>
    <t>1132</t>
  </si>
  <si>
    <t>1133</t>
  </si>
  <si>
    <t>1134</t>
  </si>
  <si>
    <t>1135</t>
  </si>
  <si>
    <t>1136</t>
  </si>
  <si>
    <t>1137</t>
  </si>
  <si>
    <t>Vosbreedt Boerdery</t>
  </si>
  <si>
    <t>Disselboom Boerdery</t>
  </si>
  <si>
    <t>De Wet</t>
  </si>
  <si>
    <t>HJ Pieterse</t>
  </si>
  <si>
    <t>Vierfontein Boerdery</t>
  </si>
  <si>
    <t>Jan Boschoff</t>
  </si>
  <si>
    <t>12</t>
  </si>
  <si>
    <t>C315</t>
  </si>
  <si>
    <t>XTLS Trading</t>
  </si>
  <si>
    <t>C316</t>
  </si>
  <si>
    <t>0976</t>
  </si>
  <si>
    <t>0977</t>
  </si>
  <si>
    <t>Omnia Delmas</t>
  </si>
  <si>
    <t>26</t>
  </si>
  <si>
    <t>C317</t>
  </si>
  <si>
    <t>Quantum Field Services</t>
  </si>
  <si>
    <t>29</t>
  </si>
  <si>
    <t>C318</t>
  </si>
  <si>
    <t>C319</t>
  </si>
  <si>
    <t>1138</t>
  </si>
  <si>
    <t>1139</t>
  </si>
  <si>
    <t>30</t>
  </si>
  <si>
    <t>Sewefontein Boerdery</t>
  </si>
  <si>
    <t>Pioneer Hi-bred Research</t>
  </si>
  <si>
    <t>C320</t>
  </si>
  <si>
    <t>Sarel Viviers</t>
  </si>
  <si>
    <t>C342</t>
  </si>
  <si>
    <t>Chris Mostert</t>
  </si>
  <si>
    <t xml:space="preserve">Received p.o.p. </t>
  </si>
  <si>
    <t>Koringkraal Bk / Gerhard LaKok</t>
  </si>
  <si>
    <t>C343</t>
  </si>
  <si>
    <t>SJJ Grobler</t>
  </si>
  <si>
    <t>C344</t>
  </si>
  <si>
    <t>Grimbeeck Toerusting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</si>
  <si>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</si>
  <si>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</si>
  <si>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</si>
  <si>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</si>
  <si>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</si>
  <si>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</si>
  <si>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</si>
  <si>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</si>
  <si>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</si>
  <si>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07</t>
  </si>
  <si>
    <t>Jannco Trust</t>
  </si>
  <si>
    <t>J De Wet</t>
  </si>
  <si>
    <t>Doornkop Beleggings</t>
  </si>
  <si>
    <t>De Akker Trust</t>
  </si>
  <si>
    <t>T Malan Boerdery</t>
  </si>
  <si>
    <t>CF Herbst</t>
  </si>
  <si>
    <t>H Muller</t>
  </si>
  <si>
    <t>Rabe Boerdery</t>
  </si>
  <si>
    <t>09</t>
  </si>
  <si>
    <t>C345</t>
  </si>
  <si>
    <t>Frik Prinsloo</t>
  </si>
  <si>
    <t>C341</t>
  </si>
  <si>
    <t>Andre Crous</t>
  </si>
  <si>
    <t>C346</t>
  </si>
  <si>
    <t>Frans Venter</t>
  </si>
  <si>
    <t>C347</t>
  </si>
  <si>
    <t>C348</t>
  </si>
  <si>
    <t>Malangeni Boerdery</t>
  </si>
  <si>
    <t>C349</t>
  </si>
  <si>
    <t>Kobus Steyn</t>
  </si>
  <si>
    <t>C350</t>
  </si>
  <si>
    <t>C351</t>
  </si>
  <si>
    <t>C352</t>
  </si>
  <si>
    <t>C353</t>
  </si>
  <si>
    <t>Kraaines Familie Trust</t>
  </si>
  <si>
    <t>C354</t>
  </si>
  <si>
    <t>C355</t>
  </si>
  <si>
    <t>C356</t>
  </si>
  <si>
    <t>C357</t>
  </si>
  <si>
    <t>C358</t>
  </si>
  <si>
    <t>C359</t>
  </si>
  <si>
    <t>C360</t>
  </si>
  <si>
    <t>Breedt Grobler Boerdery</t>
  </si>
  <si>
    <t>Sent Post</t>
  </si>
  <si>
    <t>Jozua Du Plessis Boerdery</t>
  </si>
  <si>
    <t>HJP Boerdery</t>
  </si>
  <si>
    <t>Equal Chance Trading 50</t>
  </si>
  <si>
    <t>+ 1010 (R2280)</t>
  </si>
  <si>
    <t>Omri Trading</t>
  </si>
  <si>
    <t>C361</t>
  </si>
  <si>
    <t>Highland Night Investment</t>
  </si>
  <si>
    <t>1809</t>
  </si>
  <si>
    <t>1810</t>
  </si>
  <si>
    <t>1811</t>
  </si>
  <si>
    <t>1812</t>
  </si>
  <si>
    <t>1814</t>
  </si>
  <si>
    <t>C362</t>
  </si>
  <si>
    <t>Niekerkskuil Boerdery</t>
  </si>
  <si>
    <t>Sarina Boerdery</t>
  </si>
  <si>
    <t>EP Roux</t>
  </si>
  <si>
    <t>Jan Singleton</t>
  </si>
  <si>
    <t>Danresa Trust</t>
  </si>
  <si>
    <t>1807</t>
  </si>
  <si>
    <t>1808</t>
  </si>
  <si>
    <t>Welbedacht Boerdery</t>
  </si>
  <si>
    <t>JT Ferreira</t>
  </si>
  <si>
    <t>Not sent yet</t>
  </si>
  <si>
    <t>Petrus Roux</t>
  </si>
  <si>
    <t>-</t>
  </si>
  <si>
    <t>C363</t>
  </si>
  <si>
    <t>AM Rinke</t>
  </si>
  <si>
    <t>C364</t>
  </si>
  <si>
    <t>C365</t>
  </si>
  <si>
    <t>C366</t>
  </si>
  <si>
    <t>Rikus Strydom</t>
  </si>
  <si>
    <t>Johan Rautenbach</t>
  </si>
  <si>
    <t>1149</t>
  </si>
  <si>
    <t>1150</t>
  </si>
  <si>
    <t>C367</t>
  </si>
  <si>
    <t>XTLS Trading 59</t>
  </si>
  <si>
    <t>PM Swart</t>
  </si>
  <si>
    <t>C368</t>
  </si>
  <si>
    <t>Rietfontein Boerdery Trust / D Kuun</t>
  </si>
  <si>
    <t>Jaco Cronje / PL vd Westhuizen</t>
  </si>
  <si>
    <t>C369</t>
  </si>
  <si>
    <t>Grimbeek Toerusting</t>
  </si>
  <si>
    <t>C370</t>
  </si>
  <si>
    <t>DRM Carstens</t>
  </si>
  <si>
    <t>C371</t>
  </si>
  <si>
    <t>N.W.K. Beperk</t>
  </si>
  <si>
    <t>1815</t>
  </si>
  <si>
    <t>1816</t>
  </si>
  <si>
    <t>P Cilliers</t>
  </si>
  <si>
    <t>GJ Jordaan</t>
  </si>
  <si>
    <t>1817</t>
  </si>
  <si>
    <t>Joubert Boerdery</t>
  </si>
  <si>
    <t>1818</t>
  </si>
  <si>
    <t>C372</t>
  </si>
  <si>
    <t>C373</t>
  </si>
  <si>
    <t>C374</t>
  </si>
  <si>
    <t>Vosstoffel Boerdery</t>
  </si>
  <si>
    <t>C375</t>
  </si>
  <si>
    <t>Carrotech</t>
  </si>
  <si>
    <t>C376</t>
  </si>
  <si>
    <t>Jerrie en Johan Bk</t>
  </si>
  <si>
    <t>SM Boerdery</t>
  </si>
  <si>
    <t>C377</t>
  </si>
  <si>
    <t>C378</t>
  </si>
  <si>
    <t>C379</t>
  </si>
  <si>
    <t>05</t>
  </si>
  <si>
    <t>Bosmanskraal Trust</t>
  </si>
  <si>
    <t>C380</t>
  </si>
  <si>
    <t>C381</t>
  </si>
  <si>
    <t>C382</t>
  </si>
  <si>
    <t>C383</t>
  </si>
  <si>
    <t>C384</t>
  </si>
  <si>
    <t>C385</t>
  </si>
  <si>
    <t>Purest Taste cc</t>
  </si>
  <si>
    <t>1151</t>
  </si>
  <si>
    <t>1152</t>
  </si>
  <si>
    <t>1153</t>
  </si>
  <si>
    <t>1154</t>
  </si>
  <si>
    <t>1155</t>
  </si>
  <si>
    <t>S.I.S. Farming Group</t>
  </si>
  <si>
    <t>Dre Schalekamp</t>
  </si>
  <si>
    <t>K Mallan</t>
  </si>
  <si>
    <t>JAW Cronje Landgoed</t>
  </si>
  <si>
    <t>10</t>
  </si>
  <si>
    <t>Chivic Boerdery</t>
  </si>
  <si>
    <t>NM Kachellhoffer</t>
  </si>
  <si>
    <t>1819</t>
  </si>
  <si>
    <t>1820</t>
  </si>
  <si>
    <t>1821</t>
  </si>
  <si>
    <t>Marius Groenewaldt</t>
  </si>
  <si>
    <t>CJ Grey</t>
  </si>
  <si>
    <t>1822</t>
  </si>
  <si>
    <t>GP Dames</t>
  </si>
  <si>
    <t>0978</t>
  </si>
  <si>
    <t>J&amp;G Farms</t>
  </si>
  <si>
    <t>C386</t>
  </si>
  <si>
    <t>C387</t>
  </si>
  <si>
    <t>C388</t>
  </si>
  <si>
    <t>C389</t>
  </si>
  <si>
    <t>C390</t>
  </si>
  <si>
    <t>16</t>
  </si>
  <si>
    <t>1156</t>
  </si>
  <si>
    <t>P Swarts</t>
  </si>
  <si>
    <t>JBR Cameron Boerdery</t>
  </si>
  <si>
    <t>1823</t>
  </si>
  <si>
    <t>1824</t>
  </si>
  <si>
    <t>1825</t>
  </si>
  <si>
    <t>1826</t>
  </si>
  <si>
    <t>1827</t>
  </si>
  <si>
    <t>FB Mostert</t>
  </si>
  <si>
    <t>JS Koch</t>
  </si>
  <si>
    <t>N.W.K. Bpk</t>
  </si>
  <si>
    <t>JJ Kritzinger</t>
  </si>
  <si>
    <t>17</t>
  </si>
  <si>
    <t>1157</t>
  </si>
  <si>
    <t>1813</t>
  </si>
  <si>
    <t>GMP Familie Trust</t>
  </si>
  <si>
    <t>20</t>
  </si>
  <si>
    <t>Ben Keet</t>
  </si>
  <si>
    <t>Hannes Van Wyk</t>
  </si>
  <si>
    <t>Piet Holtzhausen</t>
  </si>
  <si>
    <t>C391</t>
  </si>
  <si>
    <t>C392</t>
  </si>
  <si>
    <t>C393</t>
  </si>
  <si>
    <t>C394</t>
  </si>
  <si>
    <t>C395</t>
  </si>
  <si>
    <t>C396</t>
  </si>
  <si>
    <t>C397</t>
  </si>
  <si>
    <t>C398</t>
  </si>
  <si>
    <t>C399</t>
  </si>
  <si>
    <t>21</t>
  </si>
  <si>
    <t>Goedbegin Boerdery</t>
  </si>
  <si>
    <t>Paid by Dwarsfontein Boerdery Cheque</t>
  </si>
  <si>
    <t>C400</t>
  </si>
  <si>
    <t>C401</t>
  </si>
  <si>
    <t>JJ Rinke - AM Rinke to pay</t>
  </si>
  <si>
    <t>C402</t>
  </si>
  <si>
    <t>27</t>
  </si>
  <si>
    <t>C403</t>
  </si>
  <si>
    <t>C404</t>
  </si>
  <si>
    <t>JJ Grey</t>
  </si>
  <si>
    <t>Cancelled</t>
  </si>
  <si>
    <t>0979</t>
  </si>
  <si>
    <t>0980</t>
  </si>
  <si>
    <t>1828</t>
  </si>
  <si>
    <t>J Botha</t>
  </si>
  <si>
    <t>1829</t>
  </si>
  <si>
    <t>1255</t>
  </si>
  <si>
    <t>Barry Davidz</t>
  </si>
  <si>
    <t>1830</t>
  </si>
  <si>
    <t>Dawie Oosthuizen</t>
  </si>
  <si>
    <t>Syferbult Dairies</t>
  </si>
  <si>
    <t>C405</t>
  </si>
  <si>
    <t>PL Uys</t>
  </si>
  <si>
    <t>Scheepers Boerdery</t>
  </si>
  <si>
    <t>1159</t>
  </si>
  <si>
    <t>1160</t>
  </si>
  <si>
    <t>Sirkel A Boerdery</t>
  </si>
  <si>
    <t>1161</t>
  </si>
  <si>
    <t>T Pretorius</t>
  </si>
  <si>
    <t>1162</t>
  </si>
  <si>
    <t>1163</t>
  </si>
  <si>
    <t>1164</t>
  </si>
  <si>
    <t>Dunn Boerdery</t>
  </si>
  <si>
    <t>1165</t>
  </si>
  <si>
    <t>1166</t>
  </si>
  <si>
    <t>Alf Rudman</t>
  </si>
  <si>
    <t>C406</t>
  </si>
  <si>
    <t>C407</t>
  </si>
  <si>
    <t>C408</t>
  </si>
  <si>
    <t>C409</t>
  </si>
  <si>
    <t>C410</t>
  </si>
  <si>
    <t>02</t>
  </si>
  <si>
    <t>JFR Neuhoff</t>
  </si>
  <si>
    <t>Chris Britz</t>
  </si>
  <si>
    <t>Hermansdal Landgoed</t>
  </si>
  <si>
    <t>N.W.K. Ltd</t>
  </si>
  <si>
    <t>C411</t>
  </si>
  <si>
    <t>C412</t>
  </si>
  <si>
    <t>C413</t>
  </si>
  <si>
    <t>C414</t>
  </si>
  <si>
    <t>C415</t>
  </si>
  <si>
    <t>Jan Boshoff Boerdery</t>
  </si>
  <si>
    <t>JT Ferreira Boerdery</t>
  </si>
  <si>
    <t>AD Zeilinga</t>
  </si>
  <si>
    <t>C416</t>
  </si>
  <si>
    <t>C417</t>
  </si>
  <si>
    <t>C418</t>
  </si>
  <si>
    <t>11</t>
  </si>
  <si>
    <t>Purest Taste Bk</t>
  </si>
  <si>
    <t>1831</t>
  </si>
  <si>
    <t>1832</t>
  </si>
  <si>
    <t>1833</t>
  </si>
  <si>
    <t>JK Botha</t>
  </si>
  <si>
    <t>EH Boons</t>
  </si>
  <si>
    <t>Dave Carstens</t>
  </si>
  <si>
    <t>1834</t>
  </si>
  <si>
    <t>14</t>
  </si>
  <si>
    <t>0981</t>
  </si>
  <si>
    <t>1168</t>
  </si>
  <si>
    <t>PR Cilliers</t>
  </si>
  <si>
    <t>1169</t>
  </si>
  <si>
    <t>1170</t>
  </si>
  <si>
    <t>1171</t>
  </si>
  <si>
    <t>1172</t>
  </si>
  <si>
    <t>JW Cronje Landgoed</t>
  </si>
  <si>
    <t>Henlie Boerdery</t>
  </si>
  <si>
    <t>1173</t>
  </si>
  <si>
    <t>C419</t>
  </si>
  <si>
    <t>C420</t>
  </si>
  <si>
    <t>Ian Krugel</t>
  </si>
  <si>
    <t>paid by cheque</t>
  </si>
  <si>
    <t>C421</t>
  </si>
  <si>
    <t>C422</t>
  </si>
  <si>
    <t>GA Potgieter</t>
  </si>
  <si>
    <t>C423</t>
  </si>
  <si>
    <t>ANR Roets Boerdery</t>
  </si>
  <si>
    <t>C424</t>
  </si>
  <si>
    <t>C425</t>
  </si>
  <si>
    <t>C426</t>
  </si>
  <si>
    <t>24</t>
  </si>
  <si>
    <t>Crous Boerdery Trust</t>
  </si>
  <si>
    <t>C427</t>
  </si>
  <si>
    <t>C428</t>
  </si>
  <si>
    <t>1174</t>
  </si>
  <si>
    <t>1175</t>
  </si>
  <si>
    <t>Flip Ehlers</t>
  </si>
  <si>
    <t>FC Durow Trust</t>
  </si>
  <si>
    <t>1176</t>
  </si>
  <si>
    <t>Strydom Broers Boerdery</t>
  </si>
  <si>
    <t>A Meyer</t>
  </si>
  <si>
    <t>1177</t>
  </si>
  <si>
    <t>1178</t>
  </si>
  <si>
    <t>1179</t>
  </si>
  <si>
    <t>APL Lourens</t>
  </si>
  <si>
    <t>1180</t>
  </si>
  <si>
    <t>Rabons Boerdery</t>
  </si>
  <si>
    <t>1181</t>
  </si>
  <si>
    <t>JN Van Schalkwyk</t>
  </si>
  <si>
    <t>C429</t>
  </si>
  <si>
    <t>Daan Mostert</t>
  </si>
  <si>
    <t>Paid by Senwes</t>
  </si>
  <si>
    <t>C430</t>
  </si>
  <si>
    <t>Vecto Trade 360</t>
  </si>
  <si>
    <t>C431</t>
  </si>
  <si>
    <t>C432</t>
  </si>
  <si>
    <t>C433</t>
  </si>
  <si>
    <t>C434</t>
  </si>
  <si>
    <t>C435</t>
  </si>
  <si>
    <t>1182</t>
  </si>
  <si>
    <t>Louw De Wet Herstel Dienste</t>
  </si>
  <si>
    <t>1183</t>
  </si>
  <si>
    <t>1184</t>
  </si>
  <si>
    <t>1185</t>
  </si>
  <si>
    <t>Oswald Botes</t>
  </si>
  <si>
    <t>Syferfontein Farming</t>
  </si>
  <si>
    <t>1186</t>
  </si>
  <si>
    <t>1187</t>
  </si>
  <si>
    <t>1188</t>
  </si>
  <si>
    <t>GF Olivier</t>
  </si>
  <si>
    <t>Ref: C211</t>
  </si>
  <si>
    <t>Hubulk</t>
  </si>
  <si>
    <t>1190</t>
  </si>
  <si>
    <t>RJGJ Van Rensburg</t>
  </si>
  <si>
    <t>1191</t>
  </si>
  <si>
    <t>JAW Coetzer</t>
  </si>
  <si>
    <t>J Barnard / Highland Night Investment</t>
  </si>
  <si>
    <t>C436</t>
  </si>
  <si>
    <t>2011/10/06 + 2012/01/30</t>
  </si>
  <si>
    <t>Sarel Viviers / Syferfontein Farming</t>
  </si>
  <si>
    <t>Paid cash and returned pumps</t>
  </si>
  <si>
    <t>Geluksbult Boerdery / P Niekerk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</si>
</sst>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R&quot;\ * #,##0.00_ ;_ &quot;R&quot;\ * \-#,##0.00_ ;_ &quot;R&quot;\ * &quot;-&quot;??_ ;_ @_ 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6"/>
      <name val="Arial Black"/>
      <family val="2"/>
    </font>
    <font>
      <sz val="8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color indexed="57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sz val="9"/>
      <color rgb="FF00B050"/>
      <name val="Arial"/>
      <family val="2"/>
    </font>
    <font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7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0" fillId="0" borderId="7" xfId="1" applyFont="1" applyBorder="1" applyAlignment="1">
      <alignment horizontal="center"/>
    </xf>
    <xf numFmtId="164" fontId="0" fillId="0" borderId="8" xfId="1" applyFont="1" applyBorder="1" applyAlignment="1">
      <alignment horizontal="center"/>
    </xf>
    <xf numFmtId="164" fontId="0" fillId="0" borderId="9" xfId="1" applyFont="1" applyBorder="1" applyAlignment="1">
      <alignment horizontal="center"/>
    </xf>
    <xf numFmtId="164" fontId="0" fillId="0" borderId="10" xfId="1" applyFon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2" xfId="1" applyFont="1" applyBorder="1" applyAlignment="1">
      <alignment horizontal="center"/>
    </xf>
    <xf numFmtId="164" fontId="0" fillId="0" borderId="13" xfId="1" applyFont="1" applyBorder="1" applyAlignment="1">
      <alignment horizontal="center"/>
    </xf>
    <xf numFmtId="164" fontId="0" fillId="0" borderId="14" xfId="1" applyFont="1" applyBorder="1" applyAlignment="1">
      <alignment horizontal="center"/>
    </xf>
    <xf numFmtId="164" fontId="0" fillId="0" borderId="15" xfId="1" applyFont="1" applyBorder="1" applyAlignment="1">
      <alignment horizontal="center"/>
    </xf>
    <xf numFmtId="164" fontId="0" fillId="0" borderId="16" xfId="1" applyFont="1" applyBorder="1" applyAlignment="1">
      <alignment horizontal="center"/>
    </xf>
    <xf numFmtId="164" fontId="0" fillId="0" borderId="17" xfId="1" applyFont="1" applyBorder="1" applyAlignment="1">
      <alignment horizontal="center"/>
    </xf>
    <xf numFmtId="164" fontId="0" fillId="0" borderId="18" xfId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/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0" fontId="6" fillId="0" borderId="21" xfId="0" applyFont="1" applyBorder="1"/>
    <xf numFmtId="49" fontId="6" fillId="0" borderId="22" xfId="0" applyNumberFormat="1" applyFont="1" applyBorder="1" applyAlignment="1">
      <alignment horizontal="center"/>
    </xf>
    <xf numFmtId="164" fontId="6" fillId="0" borderId="22" xfId="1" applyFont="1" applyBorder="1"/>
    <xf numFmtId="0" fontId="6" fillId="0" borderId="22" xfId="0" applyFont="1" applyBorder="1"/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64" fontId="6" fillId="0" borderId="26" xfId="1" applyFont="1" applyBorder="1"/>
    <xf numFmtId="49" fontId="6" fillId="0" borderId="27" xfId="0" applyNumberFormat="1" applyFont="1" applyBorder="1" applyAlignment="1">
      <alignment horizontal="center"/>
    </xf>
    <xf numFmtId="164" fontId="6" fillId="0" borderId="28" xfId="1" applyFont="1" applyBorder="1"/>
    <xf numFmtId="0" fontId="6" fillId="0" borderId="29" xfId="0" applyFont="1" applyBorder="1"/>
    <xf numFmtId="49" fontId="7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6" fillId="0" borderId="22" xfId="1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164" fontId="6" fillId="0" borderId="28" xfId="1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164" fontId="6" fillId="0" borderId="19" xfId="1" applyFont="1" applyBorder="1" applyAlignment="1">
      <alignment vertical="center"/>
    </xf>
    <xf numFmtId="49" fontId="6" fillId="0" borderId="19" xfId="0" applyNumberFormat="1" applyFont="1" applyBorder="1" applyAlignment="1">
      <alignment horizontal="center" vertical="center"/>
    </xf>
    <xf numFmtId="164" fontId="6" fillId="0" borderId="26" xfId="1" applyFont="1" applyBorder="1" applyAlignment="1">
      <alignment vertical="center"/>
    </xf>
    <xf numFmtId="0" fontId="6" fillId="0" borderId="0" xfId="0" applyFont="1" applyAlignment="1"/>
    <xf numFmtId="164" fontId="6" fillId="0" borderId="22" xfId="1" applyFont="1" applyBorder="1" applyAlignment="1"/>
    <xf numFmtId="164" fontId="6" fillId="0" borderId="19" xfId="1" applyFont="1" applyBorder="1" applyAlignment="1"/>
    <xf numFmtId="164" fontId="6" fillId="0" borderId="26" xfId="1" applyFont="1" applyBorder="1" applyAlignment="1"/>
    <xf numFmtId="164" fontId="6" fillId="0" borderId="5" xfId="1" applyFont="1" applyBorder="1" applyAlignment="1"/>
    <xf numFmtId="164" fontId="6" fillId="0" borderId="30" xfId="1" applyFont="1" applyBorder="1" applyAlignment="1"/>
    <xf numFmtId="164" fontId="6" fillId="0" borderId="30" xfId="1" applyFont="1" applyBorder="1" applyAlignment="1">
      <alignment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164" fontId="6" fillId="0" borderId="31" xfId="1" applyFont="1" applyBorder="1" applyAlignment="1">
      <alignment vertical="center"/>
    </xf>
    <xf numFmtId="164" fontId="6" fillId="0" borderId="19" xfId="1" applyFont="1" applyBorder="1" applyAlignment="1">
      <alignment horizontal="center"/>
    </xf>
    <xf numFmtId="164" fontId="6" fillId="0" borderId="32" xfId="1" applyFont="1" applyBorder="1" applyAlignment="1">
      <alignment vertical="center"/>
    </xf>
    <xf numFmtId="164" fontId="10" fillId="0" borderId="19" xfId="1" applyFont="1" applyBorder="1" applyAlignment="1">
      <alignment vertical="center"/>
    </xf>
    <xf numFmtId="16" fontId="6" fillId="0" borderId="0" xfId="0" applyNumberFormat="1" applyFont="1" applyAlignment="1">
      <alignment vertical="center"/>
    </xf>
    <xf numFmtId="0" fontId="11" fillId="0" borderId="2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64" fontId="10" fillId="0" borderId="31" xfId="1" applyFont="1" applyBorder="1" applyAlignment="1">
      <alignment vertical="center"/>
    </xf>
    <xf numFmtId="16" fontId="9" fillId="0" borderId="0" xfId="0" applyNumberFormat="1" applyFont="1" applyAlignment="1">
      <alignment horizontal="center" vertical="center"/>
    </xf>
    <xf numFmtId="16" fontId="6" fillId="0" borderId="0" xfId="0" applyNumberFormat="1" applyFont="1" applyAlignment="1">
      <alignment horizontal="center" vertical="center"/>
    </xf>
    <xf numFmtId="164" fontId="6" fillId="0" borderId="5" xfId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49" fontId="6" fillId="0" borderId="32" xfId="0" applyNumberFormat="1" applyFont="1" applyBorder="1" applyAlignment="1">
      <alignment horizontal="center" vertical="center"/>
    </xf>
    <xf numFmtId="14" fontId="6" fillId="0" borderId="0" xfId="0" applyNumberFormat="1" applyFont="1"/>
    <xf numFmtId="164" fontId="10" fillId="0" borderId="22" xfId="1" applyFont="1" applyBorder="1"/>
    <xf numFmtId="164" fontId="10" fillId="0" borderId="28" xfId="1" applyFont="1" applyBorder="1"/>
    <xf numFmtId="14" fontId="12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6" fillId="0" borderId="35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64" fontId="10" fillId="0" borderId="26" xfId="1" applyFont="1" applyBorder="1"/>
    <xf numFmtId="164" fontId="14" fillId="0" borderId="19" xfId="1" applyFont="1" applyBorder="1" applyAlignment="1">
      <alignment vertical="center"/>
    </xf>
    <xf numFmtId="164" fontId="14" fillId="0" borderId="28" xfId="1" applyFont="1" applyBorder="1" applyAlignment="1">
      <alignment vertical="center"/>
    </xf>
    <xf numFmtId="164" fontId="14" fillId="0" borderId="26" xfId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64" fontId="14" fillId="0" borderId="22" xfId="1" applyFont="1" applyBorder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1" applyFont="1" applyBorder="1" applyAlignment="1"/>
    <xf numFmtId="164" fontId="14" fillId="0" borderId="30" xfId="1" applyFont="1" applyBorder="1" applyAlignment="1">
      <alignment vertical="center"/>
    </xf>
    <xf numFmtId="49" fontId="1" fillId="0" borderId="19" xfId="0" applyNumberFormat="1" applyFont="1" applyBorder="1" applyAlignment="1">
      <alignment horizontal="center" vertical="center"/>
    </xf>
    <xf numFmtId="164" fontId="1" fillId="0" borderId="19" xfId="1" applyFont="1" applyBorder="1" applyAlignment="1">
      <alignment horizontal="center" vertical="center"/>
    </xf>
    <xf numFmtId="164" fontId="1" fillId="0" borderId="22" xfId="1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164" fontId="11" fillId="0" borderId="19" xfId="1" applyFont="1" applyBorder="1" applyAlignment="1">
      <alignment vertical="center"/>
    </xf>
    <xf numFmtId="49" fontId="6" fillId="0" borderId="31" xfId="0" applyNumberFormat="1" applyFont="1" applyBorder="1" applyAlignment="1">
      <alignment horizontal="center" vertical="center"/>
    </xf>
    <xf numFmtId="164" fontId="14" fillId="0" borderId="31" xfId="1" applyFont="1" applyBorder="1" applyAlignment="1">
      <alignment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1" fillId="0" borderId="31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164" fontId="6" fillId="0" borderId="5" xfId="1" applyFont="1" applyBorder="1" applyAlignment="1">
      <alignment horizontal="center"/>
    </xf>
    <xf numFmtId="164" fontId="1" fillId="0" borderId="31" xfId="1" applyFont="1" applyBorder="1" applyAlignment="1">
      <alignment horizontal="center" vertical="center"/>
    </xf>
    <xf numFmtId="164" fontId="6" fillId="0" borderId="19" xfId="1" applyFont="1" applyBorder="1"/>
    <xf numFmtId="164" fontId="10" fillId="0" borderId="19" xfId="1" applyFont="1" applyBorder="1"/>
    <xf numFmtId="164" fontId="14" fillId="0" borderId="26" xfId="1" applyFont="1" applyBorder="1"/>
    <xf numFmtId="164" fontId="14" fillId="0" borderId="22" xfId="1" applyFont="1" applyBorder="1"/>
    <xf numFmtId="164" fontId="14" fillId="0" borderId="19" xfId="1" applyFont="1" applyBorder="1"/>
    <xf numFmtId="49" fontId="6" fillId="0" borderId="22" xfId="0" applyNumberFormat="1" applyFont="1" applyBorder="1" applyAlignment="1">
      <alignment horizontal="center"/>
    </xf>
    <xf numFmtId="164" fontId="14" fillId="0" borderId="28" xfId="1" applyFont="1" applyBorder="1"/>
    <xf numFmtId="164" fontId="14" fillId="0" borderId="28" xfId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164" fontId="6" fillId="0" borderId="28" xfId="1" applyFont="1" applyBorder="1" applyAlignment="1"/>
    <xf numFmtId="49" fontId="6" fillId="0" borderId="22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164" fontId="11" fillId="0" borderId="32" xfId="1" applyFont="1" applyBorder="1" applyAlignment="1">
      <alignment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28" xfId="0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164" fontId="11" fillId="0" borderId="22" xfId="1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164" fontId="15" fillId="0" borderId="19" xfId="1" applyFont="1" applyBorder="1" applyAlignment="1">
      <alignment horizontal="center" vertical="center"/>
    </xf>
    <xf numFmtId="164" fontId="15" fillId="0" borderId="31" xfId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164" fontId="6" fillId="0" borderId="28" xfId="1" applyFont="1" applyBorder="1" applyAlignment="1">
      <alignment horizontal="center"/>
    </xf>
    <xf numFmtId="164" fontId="6" fillId="0" borderId="28" xfId="1" applyFont="1" applyBorder="1" applyAlignment="1">
      <alignment horizontal="center"/>
    </xf>
    <xf numFmtId="49" fontId="6" fillId="0" borderId="22" xfId="0" applyNumberFormat="1" applyFont="1" applyBorder="1" applyAlignment="1">
      <alignment horizontal="center" vertical="center"/>
    </xf>
    <xf numFmtId="164" fontId="15" fillId="0" borderId="22" xfId="1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164" fontId="11" fillId="0" borderId="31" xfId="1" applyFont="1" applyBorder="1" applyAlignment="1">
      <alignment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164" fontId="6" fillId="0" borderId="31" xfId="1" applyFont="1" applyBorder="1" applyAlignment="1"/>
    <xf numFmtId="49" fontId="6" fillId="0" borderId="22" xfId="0" applyNumberFormat="1" applyFont="1" applyBorder="1" applyAlignment="1">
      <alignment horizontal="center" vertical="center"/>
    </xf>
    <xf numFmtId="164" fontId="14" fillId="0" borderId="5" xfId="1" applyFont="1" applyBorder="1" applyAlignment="1">
      <alignment vertical="center"/>
    </xf>
    <xf numFmtId="17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164" fontId="6" fillId="0" borderId="31" xfId="1" applyFont="1" applyBorder="1" applyAlignment="1">
      <alignment horizontal="center"/>
    </xf>
    <xf numFmtId="164" fontId="6" fillId="0" borderId="22" xfId="1" applyFont="1" applyBorder="1" applyAlignment="1">
      <alignment horizontal="center"/>
    </xf>
    <xf numFmtId="49" fontId="6" fillId="0" borderId="28" xfId="0" applyNumberFormat="1" applyFont="1" applyBorder="1" applyAlignment="1">
      <alignment horizontal="center" vertical="center"/>
    </xf>
    <xf numFmtId="164" fontId="6" fillId="0" borderId="28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164" fontId="6" fillId="0" borderId="5" xfId="1" applyFont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164" fontId="1" fillId="0" borderId="5" xfId="1" applyFont="1" applyBorder="1" applyAlignment="1">
      <alignment horizontal="center"/>
    </xf>
    <xf numFmtId="164" fontId="1" fillId="0" borderId="28" xfId="1" applyFont="1" applyBorder="1" applyAlignment="1">
      <alignment horizontal="center"/>
    </xf>
    <xf numFmtId="164" fontId="1" fillId="0" borderId="22" xfId="1" applyFont="1" applyBorder="1" applyAlignment="1">
      <alignment horizontal="center"/>
    </xf>
    <xf numFmtId="49" fontId="1" fillId="0" borderId="31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1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10.xml"/><Relationship Id="rId17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8.xml"/><Relationship Id="rId19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Agrigel Sales 2011</a:t>
            </a:r>
          </a:p>
        </c:rich>
      </c:tx>
      <c:layout>
        <c:manualLayout>
          <c:xMode val="edge"/>
          <c:yMode val="edge"/>
          <c:x val="0.35749622730437114"/>
          <c:y val="8.15660685154975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0907182244889"/>
          <c:y val="7.6672165477293316E-2"/>
          <c:w val="0.71169744235340493"/>
          <c:h val="0.88417688699346753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'2011'!$B$4:$B$15</c:f>
              <c:strCache>
                <c:ptCount val="12"/>
                <c:pt idx="0">
                  <c:v>MARCH 2011</c:v>
                </c:pt>
                <c:pt idx="1">
                  <c:v>APRIL 2011</c:v>
                </c:pt>
                <c:pt idx="2">
                  <c:v>MAY 2011</c:v>
                </c:pt>
                <c:pt idx="3">
                  <c:v>JUNE 2011</c:v>
                </c:pt>
                <c:pt idx="4">
                  <c:v>JULY 2011</c:v>
                </c:pt>
                <c:pt idx="5">
                  <c:v>AUGUST 2011</c:v>
                </c:pt>
                <c:pt idx="6">
                  <c:v>SEPTEMBER 2011</c:v>
                </c:pt>
                <c:pt idx="7">
                  <c:v>OCTOBER 2011</c:v>
                </c:pt>
                <c:pt idx="8">
                  <c:v>NOVEMBER 2011</c:v>
                </c:pt>
                <c:pt idx="9">
                  <c:v>DECEMBER 2011</c:v>
                </c:pt>
                <c:pt idx="10">
                  <c:v>JANUARY 2012</c:v>
                </c:pt>
                <c:pt idx="11">
                  <c:v>FEBRUARY 2012</c:v>
                </c:pt>
              </c:strCache>
            </c:strRef>
          </c:cat>
          <c:val>
            <c:numRef>
              <c:f>'2011'!$E$4:$E$15</c:f>
              <c:numCache>
                <c:formatCode>_ "R"\ * #,##0.00_ ;_ "R"\ * \-#,##0.00_ ;_ "R"\ * "-"??_ ;_ @_ </c:formatCode>
                <c:ptCount val="12"/>
                <c:pt idx="0">
                  <c:v>28617.8</c:v>
                </c:pt>
                <c:pt idx="1">
                  <c:v>20200.8</c:v>
                </c:pt>
                <c:pt idx="2">
                  <c:v>9621.6</c:v>
                </c:pt>
                <c:pt idx="3">
                  <c:v>83110.2</c:v>
                </c:pt>
                <c:pt idx="4">
                  <c:v>31566.600000000002</c:v>
                </c:pt>
                <c:pt idx="5">
                  <c:v>135648</c:v>
                </c:pt>
                <c:pt idx="6">
                  <c:v>453687.27999999991</c:v>
                </c:pt>
                <c:pt idx="7">
                  <c:v>428973.70000000007</c:v>
                </c:pt>
                <c:pt idx="8">
                  <c:v>319463.09999999998</c:v>
                </c:pt>
                <c:pt idx="9">
                  <c:v>103979.4</c:v>
                </c:pt>
                <c:pt idx="10">
                  <c:v>10225.799999999999</c:v>
                </c:pt>
                <c:pt idx="11">
                  <c:v>0</c:v>
                </c:pt>
              </c:numCache>
            </c:numRef>
          </c:val>
          <c:smooth val="1"/>
        </c:ser>
        <c:ser>
          <c:idx val="1"/>
          <c:order val="1"/>
          <c:tx>
            <c:v>Farmers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val>
            <c:numRef>
              <c:f>'2011'!$D$4:$D$15</c:f>
              <c:numCache>
                <c:formatCode>_ "R"\ * #,##0.00_ ;_ "R"\ * \-#,##0.00_ ;_ "R"\ * "-"??_ ;_ @_ </c:formatCode>
                <c:ptCount val="12"/>
                <c:pt idx="0">
                  <c:v>25710.799999999999</c:v>
                </c:pt>
                <c:pt idx="1">
                  <c:v>14181.6</c:v>
                </c:pt>
                <c:pt idx="2">
                  <c:v>3602.4</c:v>
                </c:pt>
                <c:pt idx="3">
                  <c:v>77091</c:v>
                </c:pt>
                <c:pt idx="4">
                  <c:v>31566.600000000002</c:v>
                </c:pt>
                <c:pt idx="5">
                  <c:v>117590.39999999999</c:v>
                </c:pt>
                <c:pt idx="6">
                  <c:v>389117.67999999993</c:v>
                </c:pt>
                <c:pt idx="7">
                  <c:v>328813.30000000005</c:v>
                </c:pt>
                <c:pt idx="8">
                  <c:v>173132.7</c:v>
                </c:pt>
                <c:pt idx="9">
                  <c:v>34211.4</c:v>
                </c:pt>
                <c:pt idx="10">
                  <c:v>10225.799999999999</c:v>
                </c:pt>
                <c:pt idx="11">
                  <c:v>0</c:v>
                </c:pt>
              </c:numCache>
            </c:numRef>
          </c:val>
          <c:smooth val="1"/>
        </c:ser>
        <c:ser>
          <c:idx val="2"/>
          <c:order val="2"/>
          <c:tx>
            <c:v>Account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'2011'!$C$4:$C$15</c:f>
              <c:numCache>
                <c:formatCode>_ "R"\ * #,##0.00_ ;_ "R"\ * \-#,##0.00_ ;_ "R"\ * "-"??_ ;_ @_ </c:formatCode>
                <c:ptCount val="12"/>
                <c:pt idx="0">
                  <c:v>2907</c:v>
                </c:pt>
                <c:pt idx="1">
                  <c:v>6019.2</c:v>
                </c:pt>
                <c:pt idx="2">
                  <c:v>6019.2</c:v>
                </c:pt>
                <c:pt idx="3">
                  <c:v>6019.2</c:v>
                </c:pt>
                <c:pt idx="4">
                  <c:v>0</c:v>
                </c:pt>
                <c:pt idx="5">
                  <c:v>18057.599999999999</c:v>
                </c:pt>
                <c:pt idx="6">
                  <c:v>64569.600000000006</c:v>
                </c:pt>
                <c:pt idx="7">
                  <c:v>100160.4</c:v>
                </c:pt>
                <c:pt idx="8">
                  <c:v>146330.4</c:v>
                </c:pt>
                <c:pt idx="9">
                  <c:v>69768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425856"/>
        <c:axId val="123332096"/>
      </c:lineChart>
      <c:catAx>
        <c:axId val="9842585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332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332096"/>
        <c:scaling>
          <c:orientation val="minMax"/>
          <c:min val="-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 &quot;R&quot;\ * #,##0.00_ ;_ &quot;R&quot;\ * \-#,##0.00_ ;_ &quot;R&quot;\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425856"/>
        <c:crosses val="autoZero"/>
        <c:crossBetween val="between"/>
        <c:majorUnit val="15000"/>
        <c:minorUnit val="5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61518936986248"/>
          <c:y val="0.58401356437296892"/>
          <c:w val="0.13014844314147711"/>
          <c:h val="9.461663947797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September 2011</a:t>
            </a:r>
          </a:p>
        </c:rich>
      </c:tx>
      <c:layout>
        <c:manualLayout>
          <c:xMode val="edge"/>
          <c:yMode val="edge"/>
          <c:x val="0.40394157626848365"/>
          <c:y val="2.9585798816568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07902311522334"/>
          <c:y val="9.2210854595556502E-2"/>
          <c:w val="0.74876967359669022"/>
          <c:h val="0.82495164294939327"/>
        </c:manualLayout>
      </c:layout>
      <c:barChart>
        <c:barDir val="col"/>
        <c:grouping val="clustered"/>
        <c:varyColors val="0"/>
        <c:ser>
          <c:idx val="0"/>
          <c:order val="0"/>
          <c:tx>
            <c:v>Account</c:v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'September ''11'!$A$4:$A$55</c:f>
              <c:strCache>
                <c:ptCount val="52"/>
                <c:pt idx="0">
                  <c:v>01</c:v>
                </c:pt>
                <c:pt idx="2">
                  <c:v>06</c:v>
                </c:pt>
                <c:pt idx="3">
                  <c:v>07</c:v>
                </c:pt>
                <c:pt idx="12">
                  <c:v>08</c:v>
                </c:pt>
                <c:pt idx="13">
                  <c:v>09</c:v>
                </c:pt>
                <c:pt idx="14">
                  <c:v>12</c:v>
                </c:pt>
                <c:pt idx="15">
                  <c:v>13</c:v>
                </c:pt>
                <c:pt idx="17">
                  <c:v>14</c:v>
                </c:pt>
                <c:pt idx="21">
                  <c:v>15</c:v>
                </c:pt>
                <c:pt idx="26">
                  <c:v>16</c:v>
                </c:pt>
                <c:pt idx="27">
                  <c:v>19</c:v>
                </c:pt>
                <c:pt idx="29">
                  <c:v>20</c:v>
                </c:pt>
                <c:pt idx="30">
                  <c:v>21</c:v>
                </c:pt>
                <c:pt idx="37">
                  <c:v>22</c:v>
                </c:pt>
                <c:pt idx="38">
                  <c:v>26</c:v>
                </c:pt>
                <c:pt idx="45">
                  <c:v>27</c:v>
                </c:pt>
                <c:pt idx="48">
                  <c:v>28</c:v>
                </c:pt>
                <c:pt idx="49">
                  <c:v>29</c:v>
                </c:pt>
                <c:pt idx="51">
                  <c:v>30</c:v>
                </c:pt>
              </c:strCache>
            </c:strRef>
          </c:cat>
          <c:val>
            <c:numRef>
              <c:f>'September ''11'!$C$4:$C$55</c:f>
              <c:numCache>
                <c:formatCode>_ "R"\ * #,##0.00_ ;_ "R"\ * \-#,##0.00_ ;_ "R"\ * "-"??_ ;_ @_ </c:formatCode>
                <c:ptCount val="52"/>
                <c:pt idx="21">
                  <c:v>9028.7999999999993</c:v>
                </c:pt>
                <c:pt idx="26">
                  <c:v>17328</c:v>
                </c:pt>
                <c:pt idx="40">
                  <c:v>7524</c:v>
                </c:pt>
                <c:pt idx="47">
                  <c:v>9028.7999999999993</c:v>
                </c:pt>
                <c:pt idx="50">
                  <c:v>21660</c:v>
                </c:pt>
              </c:numCache>
            </c:numRef>
          </c:val>
        </c:ser>
        <c:ser>
          <c:idx val="1"/>
          <c:order val="1"/>
          <c:tx>
            <c:v>Farmer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'September ''11'!$A$4:$A$55</c:f>
              <c:strCache>
                <c:ptCount val="52"/>
                <c:pt idx="0">
                  <c:v>01</c:v>
                </c:pt>
                <c:pt idx="2">
                  <c:v>06</c:v>
                </c:pt>
                <c:pt idx="3">
                  <c:v>07</c:v>
                </c:pt>
                <c:pt idx="12">
                  <c:v>08</c:v>
                </c:pt>
                <c:pt idx="13">
                  <c:v>09</c:v>
                </c:pt>
                <c:pt idx="14">
                  <c:v>12</c:v>
                </c:pt>
                <c:pt idx="15">
                  <c:v>13</c:v>
                </c:pt>
                <c:pt idx="17">
                  <c:v>14</c:v>
                </c:pt>
                <c:pt idx="21">
                  <c:v>15</c:v>
                </c:pt>
                <c:pt idx="26">
                  <c:v>16</c:v>
                </c:pt>
                <c:pt idx="27">
                  <c:v>19</c:v>
                </c:pt>
                <c:pt idx="29">
                  <c:v>20</c:v>
                </c:pt>
                <c:pt idx="30">
                  <c:v>21</c:v>
                </c:pt>
                <c:pt idx="37">
                  <c:v>22</c:v>
                </c:pt>
                <c:pt idx="38">
                  <c:v>26</c:v>
                </c:pt>
                <c:pt idx="45">
                  <c:v>27</c:v>
                </c:pt>
                <c:pt idx="48">
                  <c:v>28</c:v>
                </c:pt>
                <c:pt idx="49">
                  <c:v>29</c:v>
                </c:pt>
                <c:pt idx="51">
                  <c:v>30</c:v>
                </c:pt>
              </c:strCache>
            </c:strRef>
          </c:cat>
          <c:val>
            <c:numRef>
              <c:f>'September ''11'!$D$4:$D$55</c:f>
              <c:numCache>
                <c:formatCode>_ "R"\ * #,##0.00_ ;_ "R"\ * \-#,##0.00_ ;_ "R"\ * "-"??_ ;_ @_ </c:formatCode>
                <c:ptCount val="52"/>
                <c:pt idx="0">
                  <c:v>11764.8</c:v>
                </c:pt>
                <c:pt idx="1">
                  <c:v>4104</c:v>
                </c:pt>
                <c:pt idx="2">
                  <c:v>16416</c:v>
                </c:pt>
                <c:pt idx="3">
                  <c:v>684</c:v>
                </c:pt>
                <c:pt idx="4">
                  <c:v>3420</c:v>
                </c:pt>
                <c:pt idx="5">
                  <c:v>6840</c:v>
                </c:pt>
                <c:pt idx="6">
                  <c:v>3420</c:v>
                </c:pt>
                <c:pt idx="7">
                  <c:v>11400</c:v>
                </c:pt>
                <c:pt idx="8">
                  <c:v>13680</c:v>
                </c:pt>
                <c:pt idx="9">
                  <c:v>1710</c:v>
                </c:pt>
                <c:pt idx="10">
                  <c:v>6840</c:v>
                </c:pt>
                <c:pt idx="11">
                  <c:v>3420</c:v>
                </c:pt>
                <c:pt idx="12">
                  <c:v>9430.08</c:v>
                </c:pt>
                <c:pt idx="13">
                  <c:v>18154.5</c:v>
                </c:pt>
                <c:pt idx="14">
                  <c:v>3420</c:v>
                </c:pt>
                <c:pt idx="15">
                  <c:v>1858.2</c:v>
                </c:pt>
                <c:pt idx="16">
                  <c:v>1208.4000000000001</c:v>
                </c:pt>
                <c:pt idx="17">
                  <c:v>5380.8</c:v>
                </c:pt>
                <c:pt idx="18">
                  <c:v>513</c:v>
                </c:pt>
                <c:pt idx="19">
                  <c:v>10887</c:v>
                </c:pt>
                <c:pt idx="20">
                  <c:v>15048</c:v>
                </c:pt>
                <c:pt idx="22">
                  <c:v>7307.4</c:v>
                </c:pt>
                <c:pt idx="23">
                  <c:v>5472</c:v>
                </c:pt>
                <c:pt idx="24">
                  <c:v>6292.8</c:v>
                </c:pt>
                <c:pt idx="25">
                  <c:v>5130</c:v>
                </c:pt>
                <c:pt idx="27">
                  <c:v>7410</c:v>
                </c:pt>
                <c:pt idx="28">
                  <c:v>5073</c:v>
                </c:pt>
                <c:pt idx="29">
                  <c:v>342</c:v>
                </c:pt>
                <c:pt idx="30">
                  <c:v>13566</c:v>
                </c:pt>
                <c:pt idx="31">
                  <c:v>48358.8</c:v>
                </c:pt>
                <c:pt idx="32">
                  <c:v>9975</c:v>
                </c:pt>
                <c:pt idx="33">
                  <c:v>10260</c:v>
                </c:pt>
                <c:pt idx="34">
                  <c:v>3420</c:v>
                </c:pt>
                <c:pt idx="35">
                  <c:v>15390</c:v>
                </c:pt>
                <c:pt idx="36">
                  <c:v>2530</c:v>
                </c:pt>
                <c:pt idx="37">
                  <c:v>9576</c:v>
                </c:pt>
                <c:pt idx="38">
                  <c:v>2565</c:v>
                </c:pt>
                <c:pt idx="39">
                  <c:v>4560</c:v>
                </c:pt>
                <c:pt idx="41">
                  <c:v>2616.3000000000002</c:v>
                </c:pt>
                <c:pt idx="42">
                  <c:v>0</c:v>
                </c:pt>
                <c:pt idx="43">
                  <c:v>8550</c:v>
                </c:pt>
                <c:pt idx="44">
                  <c:v>2280</c:v>
                </c:pt>
                <c:pt idx="45">
                  <c:v>2109</c:v>
                </c:pt>
                <c:pt idx="46">
                  <c:v>4560</c:v>
                </c:pt>
                <c:pt idx="48">
                  <c:v>7980</c:v>
                </c:pt>
                <c:pt idx="49">
                  <c:v>39444</c:v>
                </c:pt>
                <c:pt idx="51">
                  <c:v>14751.6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70"/>
        <c:axId val="182144000"/>
        <c:axId val="182174464"/>
      </c:barChart>
      <c:catAx>
        <c:axId val="18214400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17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174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 &quot;R&quot;\ * #,##0.00_ ;_ &quot;R&quot;\ * \-#,##0.00_ ;_ &quot;R&quot;\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144000"/>
        <c:crosses val="autoZero"/>
        <c:crossBetween val="between"/>
        <c:majorUnit val="10000"/>
        <c:minorUnit val="1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98495877670458"/>
          <c:y val="0.46745686375001944"/>
          <c:w val="9.6880303755134012E-2"/>
          <c:h val="0.230769851993352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October 2011</a:t>
            </a:r>
          </a:p>
        </c:rich>
      </c:tx>
      <c:layout>
        <c:manualLayout>
          <c:xMode val="edge"/>
          <c:yMode val="edge"/>
          <c:x val="0.41543582914204685"/>
          <c:y val="7.987220447284344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2679056789846"/>
          <c:y val="7.0287539936102233E-2"/>
          <c:w val="0.87192258043825122"/>
          <c:h val="0.90734824281150162"/>
        </c:manualLayout>
      </c:layout>
      <c:barChart>
        <c:barDir val="col"/>
        <c:grouping val="clustered"/>
        <c:varyColors val="0"/>
        <c:ser>
          <c:idx val="0"/>
          <c:order val="0"/>
          <c:tx>
            <c:v>Account</c:v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'October ''11'!$A$4:$A$69</c:f>
              <c:strCache>
                <c:ptCount val="65"/>
                <c:pt idx="0">
                  <c:v>01</c:v>
                </c:pt>
                <c:pt idx="4">
                  <c:v>03</c:v>
                </c:pt>
                <c:pt idx="5">
                  <c:v>04</c:v>
                </c:pt>
                <c:pt idx="8">
                  <c:v>05</c:v>
                </c:pt>
                <c:pt idx="17">
                  <c:v>06</c:v>
                </c:pt>
                <c:pt idx="20">
                  <c:v>08</c:v>
                </c:pt>
                <c:pt idx="21">
                  <c:v>10</c:v>
                </c:pt>
                <c:pt idx="23">
                  <c:v>12</c:v>
                </c:pt>
                <c:pt idx="25">
                  <c:v>13</c:v>
                </c:pt>
                <c:pt idx="26">
                  <c:v>16</c:v>
                </c:pt>
                <c:pt idx="27">
                  <c:v>17</c:v>
                </c:pt>
                <c:pt idx="32">
                  <c:v>18</c:v>
                </c:pt>
                <c:pt idx="33">
                  <c:v>19</c:v>
                </c:pt>
                <c:pt idx="35">
                  <c:v>20</c:v>
                </c:pt>
                <c:pt idx="46">
                  <c:v>21</c:v>
                </c:pt>
                <c:pt idx="53">
                  <c:v>25</c:v>
                </c:pt>
                <c:pt idx="55">
                  <c:v>26</c:v>
                </c:pt>
                <c:pt idx="58">
                  <c:v>27</c:v>
                </c:pt>
                <c:pt idx="61">
                  <c:v>28</c:v>
                </c:pt>
                <c:pt idx="64">
                  <c:v>31</c:v>
                </c:pt>
              </c:strCache>
            </c:strRef>
          </c:cat>
          <c:val>
            <c:numRef>
              <c:f>'October ''11'!$C$4:$C$69</c:f>
              <c:numCache>
                <c:formatCode>_ "R"\ * #,##0.00_ ;_ "R"\ * \-#,##0.00_ ;_ "R"\ * "-"??_ ;_ @_ </c:formatCode>
                <c:ptCount val="66"/>
                <c:pt idx="30">
                  <c:v>4389</c:v>
                </c:pt>
                <c:pt idx="34">
                  <c:v>68685</c:v>
                </c:pt>
                <c:pt idx="39">
                  <c:v>9028.7999999999993</c:v>
                </c:pt>
                <c:pt idx="40">
                  <c:v>6019.2</c:v>
                </c:pt>
                <c:pt idx="53">
                  <c:v>6019.2</c:v>
                </c:pt>
                <c:pt idx="54">
                  <c:v>6019.2</c:v>
                </c:pt>
              </c:numCache>
            </c:numRef>
          </c:val>
        </c:ser>
        <c:ser>
          <c:idx val="1"/>
          <c:order val="1"/>
          <c:tx>
            <c:v>Farmer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'October ''11'!$A$4:$A$69</c:f>
              <c:strCache>
                <c:ptCount val="65"/>
                <c:pt idx="0">
                  <c:v>01</c:v>
                </c:pt>
                <c:pt idx="4">
                  <c:v>03</c:v>
                </c:pt>
                <c:pt idx="5">
                  <c:v>04</c:v>
                </c:pt>
                <c:pt idx="8">
                  <c:v>05</c:v>
                </c:pt>
                <c:pt idx="17">
                  <c:v>06</c:v>
                </c:pt>
                <c:pt idx="20">
                  <c:v>08</c:v>
                </c:pt>
                <c:pt idx="21">
                  <c:v>10</c:v>
                </c:pt>
                <c:pt idx="23">
                  <c:v>12</c:v>
                </c:pt>
                <c:pt idx="25">
                  <c:v>13</c:v>
                </c:pt>
                <c:pt idx="26">
                  <c:v>16</c:v>
                </c:pt>
                <c:pt idx="27">
                  <c:v>17</c:v>
                </c:pt>
                <c:pt idx="32">
                  <c:v>18</c:v>
                </c:pt>
                <c:pt idx="33">
                  <c:v>19</c:v>
                </c:pt>
                <c:pt idx="35">
                  <c:v>20</c:v>
                </c:pt>
                <c:pt idx="46">
                  <c:v>21</c:v>
                </c:pt>
                <c:pt idx="53">
                  <c:v>25</c:v>
                </c:pt>
                <c:pt idx="55">
                  <c:v>26</c:v>
                </c:pt>
                <c:pt idx="58">
                  <c:v>27</c:v>
                </c:pt>
                <c:pt idx="61">
                  <c:v>28</c:v>
                </c:pt>
                <c:pt idx="64">
                  <c:v>31</c:v>
                </c:pt>
              </c:strCache>
            </c:strRef>
          </c:cat>
          <c:val>
            <c:numRef>
              <c:f>'October ''11'!$D$4:$D$69</c:f>
              <c:numCache>
                <c:formatCode>_ "R"\ * #,##0.00_ ;_ "R"\ * \-#,##0.00_ ;_ "R"\ * "-"??_ ;_ @_ </c:formatCode>
                <c:ptCount val="66"/>
                <c:pt idx="0">
                  <c:v>54600</c:v>
                </c:pt>
                <c:pt idx="1">
                  <c:v>2736</c:v>
                </c:pt>
                <c:pt idx="2">
                  <c:v>1938</c:v>
                </c:pt>
                <c:pt idx="3">
                  <c:v>3420</c:v>
                </c:pt>
                <c:pt idx="4">
                  <c:v>33231</c:v>
                </c:pt>
                <c:pt idx="5">
                  <c:v>2052</c:v>
                </c:pt>
                <c:pt idx="6">
                  <c:v>3420</c:v>
                </c:pt>
                <c:pt idx="7">
                  <c:v>570</c:v>
                </c:pt>
                <c:pt idx="8">
                  <c:v>9291</c:v>
                </c:pt>
                <c:pt idx="9">
                  <c:v>1653</c:v>
                </c:pt>
                <c:pt idx="10">
                  <c:v>2280</c:v>
                </c:pt>
                <c:pt idx="11">
                  <c:v>3420</c:v>
                </c:pt>
                <c:pt idx="12">
                  <c:v>1482</c:v>
                </c:pt>
                <c:pt idx="13">
                  <c:v>5899.5</c:v>
                </c:pt>
                <c:pt idx="14">
                  <c:v>5130</c:v>
                </c:pt>
                <c:pt idx="15">
                  <c:v>3420</c:v>
                </c:pt>
                <c:pt idx="16">
                  <c:v>7182</c:v>
                </c:pt>
                <c:pt idx="17">
                  <c:v>3579.6</c:v>
                </c:pt>
                <c:pt idx="18">
                  <c:v>592.79999999999995</c:v>
                </c:pt>
                <c:pt idx="19">
                  <c:v>798</c:v>
                </c:pt>
                <c:pt idx="20">
                  <c:v>2280</c:v>
                </c:pt>
                <c:pt idx="21">
                  <c:v>1185.5999999999999</c:v>
                </c:pt>
                <c:pt idx="22">
                  <c:v>2462.4</c:v>
                </c:pt>
                <c:pt idx="23">
                  <c:v>1710</c:v>
                </c:pt>
                <c:pt idx="24">
                  <c:v>1026</c:v>
                </c:pt>
                <c:pt idx="25">
                  <c:v>1185.5999999999999</c:v>
                </c:pt>
                <c:pt idx="26">
                  <c:v>4560</c:v>
                </c:pt>
                <c:pt idx="27">
                  <c:v>342</c:v>
                </c:pt>
                <c:pt idx="28">
                  <c:v>5130</c:v>
                </c:pt>
                <c:pt idx="29">
                  <c:v>3990</c:v>
                </c:pt>
                <c:pt idx="31">
                  <c:v>1504.8</c:v>
                </c:pt>
                <c:pt idx="32">
                  <c:v>2964</c:v>
                </c:pt>
                <c:pt idx="33">
                  <c:v>1140</c:v>
                </c:pt>
                <c:pt idx="35">
                  <c:v>1710</c:v>
                </c:pt>
                <c:pt idx="36">
                  <c:v>3420</c:v>
                </c:pt>
                <c:pt idx="37">
                  <c:v>592.79999999999995</c:v>
                </c:pt>
                <c:pt idx="38">
                  <c:v>15048</c:v>
                </c:pt>
                <c:pt idx="41">
                  <c:v>7410</c:v>
                </c:pt>
                <c:pt idx="42">
                  <c:v>1436.4</c:v>
                </c:pt>
                <c:pt idx="43">
                  <c:v>31806</c:v>
                </c:pt>
                <c:pt idx="44">
                  <c:v>11571</c:v>
                </c:pt>
                <c:pt idx="45">
                  <c:v>4520</c:v>
                </c:pt>
                <c:pt idx="46">
                  <c:v>1500</c:v>
                </c:pt>
                <c:pt idx="47">
                  <c:v>592.79999999999995</c:v>
                </c:pt>
                <c:pt idx="48">
                  <c:v>296.39999999999998</c:v>
                </c:pt>
                <c:pt idx="49">
                  <c:v>889.2</c:v>
                </c:pt>
                <c:pt idx="50">
                  <c:v>2223</c:v>
                </c:pt>
                <c:pt idx="51">
                  <c:v>6840</c:v>
                </c:pt>
                <c:pt idx="52">
                  <c:v>4742.3999999999996</c:v>
                </c:pt>
                <c:pt idx="55">
                  <c:v>2052</c:v>
                </c:pt>
                <c:pt idx="56">
                  <c:v>10260</c:v>
                </c:pt>
                <c:pt idx="57">
                  <c:v>2052</c:v>
                </c:pt>
                <c:pt idx="58">
                  <c:v>6156</c:v>
                </c:pt>
                <c:pt idx="59">
                  <c:v>5200</c:v>
                </c:pt>
                <c:pt idx="60">
                  <c:v>1003.2</c:v>
                </c:pt>
                <c:pt idx="61">
                  <c:v>1778.4</c:v>
                </c:pt>
                <c:pt idx="62">
                  <c:v>23438.400000000001</c:v>
                </c:pt>
                <c:pt idx="63">
                  <c:v>5016</c:v>
                </c:pt>
                <c:pt idx="64">
                  <c:v>400</c:v>
                </c:pt>
                <c:pt idx="65">
                  <c:v>684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70"/>
        <c:axId val="182278016"/>
        <c:axId val="182279552"/>
      </c:barChart>
      <c:catAx>
        <c:axId val="18227801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27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279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 &quot;R&quot;\ * #,##0.00_ ;_ &quot;R&quot;\ * \-#,##0.00_ ;_ &quot;R&quot;\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278016"/>
        <c:crosses val="autoZero"/>
        <c:crossBetween val="between"/>
        <c:majorUnit val="5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91106715108881"/>
          <c:y val="7.9872204472843447E-3"/>
          <c:w val="9.6880303755134012E-2"/>
          <c:h val="6.23003194888178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November 2011</a:t>
            </a:r>
          </a:p>
        </c:rich>
      </c:tx>
      <c:layout>
        <c:manualLayout>
          <c:xMode val="edge"/>
          <c:yMode val="edge"/>
          <c:x val="0.41871990139163634"/>
          <c:y val="1.51898734177215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2679056789846"/>
          <c:y val="7.0886075949367092E-2"/>
          <c:w val="0.75862190614401515"/>
          <c:h val="0.89367088607594936"/>
        </c:manualLayout>
      </c:layout>
      <c:barChart>
        <c:barDir val="col"/>
        <c:grouping val="clustered"/>
        <c:varyColors val="0"/>
        <c:ser>
          <c:idx val="0"/>
          <c:order val="0"/>
          <c:tx>
            <c:v>Account</c:v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'November ''11'!$A$10:$A$49</c:f>
              <c:strCache>
                <c:ptCount val="38"/>
                <c:pt idx="0">
                  <c:v>03</c:v>
                </c:pt>
                <c:pt idx="5">
                  <c:v>04</c:v>
                </c:pt>
                <c:pt idx="6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4">
                  <c:v>11</c:v>
                </c:pt>
                <c:pt idx="16">
                  <c:v>12</c:v>
                </c:pt>
                <c:pt idx="18">
                  <c:v>14</c:v>
                </c:pt>
                <c:pt idx="21">
                  <c:v>16</c:v>
                </c:pt>
                <c:pt idx="22">
                  <c:v>17</c:v>
                </c:pt>
                <c:pt idx="24">
                  <c:v>18</c:v>
                </c:pt>
                <c:pt idx="25">
                  <c:v>21</c:v>
                </c:pt>
                <c:pt idx="29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5">
                  <c:v>29</c:v>
                </c:pt>
                <c:pt idx="37">
                  <c:v>30</c:v>
                </c:pt>
              </c:strCache>
            </c:strRef>
          </c:cat>
          <c:val>
            <c:numRef>
              <c:f>'November ''11'!$C$13:$C$49</c:f>
              <c:numCache>
                <c:formatCode>_ "R"\ * #,##0.00_ ;_ "R"\ * \-#,##0.00_ ;_ "R"\ * "-"??_ ;_ @_ </c:formatCode>
                <c:ptCount val="37"/>
                <c:pt idx="1">
                  <c:v>12038.4</c:v>
                </c:pt>
                <c:pt idx="2">
                  <c:v>48564</c:v>
                </c:pt>
                <c:pt idx="8">
                  <c:v>36115.199999999997</c:v>
                </c:pt>
                <c:pt idx="9">
                  <c:v>9028.7999999999993</c:v>
                </c:pt>
                <c:pt idx="12">
                  <c:v>25536</c:v>
                </c:pt>
              </c:numCache>
            </c:numRef>
          </c:val>
        </c:ser>
        <c:ser>
          <c:idx val="1"/>
          <c:order val="1"/>
          <c:tx>
            <c:v>Farmer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'November ''11'!$A$10:$A$49</c:f>
              <c:strCache>
                <c:ptCount val="38"/>
                <c:pt idx="0">
                  <c:v>03</c:v>
                </c:pt>
                <c:pt idx="5">
                  <c:v>04</c:v>
                </c:pt>
                <c:pt idx="6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4">
                  <c:v>11</c:v>
                </c:pt>
                <c:pt idx="16">
                  <c:v>12</c:v>
                </c:pt>
                <c:pt idx="18">
                  <c:v>14</c:v>
                </c:pt>
                <c:pt idx="21">
                  <c:v>16</c:v>
                </c:pt>
                <c:pt idx="22">
                  <c:v>17</c:v>
                </c:pt>
                <c:pt idx="24">
                  <c:v>18</c:v>
                </c:pt>
                <c:pt idx="25">
                  <c:v>21</c:v>
                </c:pt>
                <c:pt idx="29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5">
                  <c:v>29</c:v>
                </c:pt>
                <c:pt idx="37">
                  <c:v>30</c:v>
                </c:pt>
              </c:strCache>
            </c:strRef>
          </c:cat>
          <c:val>
            <c:numRef>
              <c:f>'November ''11'!$D$13:$D$49</c:f>
              <c:numCache>
                <c:formatCode>_ "R"\ * #,##0.00_ ;_ "R"\ * \-#,##0.00_ ;_ "R"\ * "-"??_ ;_ @_ </c:formatCode>
                <c:ptCount val="37"/>
                <c:pt idx="0">
                  <c:v>1710</c:v>
                </c:pt>
                <c:pt idx="3">
                  <c:v>2736</c:v>
                </c:pt>
                <c:pt idx="4">
                  <c:v>4560</c:v>
                </c:pt>
                <c:pt idx="5">
                  <c:v>1710</c:v>
                </c:pt>
                <c:pt idx="6">
                  <c:v>592.79999999999995</c:v>
                </c:pt>
                <c:pt idx="7">
                  <c:v>1140</c:v>
                </c:pt>
                <c:pt idx="10">
                  <c:v>2234.4</c:v>
                </c:pt>
                <c:pt idx="11">
                  <c:v>7542</c:v>
                </c:pt>
                <c:pt idx="13">
                  <c:v>2280</c:v>
                </c:pt>
                <c:pt idx="14">
                  <c:v>991.8</c:v>
                </c:pt>
                <c:pt idx="15">
                  <c:v>1710</c:v>
                </c:pt>
                <c:pt idx="16">
                  <c:v>2166</c:v>
                </c:pt>
                <c:pt idx="17">
                  <c:v>410.4</c:v>
                </c:pt>
                <c:pt idx="18">
                  <c:v>2280</c:v>
                </c:pt>
                <c:pt idx="19">
                  <c:v>444.6</c:v>
                </c:pt>
                <c:pt idx="20">
                  <c:v>8920.5</c:v>
                </c:pt>
                <c:pt idx="21">
                  <c:v>3078</c:v>
                </c:pt>
                <c:pt idx="22">
                  <c:v>1710</c:v>
                </c:pt>
                <c:pt idx="23">
                  <c:v>592.79999999999995</c:v>
                </c:pt>
                <c:pt idx="24">
                  <c:v>3078</c:v>
                </c:pt>
                <c:pt idx="25">
                  <c:v>71815</c:v>
                </c:pt>
                <c:pt idx="26">
                  <c:v>3420</c:v>
                </c:pt>
                <c:pt idx="27">
                  <c:v>2850</c:v>
                </c:pt>
                <c:pt idx="28">
                  <c:v>2000</c:v>
                </c:pt>
                <c:pt idx="29">
                  <c:v>1026</c:v>
                </c:pt>
                <c:pt idx="30">
                  <c:v>10260</c:v>
                </c:pt>
                <c:pt idx="31">
                  <c:v>1710</c:v>
                </c:pt>
                <c:pt idx="32">
                  <c:v>456</c:v>
                </c:pt>
                <c:pt idx="33">
                  <c:v>9291</c:v>
                </c:pt>
                <c:pt idx="34">
                  <c:v>1140</c:v>
                </c:pt>
                <c:pt idx="35">
                  <c:v>570</c:v>
                </c:pt>
                <c:pt idx="36">
                  <c:v>1983.6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70"/>
        <c:axId val="181560064"/>
        <c:axId val="181561600"/>
      </c:barChart>
      <c:catAx>
        <c:axId val="18156006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561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561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 &quot;R&quot;\ * #,##0.00_ ;_ &quot;R&quot;\ * \-#,##0.00_ ;_ &quot;R&quot;\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560064"/>
        <c:crosses val="autoZero"/>
        <c:crossBetween val="between"/>
        <c:majorUnit val="5000"/>
        <c:minorUnit val="303.96139199999999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98495877670458"/>
          <c:y val="0.50886075949367093"/>
          <c:w val="9.6880303755134012E-2"/>
          <c:h val="9.87341772151898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December 2011</a:t>
            </a:r>
          </a:p>
        </c:rich>
      </c:tx>
      <c:layout>
        <c:manualLayout>
          <c:xMode val="edge"/>
          <c:yMode val="edge"/>
          <c:x val="0.39966902147181849"/>
          <c:y val="1.2019230769230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40317844886643"/>
          <c:y val="9.6153846153846159E-2"/>
          <c:w val="0.75622013017615397"/>
          <c:h val="0.87019230769230771"/>
        </c:manualLayout>
      </c:layout>
      <c:barChart>
        <c:barDir val="col"/>
        <c:grouping val="clustered"/>
        <c:varyColors val="0"/>
        <c:ser>
          <c:idx val="0"/>
          <c:order val="0"/>
          <c:tx>
            <c:v>Account</c:v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'December ''11'!$A$4:$A$16</c:f>
              <c:strCache>
                <c:ptCount val="13"/>
                <c:pt idx="0">
                  <c:v>01</c:v>
                </c:pt>
                <c:pt idx="1">
                  <c:v>03</c:v>
                </c:pt>
                <c:pt idx="3">
                  <c:v>05</c:v>
                </c:pt>
                <c:pt idx="4">
                  <c:v>06</c:v>
                </c:pt>
                <c:pt idx="5">
                  <c:v>07</c:v>
                </c:pt>
                <c:pt idx="7">
                  <c:v>08</c:v>
                </c:pt>
                <c:pt idx="11">
                  <c:v>09</c:v>
                </c:pt>
                <c:pt idx="12">
                  <c:v>14</c:v>
                </c:pt>
              </c:strCache>
            </c:strRef>
          </c:cat>
          <c:val>
            <c:numRef>
              <c:f>'December ''11'!$C$4:$C$16</c:f>
              <c:numCache>
                <c:formatCode>_ "R"\ * #,##0.00_ ;_ "R"\ * \-#,##0.00_ ;_ "R"\ * "-"??_ ;_ @_ </c:formatCode>
                <c:ptCount val="13"/>
                <c:pt idx="7">
                  <c:v>15048</c:v>
                </c:pt>
                <c:pt idx="8">
                  <c:v>54720</c:v>
                </c:pt>
              </c:numCache>
            </c:numRef>
          </c:val>
        </c:ser>
        <c:ser>
          <c:idx val="1"/>
          <c:order val="1"/>
          <c:tx>
            <c:v>Farmer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'December ''11'!$A$4:$A$16</c:f>
              <c:strCache>
                <c:ptCount val="13"/>
                <c:pt idx="0">
                  <c:v>01</c:v>
                </c:pt>
                <c:pt idx="1">
                  <c:v>03</c:v>
                </c:pt>
                <c:pt idx="3">
                  <c:v>05</c:v>
                </c:pt>
                <c:pt idx="4">
                  <c:v>06</c:v>
                </c:pt>
                <c:pt idx="5">
                  <c:v>07</c:v>
                </c:pt>
                <c:pt idx="7">
                  <c:v>08</c:v>
                </c:pt>
                <c:pt idx="11">
                  <c:v>09</c:v>
                </c:pt>
                <c:pt idx="12">
                  <c:v>14</c:v>
                </c:pt>
              </c:strCache>
            </c:strRef>
          </c:cat>
          <c:val>
            <c:numRef>
              <c:f>'December ''11'!$D$4:$D$16</c:f>
              <c:numCache>
                <c:formatCode>_ "R"\ * #,##0.00_ ;_ "R"\ * \-#,##0.00_ ;_ "R"\ * "-"??_ ;_ @_ </c:formatCode>
                <c:ptCount val="13"/>
                <c:pt idx="0">
                  <c:v>1710</c:v>
                </c:pt>
                <c:pt idx="1">
                  <c:v>4104</c:v>
                </c:pt>
                <c:pt idx="2">
                  <c:v>3420</c:v>
                </c:pt>
                <c:pt idx="3">
                  <c:v>826.5</c:v>
                </c:pt>
                <c:pt idx="4">
                  <c:v>5329.5</c:v>
                </c:pt>
                <c:pt idx="5">
                  <c:v>855</c:v>
                </c:pt>
                <c:pt idx="6">
                  <c:v>4924.8</c:v>
                </c:pt>
                <c:pt idx="9">
                  <c:v>5403.6</c:v>
                </c:pt>
                <c:pt idx="10">
                  <c:v>228</c:v>
                </c:pt>
                <c:pt idx="11">
                  <c:v>5700</c:v>
                </c:pt>
                <c:pt idx="12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70"/>
        <c:axId val="182394240"/>
        <c:axId val="182424704"/>
      </c:barChart>
      <c:catAx>
        <c:axId val="18239424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424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424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 &quot;R&quot;\ * #,##0.00_ ;_ &quot;R&quot;\ * \-#,##0.00_ ;_ &quot;R&quot;\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394240"/>
        <c:crosses val="autoZero"/>
        <c:crossBetween val="between"/>
        <c:majorUnit val="5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89028174960716"/>
          <c:y val="0.50480769230769229"/>
          <c:w val="9.7844286877075692E-2"/>
          <c:h val="9.3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January 2012</a:t>
            </a:r>
          </a:p>
        </c:rich>
      </c:tx>
      <c:layout>
        <c:manualLayout>
          <c:xMode val="edge"/>
          <c:yMode val="edge"/>
          <c:x val="0.41225200326780342"/>
          <c:y val="1.1990407673860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0472008284619"/>
          <c:y val="9.5923486031844918E-2"/>
          <c:w val="0.77152380251756081"/>
          <c:h val="0.87050563573899253"/>
        </c:manualLayout>
      </c:layout>
      <c:barChart>
        <c:barDir val="col"/>
        <c:grouping val="clustered"/>
        <c:varyColors val="0"/>
        <c:ser>
          <c:idx val="0"/>
          <c:order val="0"/>
          <c:tx>
            <c:v>Account</c:v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'January ''12'!$A$4:$A$7</c:f>
              <c:strCache>
                <c:ptCount val="4"/>
                <c:pt idx="0">
                  <c:v>05</c:v>
                </c:pt>
                <c:pt idx="1">
                  <c:v>10</c:v>
                </c:pt>
                <c:pt idx="2">
                  <c:v>12</c:v>
                </c:pt>
                <c:pt idx="3">
                  <c:v>27</c:v>
                </c:pt>
              </c:strCache>
            </c:strRef>
          </c:cat>
          <c:val>
            <c:numRef>
              <c:f>'January ''12'!$C$4:$C$7</c:f>
              <c:numCache>
                <c:formatCode>_ "R"\ * #,##0.00_ ;_ "R"\ * \-#,##0.00_ ;_ "R"\ * "-"??_ ;_ @_ </c:formatCode>
                <c:ptCount val="4"/>
              </c:numCache>
            </c:numRef>
          </c:val>
        </c:ser>
        <c:ser>
          <c:idx val="1"/>
          <c:order val="1"/>
          <c:tx>
            <c:v>Farmer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'January ''12'!$A$4:$A$7</c:f>
              <c:strCache>
                <c:ptCount val="4"/>
                <c:pt idx="0">
                  <c:v>05</c:v>
                </c:pt>
                <c:pt idx="1">
                  <c:v>10</c:v>
                </c:pt>
                <c:pt idx="2">
                  <c:v>12</c:v>
                </c:pt>
                <c:pt idx="3">
                  <c:v>27</c:v>
                </c:pt>
              </c:strCache>
            </c:strRef>
          </c:cat>
          <c:val>
            <c:numRef>
              <c:f>'January ''12'!$D$4:$D$7</c:f>
              <c:numCache>
                <c:formatCode>_ "R"\ * #,##0.00_ ;_ "R"\ * \-#,##0.00_ ;_ "R"\ * "-"??_ ;_ @_ </c:formatCode>
                <c:ptCount val="4"/>
                <c:pt idx="0">
                  <c:v>1675.8</c:v>
                </c:pt>
                <c:pt idx="1">
                  <c:v>1368</c:v>
                </c:pt>
                <c:pt idx="2">
                  <c:v>1710</c:v>
                </c:pt>
                <c:pt idx="3">
                  <c:v>5472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70"/>
        <c:axId val="181778688"/>
        <c:axId val="181780480"/>
      </c:barChart>
      <c:catAx>
        <c:axId val="18177868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78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780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 &quot;R&quot;\ * #,##0.00_ ;_ &quot;R&quot;\ * \-#,##0.00_ ;_ &quot;R&quot;\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778688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07354295944796"/>
          <c:y val="0.50599646267238185"/>
          <c:w val="9.7682119205298013E-2"/>
          <c:h val="9.35254316232053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February 2012</a:t>
            </a:r>
          </a:p>
        </c:rich>
      </c:tx>
      <c:layout>
        <c:manualLayout>
          <c:xMode val="edge"/>
          <c:yMode val="edge"/>
          <c:x val="0.40759145205859165"/>
          <c:y val="1.2019230769230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8120726524995"/>
          <c:y val="9.6153846153846159E-2"/>
          <c:w val="0.75742696315968439"/>
          <c:h val="0.87019230769230771"/>
        </c:manualLayout>
      </c:layout>
      <c:barChart>
        <c:barDir val="col"/>
        <c:grouping val="clustered"/>
        <c:varyColors val="0"/>
        <c:ser>
          <c:idx val="0"/>
          <c:order val="0"/>
          <c:tx>
            <c:v>Account</c:v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'February ''12'!$A$4:$A$6</c:f>
              <c:numCache>
                <c:formatCode>@</c:formatCode>
                <c:ptCount val="3"/>
              </c:numCache>
            </c:numRef>
          </c:cat>
          <c:val>
            <c:numRef>
              <c:f>'February ''12'!$C$4:$C$6</c:f>
              <c:numCache>
                <c:formatCode>_ "R"\ * #,##0.00_ ;_ "R"\ * \-#,##0.00_ ;_ "R"\ * "-"??_ ;_ @_ </c:formatCode>
                <c:ptCount val="3"/>
              </c:numCache>
            </c:numRef>
          </c:val>
        </c:ser>
        <c:ser>
          <c:idx val="1"/>
          <c:order val="1"/>
          <c:tx>
            <c:v>Farmer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'February ''12'!$A$4:$A$6</c:f>
              <c:numCache>
                <c:formatCode>@</c:formatCode>
                <c:ptCount val="3"/>
              </c:numCache>
            </c:numRef>
          </c:cat>
          <c:val>
            <c:numRef>
              <c:f>'February ''12'!$D$4:$D$6</c:f>
              <c:numCache>
                <c:formatCode>_ "R"\ * #,##0.00_ ;_ "R"\ * \-#,##0.00_ ;_ "R"\ * "-"??_ ;_ @_ 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70"/>
        <c:axId val="181818496"/>
        <c:axId val="181820032"/>
      </c:barChart>
      <c:catAx>
        <c:axId val="18181849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8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820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 &quot;R&quot;\ * #,##0.00_ ;_ &quot;R&quot;\ * \-#,##0.00_ ;_ &quot;R&quot;\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818496"/>
        <c:crosses val="autoZero"/>
        <c:crossBetween val="between"/>
        <c:majorUnit val="5000"/>
        <c:minorUnit val="2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44032985975752"/>
          <c:y val="0.50480769230769229"/>
          <c:w val="9.7359909219268403E-2"/>
          <c:h val="9.3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Account Sales 2011</a:t>
            </a:r>
          </a:p>
        </c:rich>
      </c:tx>
      <c:layout>
        <c:manualLayout>
          <c:xMode val="edge"/>
          <c:yMode val="edge"/>
          <c:x val="0.4188210961737332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6597724922445E-2"/>
          <c:y val="5.9322033898305086E-2"/>
          <c:w val="0.90796277145811788"/>
          <c:h val="0.74406779661016953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7600" mc:Ignorable="a14" a14:legacySpreadsheetColorIndex="11">
                      <a:gamma/>
                      <a:shade val="46275"/>
                      <a:invGamma/>
                    </a:srgbClr>
                  </a:gs>
                  <a:gs pos="50000">
                    <a:srgbClr xmlns:mc="http://schemas.openxmlformats.org/markup-compatibility/2006" xmlns:a14="http://schemas.microsoft.com/office/drawing/2010/main" val="00FF00" mc:Ignorable="a14" a14:legacySpreadsheetColorIndex="11"/>
                  </a:gs>
                  <a:gs pos="100000">
                    <a:srgbClr xmlns:mc="http://schemas.openxmlformats.org/markup-compatibility/2006" xmlns:a14="http://schemas.microsoft.com/office/drawing/2010/main" val="007600" mc:Ignorable="a14" a14:legacySpreadsheetColorIndex="11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60000" mc:Ignorable="a14" a14:legacySpreadsheetColorIndex="10">
                      <a:gamma/>
                      <a:shade val="46275"/>
                      <a:invGamma/>
                    </a:srgbClr>
                  </a:gs>
                  <a:gs pos="50000">
                    <a:srgbClr xmlns:mc="http://schemas.openxmlformats.org/markup-compatibility/2006" xmlns:a14="http://schemas.microsoft.com/office/drawing/2010/main" val="FF0000" mc:Ignorable="a14" a14:legacySpreadsheetColorIndex="10"/>
                  </a:gs>
                  <a:gs pos="100000">
                    <a:srgbClr xmlns:mc="http://schemas.openxmlformats.org/markup-compatibility/2006" xmlns:a14="http://schemas.microsoft.com/office/drawing/2010/main" val="760000" mc:Ignorable="a14" a14:legacySpreadsheetColorIndex="10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2F002F" mc:Ignorable="a14" a14:legacySpreadsheetColorIndex="28">
                      <a:gamma/>
                      <a:shade val="46275"/>
                      <a:invGamma/>
                    </a:srgbClr>
                  </a:gs>
                  <a:gs pos="50000">
                    <a:srgbClr xmlns:mc="http://schemas.openxmlformats.org/markup-compatibility/2006" xmlns:a14="http://schemas.microsoft.com/office/drawing/2010/main" val="660066" mc:Ignorable="a14" a14:legacySpreadsheetColorIndex="28"/>
                  </a:gs>
                  <a:gs pos="100000">
                    <a:srgbClr xmlns:mc="http://schemas.openxmlformats.org/markup-compatibility/2006" xmlns:a14="http://schemas.microsoft.com/office/drawing/2010/main" val="2F002F" mc:Ignorable="a14" a14:legacySpreadsheetColorIndex="28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64700" mc:Ignorable="a14" a14:legacySpreadsheetColorIndex="52">
                      <a:gamma/>
                      <a:shade val="46275"/>
                      <a:invGamma/>
                    </a:srgbClr>
                  </a:gs>
                  <a:gs pos="50000">
                    <a:srgbClr xmlns:mc="http://schemas.openxmlformats.org/markup-compatibility/2006" xmlns:a14="http://schemas.microsoft.com/office/drawing/2010/main" val="FF9900" mc:Ignorable="a14" a14:legacySpreadsheetColorIndex="52"/>
                  </a:gs>
                  <a:gs pos="100000">
                    <a:srgbClr xmlns:mc="http://schemas.openxmlformats.org/markup-compatibility/2006" xmlns:a14="http://schemas.microsoft.com/office/drawing/2010/main" val="764700" mc:Ignorable="a14" a14:legacySpreadsheetColorIndex="52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2F5E" mc:Ignorable="a14" a14:legacySpreadsheetColorIndex="30">
                      <a:gamma/>
                      <a:shade val="46275"/>
                      <a:invGamma/>
                    </a:srgbClr>
                  </a:gs>
                  <a:gs pos="50000">
                    <a:srgbClr xmlns:mc="http://schemas.openxmlformats.org/markup-compatibility/2006" xmlns:a14="http://schemas.microsoft.com/office/drawing/2010/main" val="0066CC" mc:Ignorable="a14" a14:legacySpreadsheetColorIndex="30"/>
                  </a:gs>
                  <a:gs pos="100000">
                    <a:srgbClr xmlns:mc="http://schemas.openxmlformats.org/markup-compatibility/2006" xmlns:a14="http://schemas.microsoft.com/office/drawing/2010/main" val="002F5E" mc:Ignorable="a14" a14:legacySpreadsheetColorIndex="30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67600" mc:Ignorable="a14" a14:legacySpreadsheetColorIndex="13">
                      <a:gamma/>
                      <a:shade val="46275"/>
                      <a:invGamma/>
                    </a:srgbClr>
                  </a:gs>
                  <a:gs pos="50000">
                    <a:srgbClr xmlns:mc="http://schemas.openxmlformats.org/markup-compatibility/2006" xmlns:a14="http://schemas.microsoft.com/office/drawing/2010/main" val="FFFF00" mc:Ignorable="a14" a14:legacySpreadsheetColorIndex="13"/>
                  </a:gs>
                  <a:gs pos="100000">
                    <a:srgbClr xmlns:mc="http://schemas.openxmlformats.org/markup-compatibility/2006" xmlns:a14="http://schemas.microsoft.com/office/drawing/2010/main" val="767600" mc:Ignorable="a14" a14:legacySpreadsheetColorIndex="13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'2011'!$B$4:$B$15</c:f>
              <c:strCache>
                <c:ptCount val="12"/>
                <c:pt idx="0">
                  <c:v>MARCH 2011</c:v>
                </c:pt>
                <c:pt idx="1">
                  <c:v>APRIL 2011</c:v>
                </c:pt>
                <c:pt idx="2">
                  <c:v>MAY 2011</c:v>
                </c:pt>
                <c:pt idx="3">
                  <c:v>JUNE 2011</c:v>
                </c:pt>
                <c:pt idx="4">
                  <c:v>JULY 2011</c:v>
                </c:pt>
                <c:pt idx="5">
                  <c:v>AUGUST 2011</c:v>
                </c:pt>
                <c:pt idx="6">
                  <c:v>SEPTEMBER 2011</c:v>
                </c:pt>
                <c:pt idx="7">
                  <c:v>OCTOBER 2011</c:v>
                </c:pt>
                <c:pt idx="8">
                  <c:v>NOVEMBER 2011</c:v>
                </c:pt>
                <c:pt idx="9">
                  <c:v>DECEMBER 2011</c:v>
                </c:pt>
                <c:pt idx="10">
                  <c:v>JANUARY 2012</c:v>
                </c:pt>
                <c:pt idx="11">
                  <c:v>FEBRUARY 2012</c:v>
                </c:pt>
              </c:strCache>
            </c:strRef>
          </c:cat>
          <c:val>
            <c:numRef>
              <c:f>'2011'!$C$4:$C$15</c:f>
              <c:numCache>
                <c:formatCode>_ "R"\ * #,##0.00_ ;_ "R"\ * \-#,##0.00_ ;_ "R"\ * "-"??_ ;_ @_ </c:formatCode>
                <c:ptCount val="12"/>
                <c:pt idx="0">
                  <c:v>2907</c:v>
                </c:pt>
                <c:pt idx="1">
                  <c:v>6019.2</c:v>
                </c:pt>
                <c:pt idx="2">
                  <c:v>6019.2</c:v>
                </c:pt>
                <c:pt idx="3">
                  <c:v>6019.2</c:v>
                </c:pt>
                <c:pt idx="4">
                  <c:v>0</c:v>
                </c:pt>
                <c:pt idx="5">
                  <c:v>18057.599999999999</c:v>
                </c:pt>
                <c:pt idx="6">
                  <c:v>64569.600000000006</c:v>
                </c:pt>
                <c:pt idx="7">
                  <c:v>100160.4</c:v>
                </c:pt>
                <c:pt idx="8">
                  <c:v>146330.4</c:v>
                </c:pt>
                <c:pt idx="9">
                  <c:v>69768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70"/>
        <c:axId val="128941440"/>
        <c:axId val="129029248"/>
      </c:barChart>
      <c:catAx>
        <c:axId val="12894144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02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029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 &quot;R&quot;\ * #,##0.00_ ;_ &quot;R&quot;\ * \-#,##0.00_ ;_ &quot;R&quot;\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941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Farmer Sales 2011</a:t>
            </a:r>
          </a:p>
        </c:rich>
      </c:tx>
      <c:layout>
        <c:manualLayout>
          <c:xMode val="edge"/>
          <c:yMode val="edge"/>
          <c:x val="0.42399172699069287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6597724922445E-2"/>
          <c:y val="7.4576271186440682E-2"/>
          <c:w val="0.91106514994829368"/>
          <c:h val="0.72881355932203384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60000" mc:Ignorable="a14" a14:legacySpreadsheetColorIndex="10">
                      <a:gamma/>
                      <a:shade val="46275"/>
                      <a:invGamma/>
                    </a:srgbClr>
                  </a:gs>
                  <a:gs pos="50000">
                    <a:srgbClr xmlns:mc="http://schemas.openxmlformats.org/markup-compatibility/2006" xmlns:a14="http://schemas.microsoft.com/office/drawing/2010/main" val="FF0000" mc:Ignorable="a14" a14:legacySpreadsheetColorIndex="10"/>
                  </a:gs>
                  <a:gs pos="100000">
                    <a:srgbClr xmlns:mc="http://schemas.openxmlformats.org/markup-compatibility/2006" xmlns:a14="http://schemas.microsoft.com/office/drawing/2010/main" val="760000" mc:Ignorable="a14" a14:legacySpreadsheetColorIndex="10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60076" mc:Ignorable="a14" a14:legacySpreadsheetColorIndex="14">
                      <a:gamma/>
                      <a:shade val="46275"/>
                      <a:invGamma/>
                    </a:srgbClr>
                  </a:gs>
                  <a:gs pos="50000">
                    <a:srgbClr xmlns:mc="http://schemas.openxmlformats.org/markup-compatibility/2006" xmlns:a14="http://schemas.microsoft.com/office/drawing/2010/main" val="FF00FF" mc:Ignorable="a14" a14:legacySpreadsheetColorIndex="14"/>
                  </a:gs>
                  <a:gs pos="100000">
                    <a:srgbClr xmlns:mc="http://schemas.openxmlformats.org/markup-compatibility/2006" xmlns:a14="http://schemas.microsoft.com/office/drawing/2010/main" val="760076" mc:Ignorable="a14" a14:legacySpreadsheetColorIndex="14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67600" mc:Ignorable="a14" a14:legacySpreadsheetColorIndex="13">
                      <a:gamma/>
                      <a:shade val="46275"/>
                      <a:invGamma/>
                    </a:srgbClr>
                  </a:gs>
                  <a:gs pos="50000">
                    <a:srgbClr xmlns:mc="http://schemas.openxmlformats.org/markup-compatibility/2006" xmlns:a14="http://schemas.microsoft.com/office/drawing/2010/main" val="FFFF00" mc:Ignorable="a14" a14:legacySpreadsheetColorIndex="13"/>
                  </a:gs>
                  <a:gs pos="100000">
                    <a:srgbClr xmlns:mc="http://schemas.openxmlformats.org/markup-compatibility/2006" xmlns:a14="http://schemas.microsoft.com/office/drawing/2010/main" val="767600" mc:Ignorable="a14" a14:legacySpreadsheetColorIndex="13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7676" mc:Ignorable="a14" a14:legacySpreadsheetColorIndex="15">
                      <a:gamma/>
                      <a:shade val="46275"/>
                      <a:invGamma/>
                    </a:srgbClr>
                  </a:gs>
                  <a:gs pos="50000">
                    <a:srgbClr xmlns:mc="http://schemas.openxmlformats.org/markup-compatibility/2006" xmlns:a14="http://schemas.microsoft.com/office/drawing/2010/main" val="00FFFF" mc:Ignorable="a14" a14:legacySpreadsheetColorIndex="15"/>
                  </a:gs>
                  <a:gs pos="100000">
                    <a:srgbClr xmlns:mc="http://schemas.openxmlformats.org/markup-compatibility/2006" xmlns:a14="http://schemas.microsoft.com/office/drawing/2010/main" val="007676" mc:Ignorable="a14" a14:legacySpreadsheetColorIndex="15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7600" mc:Ignorable="a14" a14:legacySpreadsheetColorIndex="11">
                      <a:gamma/>
                      <a:shade val="46275"/>
                      <a:invGamma/>
                    </a:srgbClr>
                  </a:gs>
                  <a:gs pos="50000">
                    <a:srgbClr xmlns:mc="http://schemas.openxmlformats.org/markup-compatibility/2006" xmlns:a14="http://schemas.microsoft.com/office/drawing/2010/main" val="00FF00" mc:Ignorable="a14" a14:legacySpreadsheetColorIndex="11"/>
                  </a:gs>
                  <a:gs pos="100000">
                    <a:srgbClr xmlns:mc="http://schemas.openxmlformats.org/markup-compatibility/2006" xmlns:a14="http://schemas.microsoft.com/office/drawing/2010/main" val="007600" mc:Ignorable="a14" a14:legacySpreadsheetColorIndex="11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47182F" mc:Ignorable="a14" a14:legacySpreadsheetColorIndex="61">
                      <a:gamma/>
                      <a:shade val="46275"/>
                      <a:invGamma/>
                    </a:srgbClr>
                  </a:gs>
                  <a:gs pos="50000">
                    <a:srgbClr xmlns:mc="http://schemas.openxmlformats.org/markup-compatibility/2006" xmlns:a14="http://schemas.microsoft.com/office/drawing/2010/main" val="993366" mc:Ignorable="a14" a14:legacySpreadsheetColorIndex="61"/>
                  </a:gs>
                  <a:gs pos="100000">
                    <a:srgbClr xmlns:mc="http://schemas.openxmlformats.org/markup-compatibility/2006" xmlns:a14="http://schemas.microsoft.com/office/drawing/2010/main" val="47182F" mc:Ignorable="a14" a14:legacySpreadsheetColorIndex="61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62F00" mc:Ignorable="a14" a14:legacySpreadsheetColorIndex="53">
                      <a:gamma/>
                      <a:shade val="46275"/>
                      <a:invGamma/>
                    </a:srgbClr>
                  </a:gs>
                  <a:gs pos="50000">
                    <a:srgbClr xmlns:mc="http://schemas.openxmlformats.org/markup-compatibility/2006" xmlns:a14="http://schemas.microsoft.com/office/drawing/2010/main" val="FF6600" mc:Ignorable="a14" a14:legacySpreadsheetColorIndex="53"/>
                  </a:gs>
                  <a:gs pos="100000">
                    <a:srgbClr xmlns:mc="http://schemas.openxmlformats.org/markup-compatibility/2006" xmlns:a14="http://schemas.microsoft.com/office/drawing/2010/main" val="762F00" mc:Ignorable="a14" a14:legacySpreadsheetColorIndex="53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'2011'!$B$4:$B$15</c:f>
              <c:strCache>
                <c:ptCount val="12"/>
                <c:pt idx="0">
                  <c:v>MARCH 2011</c:v>
                </c:pt>
                <c:pt idx="1">
                  <c:v>APRIL 2011</c:v>
                </c:pt>
                <c:pt idx="2">
                  <c:v>MAY 2011</c:v>
                </c:pt>
                <c:pt idx="3">
                  <c:v>JUNE 2011</c:v>
                </c:pt>
                <c:pt idx="4">
                  <c:v>JULY 2011</c:v>
                </c:pt>
                <c:pt idx="5">
                  <c:v>AUGUST 2011</c:v>
                </c:pt>
                <c:pt idx="6">
                  <c:v>SEPTEMBER 2011</c:v>
                </c:pt>
                <c:pt idx="7">
                  <c:v>OCTOBER 2011</c:v>
                </c:pt>
                <c:pt idx="8">
                  <c:v>NOVEMBER 2011</c:v>
                </c:pt>
                <c:pt idx="9">
                  <c:v>DECEMBER 2011</c:v>
                </c:pt>
                <c:pt idx="10">
                  <c:v>JANUARY 2012</c:v>
                </c:pt>
                <c:pt idx="11">
                  <c:v>FEBRUARY 2012</c:v>
                </c:pt>
              </c:strCache>
            </c:strRef>
          </c:cat>
          <c:val>
            <c:numRef>
              <c:f>'2011'!$D$4:$D$15</c:f>
              <c:numCache>
                <c:formatCode>_ "R"\ * #,##0.00_ ;_ "R"\ * \-#,##0.00_ ;_ "R"\ * "-"??_ ;_ @_ </c:formatCode>
                <c:ptCount val="12"/>
                <c:pt idx="0">
                  <c:v>25710.799999999999</c:v>
                </c:pt>
                <c:pt idx="1">
                  <c:v>14181.6</c:v>
                </c:pt>
                <c:pt idx="2">
                  <c:v>3602.4</c:v>
                </c:pt>
                <c:pt idx="3">
                  <c:v>77091</c:v>
                </c:pt>
                <c:pt idx="4">
                  <c:v>31566.600000000002</c:v>
                </c:pt>
                <c:pt idx="5">
                  <c:v>117590.39999999999</c:v>
                </c:pt>
                <c:pt idx="6">
                  <c:v>389117.67999999993</c:v>
                </c:pt>
                <c:pt idx="7">
                  <c:v>328813.30000000005</c:v>
                </c:pt>
                <c:pt idx="8">
                  <c:v>173132.7</c:v>
                </c:pt>
                <c:pt idx="9">
                  <c:v>34211.4</c:v>
                </c:pt>
                <c:pt idx="10">
                  <c:v>10225.799999999999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70"/>
        <c:axId val="153862144"/>
        <c:axId val="153864064"/>
      </c:barChart>
      <c:catAx>
        <c:axId val="15386214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86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86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 &quot;R&quot;\ * #,##0.00_ ;_ &quot;R&quot;\ * \-#,##0.00_ ;_ &quot;R&quot;\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862144"/>
        <c:crosses val="autoZero"/>
        <c:crossBetween val="between"/>
        <c:majorUnit val="2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March 2011</a:t>
            </a:r>
          </a:p>
        </c:rich>
      </c:tx>
      <c:layout>
        <c:manualLayout>
          <c:xMode val="edge"/>
          <c:yMode val="edge"/>
          <c:x val="0.39627137516901295"/>
          <c:y val="1.6722408026755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738990883119546"/>
          <c:y val="0.12709030100334448"/>
          <c:w val="0.70629531408279178"/>
          <c:h val="0.8193979933110368"/>
        </c:manualLayout>
      </c:layout>
      <c:barChart>
        <c:barDir val="col"/>
        <c:grouping val="clustered"/>
        <c:varyColors val="0"/>
        <c:ser>
          <c:idx val="0"/>
          <c:order val="0"/>
          <c:tx>
            <c:v>Account</c:v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'March ''11'!$A$4:$A$7</c:f>
              <c:strCache>
                <c:ptCount val="4"/>
                <c:pt idx="0">
                  <c:v>23</c:v>
                </c:pt>
                <c:pt idx="1">
                  <c:v>25</c:v>
                </c:pt>
                <c:pt idx="2">
                  <c:v>28</c:v>
                </c:pt>
                <c:pt idx="3">
                  <c:v>31</c:v>
                </c:pt>
              </c:strCache>
            </c:strRef>
          </c:cat>
          <c:val>
            <c:numRef>
              <c:f>'March ''11'!$C$4:$C$7</c:f>
              <c:numCache>
                <c:formatCode>_ "R"\ * #,##0.00_ ;_ "R"\ * \-#,##0.00_ ;_ "R"\ * "-"??_ ;_ @_ </c:formatCode>
                <c:ptCount val="4"/>
                <c:pt idx="2">
                  <c:v>2907</c:v>
                </c:pt>
              </c:numCache>
            </c:numRef>
          </c:val>
        </c:ser>
        <c:ser>
          <c:idx val="1"/>
          <c:order val="1"/>
          <c:tx>
            <c:v>Farmer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'March ''11'!$A$4:$A$7</c:f>
              <c:strCache>
                <c:ptCount val="4"/>
                <c:pt idx="0">
                  <c:v>23</c:v>
                </c:pt>
                <c:pt idx="1">
                  <c:v>25</c:v>
                </c:pt>
                <c:pt idx="2">
                  <c:v>28</c:v>
                </c:pt>
                <c:pt idx="3">
                  <c:v>31</c:v>
                </c:pt>
              </c:strCache>
            </c:strRef>
          </c:cat>
          <c:val>
            <c:numRef>
              <c:f>'March ''11'!$D$4:$D$7</c:f>
              <c:numCache>
                <c:formatCode>_ "R"\ * #,##0.00_ ;_ "R"\ * \-#,##0.00_ ;_ "R"\ * "-"??_ ;_ @_ </c:formatCode>
                <c:ptCount val="4"/>
                <c:pt idx="0">
                  <c:v>7660.8</c:v>
                </c:pt>
                <c:pt idx="1">
                  <c:v>8550</c:v>
                </c:pt>
                <c:pt idx="3">
                  <c:v>9500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"/>
        <c:axId val="164166656"/>
        <c:axId val="164195328"/>
      </c:barChart>
      <c:catAx>
        <c:axId val="16416665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195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4195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 &quot;R&quot;\ * #,##0.00_ ;_ &quot;R&quot;\ * \-#,##0.00_ ;_ &quot;R&quot;\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166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91627969580725"/>
          <c:y val="0.50501672240802675"/>
          <c:w val="0.13752938225379174"/>
          <c:h val="0.130434782608695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April 2011</a:t>
            </a:r>
          </a:p>
        </c:rich>
      </c:tx>
      <c:layout>
        <c:manualLayout>
          <c:xMode val="edge"/>
          <c:yMode val="edge"/>
          <c:x val="0.38840701434059871"/>
          <c:y val="1.6778523489932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82650539658457"/>
          <c:y val="0.12751698746360415"/>
          <c:w val="0.63478440552651016"/>
          <c:h val="0.81879328792419503"/>
        </c:manualLayout>
      </c:layout>
      <c:barChart>
        <c:barDir val="col"/>
        <c:grouping val="clustered"/>
        <c:varyColors val="0"/>
        <c:ser>
          <c:idx val="0"/>
          <c:order val="0"/>
          <c:tx>
            <c:v>Account</c:v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'April ''11'!$A$4:$A$7</c:f>
              <c:strCache>
                <c:ptCount val="2"/>
                <c:pt idx="0">
                  <c:v>06</c:v>
                </c:pt>
                <c:pt idx="1">
                  <c:v>19</c:v>
                </c:pt>
              </c:strCache>
            </c:strRef>
          </c:cat>
          <c:val>
            <c:numRef>
              <c:f>'April ''11'!$C$4:$C$7</c:f>
              <c:numCache>
                <c:formatCode>_ "R"\ * #,##0.00_ ;_ "R"\ * \-#,##0.00_ ;_ "R"\ * "-"??_ ;_ @_ </c:formatCode>
                <c:ptCount val="4"/>
                <c:pt idx="1">
                  <c:v>6019.2</c:v>
                </c:pt>
              </c:numCache>
            </c:numRef>
          </c:val>
        </c:ser>
        <c:ser>
          <c:idx val="1"/>
          <c:order val="1"/>
          <c:tx>
            <c:v>Farmer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'April ''11'!$A$4:$A$7</c:f>
              <c:strCache>
                <c:ptCount val="2"/>
                <c:pt idx="0">
                  <c:v>06</c:v>
                </c:pt>
                <c:pt idx="1">
                  <c:v>19</c:v>
                </c:pt>
              </c:strCache>
            </c:strRef>
          </c:cat>
          <c:val>
            <c:numRef>
              <c:f>'April ''11'!$D$4:$D$7</c:f>
              <c:numCache>
                <c:formatCode>_ "R"\ * #,##0.00_ ;_ "R"\ * \-#,##0.00_ ;_ "R"\ * "-"??_ ;_ @_ </c:formatCode>
                <c:ptCount val="4"/>
                <c:pt idx="0">
                  <c:v>1641.6</c:v>
                </c:pt>
                <c:pt idx="2">
                  <c:v>12540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"/>
        <c:axId val="181077120"/>
        <c:axId val="181078656"/>
      </c:barChart>
      <c:catAx>
        <c:axId val="18107712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07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078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 &quot;R&quot;\ * #,##0.00_ ;_ &quot;R&quot;\ * \-#,##0.00_ ;_ &quot;R&quot;\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077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739373882612498"/>
          <c:y val="0.55033662738466416"/>
          <c:w val="0.17101510137319786"/>
          <c:h val="0.1308728355264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May 2011</a:t>
            </a:r>
          </a:p>
        </c:rich>
      </c:tx>
      <c:layout>
        <c:manualLayout>
          <c:xMode val="edge"/>
          <c:yMode val="edge"/>
          <c:x val="0.41452039806499597"/>
          <c:y val="1.68350168350168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266999811319676"/>
          <c:y val="0.12794654864579599"/>
          <c:w val="0.64168691644892195"/>
          <c:h val="0.76767929187477602"/>
        </c:manualLayout>
      </c:layout>
      <c:barChart>
        <c:barDir val="col"/>
        <c:grouping val="clustered"/>
        <c:varyColors val="0"/>
        <c:ser>
          <c:idx val="0"/>
          <c:order val="0"/>
          <c:tx>
            <c:v>Account</c:v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'May ''11'!$A$4:$A$6</c:f>
              <c:strCache>
                <c:ptCount val="2"/>
                <c:pt idx="0">
                  <c:v>03</c:v>
                </c:pt>
                <c:pt idx="1">
                  <c:v>19</c:v>
                </c:pt>
              </c:strCache>
            </c:strRef>
          </c:cat>
          <c:val>
            <c:numRef>
              <c:f>'May ''11'!$C$4:$C$6</c:f>
              <c:numCache>
                <c:formatCode>_ "R"\ * #,##0.00_ ;_ "R"\ * \-#,##0.00_ ;_ "R"\ * "-"??_ ;_ @_ </c:formatCode>
                <c:ptCount val="3"/>
                <c:pt idx="1">
                  <c:v>6019.2</c:v>
                </c:pt>
              </c:numCache>
            </c:numRef>
          </c:val>
        </c:ser>
        <c:ser>
          <c:idx val="1"/>
          <c:order val="1"/>
          <c:tx>
            <c:v>Farmer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'May ''11'!$A$4:$A$6</c:f>
              <c:strCache>
                <c:ptCount val="2"/>
                <c:pt idx="0">
                  <c:v>03</c:v>
                </c:pt>
                <c:pt idx="1">
                  <c:v>19</c:v>
                </c:pt>
              </c:strCache>
            </c:strRef>
          </c:cat>
          <c:val>
            <c:numRef>
              <c:f>'May ''11'!$D$4:$D$6</c:f>
              <c:numCache>
                <c:formatCode>_ "R"\ * #,##0.00_ ;_ "R"\ * \-#,##0.00_ ;_ "R"\ * "-"??_ ;_ @_ </c:formatCode>
                <c:ptCount val="3"/>
                <c:pt idx="0">
                  <c:v>3602.4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"/>
        <c:axId val="181211136"/>
        <c:axId val="181212672"/>
      </c:barChart>
      <c:catAx>
        <c:axId val="18121113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21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212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 &quot;R&quot;\ * #,##0.00_ ;_ &quot;R&quot;\ * \-#,##0.00_ ;_ &quot;R&quot;\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211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09231837823551"/>
          <c:y val="0.47811589207914668"/>
          <c:w val="0.13817354797863379"/>
          <c:h val="0.131313484804298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June 2011</a:t>
            </a:r>
          </a:p>
        </c:rich>
      </c:tx>
      <c:layout>
        <c:manualLayout>
          <c:xMode val="edge"/>
          <c:yMode val="edge"/>
          <c:x val="0.44827655163794178"/>
          <c:y val="1.9444444444444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07902311522334"/>
          <c:y val="0.10833362720710506"/>
          <c:w val="0.74876967359669022"/>
          <c:h val="0.80555774077078113"/>
        </c:manualLayout>
      </c:layout>
      <c:barChart>
        <c:barDir val="col"/>
        <c:grouping val="clustered"/>
        <c:varyColors val="0"/>
        <c:ser>
          <c:idx val="0"/>
          <c:order val="0"/>
          <c:tx>
            <c:v>Account</c:v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'June ''11'!$A$5:$A$15</c:f>
              <c:strCache>
                <c:ptCount val="4"/>
                <c:pt idx="0">
                  <c:v>08</c:v>
                </c:pt>
                <c:pt idx="1">
                  <c:v>22</c:v>
                </c:pt>
                <c:pt idx="2">
                  <c:v>23</c:v>
                </c:pt>
                <c:pt idx="3">
                  <c:v>28</c:v>
                </c:pt>
              </c:strCache>
            </c:strRef>
          </c:cat>
          <c:val>
            <c:numRef>
              <c:f>'June ''11'!$C$5:$C$15</c:f>
              <c:numCache>
                <c:formatCode>_ "R"\ * #,##0.00_ ;_ "R"\ * \-#,##0.00_ ;_ "R"\ * "-"??_ ;_ @_ </c:formatCode>
                <c:ptCount val="11"/>
                <c:pt idx="1">
                  <c:v>6019.2</c:v>
                </c:pt>
              </c:numCache>
            </c:numRef>
          </c:val>
        </c:ser>
        <c:ser>
          <c:idx val="1"/>
          <c:order val="1"/>
          <c:tx>
            <c:v>Farmer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'June ''11'!$A$5:$A$15</c:f>
              <c:strCache>
                <c:ptCount val="4"/>
                <c:pt idx="0">
                  <c:v>08</c:v>
                </c:pt>
                <c:pt idx="1">
                  <c:v>22</c:v>
                </c:pt>
                <c:pt idx="2">
                  <c:v>23</c:v>
                </c:pt>
                <c:pt idx="3">
                  <c:v>28</c:v>
                </c:pt>
              </c:strCache>
            </c:strRef>
          </c:cat>
          <c:val>
            <c:numRef>
              <c:f>'June ''11'!$D$5:$D$15</c:f>
              <c:numCache>
                <c:formatCode>_ "R"\ * #,##0.00_ ;_ "R"\ * \-#,##0.00_ ;_ "R"\ * "-"??_ ;_ @_ </c:formatCode>
                <c:ptCount val="11"/>
                <c:pt idx="0">
                  <c:v>15048</c:v>
                </c:pt>
                <c:pt idx="2">
                  <c:v>6300</c:v>
                </c:pt>
                <c:pt idx="3">
                  <c:v>4560</c:v>
                </c:pt>
                <c:pt idx="4">
                  <c:v>5700</c:v>
                </c:pt>
                <c:pt idx="5">
                  <c:v>9120</c:v>
                </c:pt>
                <c:pt idx="6">
                  <c:v>10000</c:v>
                </c:pt>
                <c:pt idx="7">
                  <c:v>2736</c:v>
                </c:pt>
                <c:pt idx="8">
                  <c:v>9120</c:v>
                </c:pt>
                <c:pt idx="9">
                  <c:v>2280</c:v>
                </c:pt>
                <c:pt idx="10">
                  <c:v>6840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"/>
        <c:axId val="181230208"/>
        <c:axId val="181248384"/>
      </c:barChart>
      <c:catAx>
        <c:axId val="18123020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248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248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 &quot;R&quot;\ * #,##0.00_ ;_ &quot;R&quot;\ * \-#,##0.00_ ;_ &quot;R&quot;\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230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98495877670458"/>
          <c:y val="0.48889034703995338"/>
          <c:w val="9.6880303755134012E-2"/>
          <c:h val="0.108333624963546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July 2011</a:t>
            </a:r>
          </a:p>
        </c:rich>
      </c:tx>
      <c:layout>
        <c:manualLayout>
          <c:xMode val="edge"/>
          <c:yMode val="edge"/>
          <c:x val="0.43842433488917332"/>
          <c:y val="1.38888888888888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07902311522334"/>
          <c:y val="0.10833362720710506"/>
          <c:w val="0.74876967359669022"/>
          <c:h val="0.80555774077078113"/>
        </c:manualLayout>
      </c:layout>
      <c:barChart>
        <c:barDir val="col"/>
        <c:grouping val="clustered"/>
        <c:varyColors val="0"/>
        <c:ser>
          <c:idx val="0"/>
          <c:order val="0"/>
          <c:tx>
            <c:v>Account</c:v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'July ''11'!$A$4:$A$13</c:f>
              <c:strCache>
                <c:ptCount val="10"/>
                <c:pt idx="0">
                  <c:v>1</c:v>
                </c:pt>
                <c:pt idx="1">
                  <c:v>4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22</c:v>
                </c:pt>
                <c:pt idx="9">
                  <c:v>28</c:v>
                </c:pt>
              </c:strCache>
            </c:strRef>
          </c:cat>
          <c:val>
            <c:numRef>
              <c:f>'July ''11'!$C$4:$C$13</c:f>
              <c:numCache>
                <c:formatCode>_ "R"\ * #,##0.00_ ;_ "R"\ * \-#,##0.00_ ;_ "R"\ * "-"??_ ;_ @_ </c:formatCode>
                <c:ptCount val="10"/>
              </c:numCache>
            </c:numRef>
          </c:val>
        </c:ser>
        <c:ser>
          <c:idx val="1"/>
          <c:order val="1"/>
          <c:tx>
            <c:v>Farmer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'July ''11'!$A$4:$A$13</c:f>
              <c:strCache>
                <c:ptCount val="10"/>
                <c:pt idx="0">
                  <c:v>1</c:v>
                </c:pt>
                <c:pt idx="1">
                  <c:v>4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22</c:v>
                </c:pt>
                <c:pt idx="9">
                  <c:v>28</c:v>
                </c:pt>
              </c:strCache>
            </c:strRef>
          </c:cat>
          <c:val>
            <c:numRef>
              <c:f>'July ''11'!$D$4:$D$13</c:f>
              <c:numCache>
                <c:formatCode>_ "R"\ * #,##0.00_ ;_ "R"\ * \-#,##0.00_ ;_ "R"\ * "-"??_ ;_ @_ </c:formatCode>
                <c:ptCount val="10"/>
                <c:pt idx="0">
                  <c:v>4514.3999999999996</c:v>
                </c:pt>
                <c:pt idx="1">
                  <c:v>3990</c:v>
                </c:pt>
                <c:pt idx="2">
                  <c:v>5130</c:v>
                </c:pt>
                <c:pt idx="3">
                  <c:v>2280</c:v>
                </c:pt>
                <c:pt idx="4">
                  <c:v>3420</c:v>
                </c:pt>
                <c:pt idx="5">
                  <c:v>6840</c:v>
                </c:pt>
                <c:pt idx="6">
                  <c:v>148.19999999999999</c:v>
                </c:pt>
                <c:pt idx="7">
                  <c:v>1276.8</c:v>
                </c:pt>
                <c:pt idx="8">
                  <c:v>2280</c:v>
                </c:pt>
                <c:pt idx="9">
                  <c:v>1687.2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"/>
        <c:axId val="182044160"/>
        <c:axId val="182045696"/>
      </c:barChart>
      <c:catAx>
        <c:axId val="18204416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04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045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 &quot;R&quot;\ * #,##0.00_ ;_ &quot;R&quot;\ * \-#,##0.00_ ;_ &quot;R&quot;\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0441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98495877670458"/>
          <c:y val="0.48889034703995338"/>
          <c:w val="9.6880303755134012E-2"/>
          <c:h val="0.108333624963546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August 2011</a:t>
            </a:r>
          </a:p>
        </c:rich>
      </c:tx>
      <c:layout>
        <c:manualLayout>
          <c:xMode val="edge"/>
          <c:yMode val="edge"/>
          <c:x val="0.42036193751643108"/>
          <c:y val="9.6154083680716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07902311522334"/>
          <c:y val="7.8846227882951356E-2"/>
          <c:w val="0.74876967359669022"/>
          <c:h val="0.87115466417016996"/>
        </c:manualLayout>
      </c:layout>
      <c:barChart>
        <c:barDir val="col"/>
        <c:grouping val="clustered"/>
        <c:varyColors val="0"/>
        <c:ser>
          <c:idx val="0"/>
          <c:order val="0"/>
          <c:tx>
            <c:v>Account</c:v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'August ''11'!$A$4:$A$22</c:f>
              <c:strCache>
                <c:ptCount val="18"/>
                <c:pt idx="0">
                  <c:v>01</c:v>
                </c:pt>
                <c:pt idx="1">
                  <c:v>03</c:v>
                </c:pt>
                <c:pt idx="8">
                  <c:v>04</c:v>
                </c:pt>
                <c:pt idx="9">
                  <c:v>12</c:v>
                </c:pt>
                <c:pt idx="10">
                  <c:v>22</c:v>
                </c:pt>
                <c:pt idx="13">
                  <c:v>23</c:v>
                </c:pt>
                <c:pt idx="14">
                  <c:v>26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</c:strCache>
            </c:strRef>
          </c:cat>
          <c:val>
            <c:numRef>
              <c:f>'August ''11'!$C$4:$C$22</c:f>
              <c:numCache>
                <c:formatCode>_ "R"\ * #,##0.00_ ;_ "R"\ * \-#,##0.00_ ;_ "R"\ * "-"??_ ;_ @_ </c:formatCode>
                <c:ptCount val="19"/>
                <c:pt idx="11">
                  <c:v>6019.2</c:v>
                </c:pt>
                <c:pt idx="12">
                  <c:v>6019.2</c:v>
                </c:pt>
                <c:pt idx="15">
                  <c:v>6019.2</c:v>
                </c:pt>
              </c:numCache>
            </c:numRef>
          </c:val>
        </c:ser>
        <c:ser>
          <c:idx val="1"/>
          <c:order val="1"/>
          <c:tx>
            <c:v>Farmer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'August ''11'!$A$4:$A$22</c:f>
              <c:strCache>
                <c:ptCount val="18"/>
                <c:pt idx="0">
                  <c:v>01</c:v>
                </c:pt>
                <c:pt idx="1">
                  <c:v>03</c:v>
                </c:pt>
                <c:pt idx="8">
                  <c:v>04</c:v>
                </c:pt>
                <c:pt idx="9">
                  <c:v>12</c:v>
                </c:pt>
                <c:pt idx="10">
                  <c:v>22</c:v>
                </c:pt>
                <c:pt idx="13">
                  <c:v>23</c:v>
                </c:pt>
                <c:pt idx="14">
                  <c:v>26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</c:strCache>
            </c:strRef>
          </c:cat>
          <c:val>
            <c:numRef>
              <c:f>'August ''11'!$D$4:$D$22</c:f>
              <c:numCache>
                <c:formatCode>_ "R"\ * #,##0.00_ ;_ "R"\ * \-#,##0.00_ ;_ "R"\ * "-"??_ ;_ @_ </c:formatCode>
                <c:ptCount val="19"/>
                <c:pt idx="0">
                  <c:v>91.2</c:v>
                </c:pt>
                <c:pt idx="1">
                  <c:v>13680</c:v>
                </c:pt>
                <c:pt idx="2">
                  <c:v>1710</c:v>
                </c:pt>
                <c:pt idx="3">
                  <c:v>9120</c:v>
                </c:pt>
                <c:pt idx="4">
                  <c:v>10260</c:v>
                </c:pt>
                <c:pt idx="5">
                  <c:v>3420</c:v>
                </c:pt>
                <c:pt idx="6">
                  <c:v>7410</c:v>
                </c:pt>
                <c:pt idx="7">
                  <c:v>3420</c:v>
                </c:pt>
                <c:pt idx="8">
                  <c:v>9348</c:v>
                </c:pt>
                <c:pt idx="9">
                  <c:v>2451</c:v>
                </c:pt>
                <c:pt idx="10">
                  <c:v>26550</c:v>
                </c:pt>
                <c:pt idx="13">
                  <c:v>15903</c:v>
                </c:pt>
                <c:pt idx="14">
                  <c:v>4617</c:v>
                </c:pt>
                <c:pt idx="16">
                  <c:v>3283.2</c:v>
                </c:pt>
                <c:pt idx="17">
                  <c:v>4218</c:v>
                </c:pt>
                <c:pt idx="18">
                  <c:v>2109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70"/>
        <c:axId val="181703040"/>
        <c:axId val="181704576"/>
      </c:barChart>
      <c:catAx>
        <c:axId val="18170304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70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704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 &quot;R&quot;\ * #,##0.00_ ;_ &quot;R&quot;\ * \-#,##0.00_ ;_ &quot;R&quot;\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703040"/>
        <c:crosses val="autoZero"/>
        <c:crossBetween val="between"/>
        <c:majorUnit val="2000"/>
        <c:minorUnit val="1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98495877670458"/>
          <c:y val="0.49807735062528952"/>
          <c:w val="9.6880303755134012E-2"/>
          <c:h val="7.50000000000000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/>
  </sheetViews>
  <pageMargins left="0.75" right="0.75" top="1" bottom="1" header="0.5" footer="0.5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2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16</xdr:row>
      <xdr:rowOff>152400</xdr:rowOff>
    </xdr:from>
    <xdr:to>
      <xdr:col>5</xdr:col>
      <xdr:colOff>457200</xdr:colOff>
      <xdr:row>53</xdr:row>
      <xdr:rowOff>0</xdr:rowOff>
    </xdr:to>
    <xdr:graphicFrame macro="">
      <xdr:nvGraphicFramePr>
        <xdr:cNvPr id="10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5</xdr:col>
      <xdr:colOff>2457450</xdr:colOff>
      <xdr:row>65</xdr:row>
      <xdr:rowOff>0</xdr:rowOff>
    </xdr:to>
    <xdr:graphicFrame macro="">
      <xdr:nvGraphicFramePr>
        <xdr:cNvPr id="61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71</xdr:row>
      <xdr:rowOff>76200</xdr:rowOff>
    </xdr:from>
    <xdr:to>
      <xdr:col>5</xdr:col>
      <xdr:colOff>2457450</xdr:colOff>
      <xdr:row>108</xdr:row>
      <xdr:rowOff>95250</xdr:rowOff>
    </xdr:to>
    <xdr:graphicFrame macro="">
      <xdr:nvGraphicFramePr>
        <xdr:cNvPr id="71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50</xdr:row>
      <xdr:rowOff>47625</xdr:rowOff>
    </xdr:from>
    <xdr:to>
      <xdr:col>5</xdr:col>
      <xdr:colOff>2409826</xdr:colOff>
      <xdr:row>65</xdr:row>
      <xdr:rowOff>0</xdr:rowOff>
    </xdr:to>
    <xdr:graphicFrame macro="">
      <xdr:nvGraphicFramePr>
        <xdr:cNvPr id="82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5</xdr:col>
      <xdr:colOff>2457450</xdr:colOff>
      <xdr:row>44</xdr:row>
      <xdr:rowOff>0</xdr:rowOff>
    </xdr:to>
    <xdr:graphicFrame macro="">
      <xdr:nvGraphicFramePr>
        <xdr:cNvPr id="92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5</xdr:col>
      <xdr:colOff>2409825</xdr:colOff>
      <xdr:row>35</xdr:row>
      <xdr:rowOff>9525</xdr:rowOff>
    </xdr:to>
    <xdr:graphicFrame macro="">
      <xdr:nvGraphicFramePr>
        <xdr:cNvPr id="123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2457450</xdr:colOff>
      <xdr:row>34</xdr:row>
      <xdr:rowOff>0</xdr:rowOff>
    </xdr:to>
    <xdr:graphicFrame macro="">
      <xdr:nvGraphicFramePr>
        <xdr:cNvPr id="133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32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32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9</xdr:row>
      <xdr:rowOff>0</xdr:rowOff>
    </xdr:from>
    <xdr:to>
      <xdr:col>5</xdr:col>
      <xdr:colOff>1428750</xdr:colOff>
      <xdr:row>27</xdr:row>
      <xdr:rowOff>104775</xdr:rowOff>
    </xdr:to>
    <xdr:graphicFrame macro="">
      <xdr:nvGraphicFramePr>
        <xdr:cNvPr id="153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5</xdr:col>
      <xdr:colOff>742950</xdr:colOff>
      <xdr:row>27</xdr:row>
      <xdr:rowOff>95250</xdr:rowOff>
    </xdr:to>
    <xdr:graphicFrame macro="">
      <xdr:nvGraphicFramePr>
        <xdr:cNvPr id="143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142875</xdr:rowOff>
    </xdr:from>
    <xdr:to>
      <xdr:col>5</xdr:col>
      <xdr:colOff>1524000</xdr:colOff>
      <xdr:row>28</xdr:row>
      <xdr:rowOff>76200</xdr:rowOff>
    </xdr:to>
    <xdr:graphicFrame macro="">
      <xdr:nvGraphicFramePr>
        <xdr:cNvPr id="20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2457450</xdr:colOff>
      <xdr:row>39</xdr:row>
      <xdr:rowOff>76200</xdr:rowOff>
    </xdr:to>
    <xdr:graphicFrame macro="">
      <xdr:nvGraphicFramePr>
        <xdr:cNvPr id="30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5</xdr:col>
      <xdr:colOff>2457450</xdr:colOff>
      <xdr:row>37</xdr:row>
      <xdr:rowOff>76200</xdr:rowOff>
    </xdr:to>
    <xdr:graphicFrame macro="">
      <xdr:nvGraphicFramePr>
        <xdr:cNvPr id="41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5</xdr:col>
      <xdr:colOff>2457450</xdr:colOff>
      <xdr:row>60</xdr:row>
      <xdr:rowOff>76200</xdr:rowOff>
    </xdr:to>
    <xdr:graphicFrame macro="">
      <xdr:nvGraphicFramePr>
        <xdr:cNvPr id="51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D16" sqref="D16"/>
    </sheetView>
  </sheetViews>
  <sheetFormatPr defaultRowHeight="12.75" x14ac:dyDescent="0.2"/>
  <cols>
    <col min="1" max="1" width="3.7109375" customWidth="1"/>
    <col min="2" max="2" width="24" customWidth="1"/>
    <col min="3" max="5" width="18.7109375" style="2" customWidth="1"/>
    <col min="6" max="6" width="3.7109375" customWidth="1"/>
  </cols>
  <sheetData>
    <row r="1" spans="1:6" ht="24.75" x14ac:dyDescent="0.5">
      <c r="A1" s="172" t="s">
        <v>0</v>
      </c>
      <c r="B1" s="172"/>
      <c r="C1" s="172"/>
      <c r="D1" s="172"/>
      <c r="E1" s="172"/>
      <c r="F1" s="172"/>
    </row>
    <row r="2" spans="1:6" ht="9.75" customHeight="1" thickBot="1" x14ac:dyDescent="0.25"/>
    <row r="3" spans="1:6" ht="13.5" thickBot="1" x14ac:dyDescent="0.25">
      <c r="C3" s="6" t="s">
        <v>1</v>
      </c>
      <c r="D3" s="7" t="s">
        <v>2</v>
      </c>
      <c r="E3" s="8" t="s">
        <v>3</v>
      </c>
    </row>
    <row r="4" spans="1:6" x14ac:dyDescent="0.2">
      <c r="B4" s="3" t="s">
        <v>20</v>
      </c>
      <c r="C4" s="9">
        <f>'March ''11'!C8</f>
        <v>2907</v>
      </c>
      <c r="D4" s="10">
        <f>'March ''11'!D8</f>
        <v>25710.799999999999</v>
      </c>
      <c r="E4" s="11">
        <f>SUM(C4:D4)</f>
        <v>28617.8</v>
      </c>
    </row>
    <row r="5" spans="1:6" x14ac:dyDescent="0.2">
      <c r="B5" s="4" t="s">
        <v>21</v>
      </c>
      <c r="C5" s="12">
        <f>'April ''11'!C8</f>
        <v>6019.2</v>
      </c>
      <c r="D5" s="13">
        <f>'April ''11'!D8</f>
        <v>14181.6</v>
      </c>
      <c r="E5" s="14">
        <f>SUM(C5:D5)</f>
        <v>20200.8</v>
      </c>
    </row>
    <row r="6" spans="1:6" x14ac:dyDescent="0.2">
      <c r="B6" s="4" t="s">
        <v>22</v>
      </c>
      <c r="C6" s="12">
        <f>'May ''11'!C7</f>
        <v>6019.2</v>
      </c>
      <c r="D6" s="13">
        <f>'May ''11'!D7</f>
        <v>3602.4</v>
      </c>
      <c r="E6" s="14">
        <f t="shared" ref="E6:E11" si="0">SUM(C6:D6)</f>
        <v>9621.6</v>
      </c>
    </row>
    <row r="7" spans="1:6" x14ac:dyDescent="0.2">
      <c r="B7" s="4" t="s">
        <v>23</v>
      </c>
      <c r="C7" s="12">
        <f>'June ''11'!C16</f>
        <v>6019.2</v>
      </c>
      <c r="D7" s="13">
        <f>'June ''11'!D16</f>
        <v>77091</v>
      </c>
      <c r="E7" s="14">
        <f t="shared" si="0"/>
        <v>83110.2</v>
      </c>
    </row>
    <row r="8" spans="1:6" x14ac:dyDescent="0.2">
      <c r="B8" s="4" t="s">
        <v>24</v>
      </c>
      <c r="C8" s="12">
        <f>'July ''11'!C14</f>
        <v>0</v>
      </c>
      <c r="D8" s="13">
        <f>'July ''11'!D14</f>
        <v>31566.600000000002</v>
      </c>
      <c r="E8" s="14">
        <f t="shared" si="0"/>
        <v>31566.600000000002</v>
      </c>
    </row>
    <row r="9" spans="1:6" x14ac:dyDescent="0.2">
      <c r="B9" s="4" t="s">
        <v>25</v>
      </c>
      <c r="C9" s="12">
        <f>'August ''11'!C23</f>
        <v>18057.599999999999</v>
      </c>
      <c r="D9" s="13">
        <f>'August ''11'!D23</f>
        <v>117590.39999999999</v>
      </c>
      <c r="E9" s="14">
        <f t="shared" si="0"/>
        <v>135648</v>
      </c>
    </row>
    <row r="10" spans="1:6" x14ac:dyDescent="0.2">
      <c r="B10" s="4" t="s">
        <v>26</v>
      </c>
      <c r="C10" s="12">
        <f>'September ''11'!C56</f>
        <v>64569.600000000006</v>
      </c>
      <c r="D10" s="13">
        <f>'September ''11'!D56</f>
        <v>389117.67999999993</v>
      </c>
      <c r="E10" s="14">
        <f t="shared" si="0"/>
        <v>453687.27999999991</v>
      </c>
    </row>
    <row r="11" spans="1:6" x14ac:dyDescent="0.2">
      <c r="B11" s="4" t="s">
        <v>27</v>
      </c>
      <c r="C11" s="12">
        <f>'October ''11'!C70</f>
        <v>100160.4</v>
      </c>
      <c r="D11" s="13">
        <f>'October ''11'!D70</f>
        <v>328813.30000000005</v>
      </c>
      <c r="E11" s="14">
        <f t="shared" si="0"/>
        <v>428973.70000000007</v>
      </c>
    </row>
    <row r="12" spans="1:6" x14ac:dyDescent="0.2">
      <c r="B12" s="4" t="s">
        <v>28</v>
      </c>
      <c r="C12" s="12">
        <f>'November ''11'!C50</f>
        <v>146330.4</v>
      </c>
      <c r="D12" s="13">
        <f>'November ''11'!D50</f>
        <v>173132.7</v>
      </c>
      <c r="E12" s="14">
        <f>SUM(C12:D12)</f>
        <v>319463.09999999998</v>
      </c>
    </row>
    <row r="13" spans="1:6" x14ac:dyDescent="0.2">
      <c r="B13" s="4" t="s">
        <v>29</v>
      </c>
      <c r="C13" s="12">
        <f>'December ''11'!C17</f>
        <v>69768</v>
      </c>
      <c r="D13" s="13">
        <f>'December ''11'!D17</f>
        <v>34211.4</v>
      </c>
      <c r="E13" s="14">
        <f>SUM(C13:D13)</f>
        <v>103979.4</v>
      </c>
    </row>
    <row r="14" spans="1:6" x14ac:dyDescent="0.2">
      <c r="B14" s="4" t="s">
        <v>30</v>
      </c>
      <c r="C14" s="12">
        <f>'January ''12'!C8</f>
        <v>0</v>
      </c>
      <c r="D14" s="13">
        <f>'January ''12'!D8</f>
        <v>10225.799999999999</v>
      </c>
      <c r="E14" s="14">
        <f>SUM(C14:D14)</f>
        <v>10225.799999999999</v>
      </c>
    </row>
    <row r="15" spans="1:6" ht="13.5" thickBot="1" x14ac:dyDescent="0.25">
      <c r="B15" s="5" t="s">
        <v>31</v>
      </c>
      <c r="C15" s="15">
        <f>'February ''12'!C7</f>
        <v>0</v>
      </c>
      <c r="D15" s="16">
        <f>'February ''12'!D7</f>
        <v>0</v>
      </c>
      <c r="E15" s="17">
        <f>SUM(C15:D15)</f>
        <v>0</v>
      </c>
    </row>
    <row r="16" spans="1:6" ht="13.5" thickBot="1" x14ac:dyDescent="0.25">
      <c r="B16" s="1"/>
      <c r="C16" s="18">
        <f>SUM(C4:C15)</f>
        <v>419850.6</v>
      </c>
      <c r="D16" s="19">
        <f>SUM(D4:D15)</f>
        <v>1205243.68</v>
      </c>
      <c r="E16" s="20">
        <f>SUM(E4:E15)</f>
        <v>1625094.28</v>
      </c>
    </row>
    <row r="17" spans="2:2" x14ac:dyDescent="0.2">
      <c r="B17" s="1"/>
    </row>
    <row r="18" spans="2:2" x14ac:dyDescent="0.2">
      <c r="B18" s="1"/>
    </row>
    <row r="19" spans="2:2" x14ac:dyDescent="0.2">
      <c r="B19" s="1"/>
    </row>
    <row r="20" spans="2:2" x14ac:dyDescent="0.2">
      <c r="B20" s="1"/>
    </row>
    <row r="21" spans="2:2" x14ac:dyDescent="0.2">
      <c r="B21" s="1"/>
    </row>
    <row r="22" spans="2:2" x14ac:dyDescent="0.2">
      <c r="B22" s="1"/>
    </row>
    <row r="23" spans="2:2" x14ac:dyDescent="0.2">
      <c r="B23" s="1"/>
    </row>
    <row r="24" spans="2:2" x14ac:dyDescent="0.2">
      <c r="B24" s="1"/>
    </row>
    <row r="25" spans="2:2" x14ac:dyDescent="0.2">
      <c r="B25" s="1"/>
    </row>
    <row r="26" spans="2:2" x14ac:dyDescent="0.2">
      <c r="B26" s="1"/>
    </row>
    <row r="27" spans="2:2" x14ac:dyDescent="0.2">
      <c r="B27" s="1"/>
    </row>
    <row r="28" spans="2:2" x14ac:dyDescent="0.2">
      <c r="B28" s="1"/>
    </row>
    <row r="29" spans="2:2" x14ac:dyDescent="0.2">
      <c r="B29" s="1"/>
    </row>
    <row r="30" spans="2:2" x14ac:dyDescent="0.2">
      <c r="B30" s="1"/>
    </row>
    <row r="31" spans="2:2" x14ac:dyDescent="0.2">
      <c r="B31" s="1"/>
    </row>
    <row r="32" spans="2:2" x14ac:dyDescent="0.2">
      <c r="B32" s="1"/>
    </row>
    <row r="33" spans="2:2" x14ac:dyDescent="0.2">
      <c r="B33" s="1"/>
    </row>
    <row r="34" spans="2:2" x14ac:dyDescent="0.2">
      <c r="B34" s="1"/>
    </row>
  </sheetData>
  <mergeCells count="1">
    <mergeCell ref="A1:F1"/>
  </mergeCells>
  <phoneticPr fontId="5" type="noConversion"/>
  <printOptions horizontalCentered="1"/>
  <pageMargins left="0.74803149606299213" right="0.74803149606299213" top="0.59055118110236227" bottom="0.59055118110236227" header="0.51181102362204722" footer="0.51181102362204722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19" workbookViewId="0">
      <selection activeCell="F27" sqref="F27"/>
    </sheetView>
  </sheetViews>
  <sheetFormatPr defaultRowHeight="12" x14ac:dyDescent="0.2"/>
  <cols>
    <col min="1" max="1" width="4.85546875" style="45" customWidth="1"/>
    <col min="2" max="2" width="7.140625" style="45" customWidth="1"/>
    <col min="3" max="4" width="12.7109375" style="44" customWidth="1"/>
    <col min="5" max="5" width="12.7109375" style="58" customWidth="1"/>
    <col min="6" max="6" width="37.140625" style="44" customWidth="1"/>
    <col min="7" max="8" width="9.140625" style="44"/>
    <col min="9" max="9" width="9.85546875" style="71" bestFit="1" customWidth="1"/>
    <col min="10" max="10" width="6.7109375" style="44" customWidth="1"/>
    <col min="11" max="11" width="12.140625" style="73" bestFit="1" customWidth="1"/>
    <col min="12" max="16384" width="9.140625" style="44"/>
  </cols>
  <sheetData>
    <row r="1" spans="1:11" ht="15" x14ac:dyDescent="0.2">
      <c r="A1" s="41" t="s">
        <v>11</v>
      </c>
      <c r="B1" s="42"/>
      <c r="C1" s="43"/>
    </row>
    <row r="2" spans="1:11" ht="4.5" customHeight="1" thickBot="1" x14ac:dyDescent="0.25"/>
    <row r="3" spans="1:11" s="50" customFormat="1" ht="13.5" thickBot="1" x14ac:dyDescent="0.25">
      <c r="A3" s="46" t="s">
        <v>4</v>
      </c>
      <c r="B3" s="47" t="s">
        <v>5</v>
      </c>
      <c r="C3" s="48" t="s">
        <v>1</v>
      </c>
      <c r="D3" s="48" t="s">
        <v>6</v>
      </c>
      <c r="E3" s="35" t="s">
        <v>3</v>
      </c>
      <c r="F3" s="49" t="s">
        <v>7</v>
      </c>
      <c r="I3" s="77"/>
      <c r="K3" s="74"/>
    </row>
    <row r="4" spans="1:11" s="50" customFormat="1" ht="12.75" x14ac:dyDescent="0.2">
      <c r="A4" s="190" t="s">
        <v>110</v>
      </c>
      <c r="B4" s="113" t="s">
        <v>352</v>
      </c>
      <c r="C4" s="161">
        <v>15048</v>
      </c>
      <c r="D4" s="102"/>
      <c r="E4" s="193">
        <f>SUM(C4:D6)</f>
        <v>17100</v>
      </c>
      <c r="F4" s="162" t="s">
        <v>53</v>
      </c>
      <c r="G4" s="104" t="s">
        <v>48</v>
      </c>
      <c r="I4" s="71">
        <v>40876</v>
      </c>
      <c r="K4" s="74"/>
    </row>
    <row r="5" spans="1:11" s="50" customFormat="1" ht="12.75" x14ac:dyDescent="0.2">
      <c r="A5" s="191"/>
      <c r="B5" s="112" t="s">
        <v>364</v>
      </c>
      <c r="C5" s="116"/>
      <c r="D5" s="155">
        <v>1710</v>
      </c>
      <c r="E5" s="194"/>
      <c r="F5" s="103" t="s">
        <v>366</v>
      </c>
      <c r="G5" s="104" t="s">
        <v>101</v>
      </c>
      <c r="I5" s="71">
        <v>40849</v>
      </c>
      <c r="K5" s="74"/>
    </row>
    <row r="6" spans="1:11" s="50" customFormat="1" ht="12.75" x14ac:dyDescent="0.2">
      <c r="A6" s="192"/>
      <c r="B6" s="100" t="s">
        <v>365</v>
      </c>
      <c r="C6" s="101"/>
      <c r="D6" s="154">
        <v>342</v>
      </c>
      <c r="E6" s="195"/>
      <c r="F6" s="103" t="s">
        <v>167</v>
      </c>
      <c r="G6" s="104" t="s">
        <v>101</v>
      </c>
      <c r="I6" s="71">
        <v>40850</v>
      </c>
      <c r="K6" s="74"/>
    </row>
    <row r="7" spans="1:11" s="50" customFormat="1" ht="12.75" x14ac:dyDescent="0.2">
      <c r="A7" s="196" t="s">
        <v>372</v>
      </c>
      <c r="B7" s="100" t="s">
        <v>367</v>
      </c>
      <c r="C7" s="101"/>
      <c r="D7" s="154">
        <v>820.8</v>
      </c>
      <c r="E7" s="175">
        <f>SUM(C7:D9)</f>
        <v>8515.7999999999993</v>
      </c>
      <c r="F7" s="103" t="s">
        <v>373</v>
      </c>
      <c r="G7" s="104" t="s">
        <v>101</v>
      </c>
      <c r="I7" s="71">
        <v>40849</v>
      </c>
      <c r="K7" s="74"/>
    </row>
    <row r="8" spans="1:11" s="50" customFormat="1" ht="12.75" x14ac:dyDescent="0.2">
      <c r="A8" s="191"/>
      <c r="B8" s="100" t="s">
        <v>368</v>
      </c>
      <c r="C8" s="101"/>
      <c r="D8" s="154">
        <v>2770.2</v>
      </c>
      <c r="E8" s="178"/>
      <c r="F8" s="103" t="s">
        <v>375</v>
      </c>
      <c r="G8" s="104" t="s">
        <v>48</v>
      </c>
      <c r="I8" s="71">
        <v>40938</v>
      </c>
      <c r="K8" s="74"/>
    </row>
    <row r="9" spans="1:11" s="50" customFormat="1" ht="12.75" x14ac:dyDescent="0.2">
      <c r="A9" s="191"/>
      <c r="B9" s="100" t="s">
        <v>390</v>
      </c>
      <c r="C9" s="101"/>
      <c r="D9" s="154">
        <v>4924.8</v>
      </c>
      <c r="E9" s="176"/>
      <c r="F9" s="103" t="s">
        <v>393</v>
      </c>
      <c r="G9" s="104" t="s">
        <v>48</v>
      </c>
      <c r="I9" s="71">
        <v>40850</v>
      </c>
      <c r="K9" s="156">
        <f>D9+'October ''11'!D48</f>
        <v>16495.8</v>
      </c>
    </row>
    <row r="10" spans="1:11" s="50" customFormat="1" ht="12.75" x14ac:dyDescent="0.2">
      <c r="A10" s="173" t="s">
        <v>56</v>
      </c>
      <c r="B10" s="100" t="s">
        <v>391</v>
      </c>
      <c r="C10" s="101"/>
      <c r="D10" s="154">
        <v>2280</v>
      </c>
      <c r="E10" s="175">
        <f>SUM(C10:D14)</f>
        <v>19904.400000000001</v>
      </c>
      <c r="F10" s="103" t="s">
        <v>351</v>
      </c>
      <c r="G10" s="104" t="s">
        <v>48</v>
      </c>
      <c r="I10" s="71">
        <v>40854</v>
      </c>
      <c r="K10" s="74"/>
    </row>
    <row r="11" spans="1:11" s="50" customFormat="1" ht="12.75" x14ac:dyDescent="0.2">
      <c r="A11" s="177"/>
      <c r="B11" s="100" t="s">
        <v>392</v>
      </c>
      <c r="C11" s="101"/>
      <c r="D11" s="154">
        <v>3420</v>
      </c>
      <c r="E11" s="178"/>
      <c r="F11" s="103" t="s">
        <v>394</v>
      </c>
      <c r="G11" s="104" t="s">
        <v>48</v>
      </c>
      <c r="I11" s="71">
        <v>40982</v>
      </c>
      <c r="K11" s="74"/>
    </row>
    <row r="12" spans="1:11" s="50" customFormat="1" ht="12.75" x14ac:dyDescent="0.2">
      <c r="A12" s="177"/>
      <c r="B12" s="100" t="s">
        <v>396</v>
      </c>
      <c r="C12" s="101"/>
      <c r="D12" s="154">
        <v>456</v>
      </c>
      <c r="E12" s="178"/>
      <c r="F12" s="103" t="s">
        <v>395</v>
      </c>
      <c r="G12" s="104" t="s">
        <v>48</v>
      </c>
      <c r="I12" s="71">
        <v>40924</v>
      </c>
      <c r="K12" s="74"/>
    </row>
    <row r="13" spans="1:11" ht="12.75" customHeight="1" x14ac:dyDescent="0.2">
      <c r="A13" s="177"/>
      <c r="B13" s="56" t="s">
        <v>369</v>
      </c>
      <c r="C13" s="55"/>
      <c r="D13" s="92">
        <v>1710</v>
      </c>
      <c r="E13" s="178"/>
      <c r="F13" s="153" t="s">
        <v>374</v>
      </c>
      <c r="G13" s="44" t="s">
        <v>78</v>
      </c>
      <c r="I13" s="71">
        <v>40851</v>
      </c>
    </row>
    <row r="14" spans="1:11" ht="12.75" customHeight="1" x14ac:dyDescent="0.2">
      <c r="A14" s="174"/>
      <c r="B14" s="56" t="s">
        <v>370</v>
      </c>
      <c r="C14" s="92">
        <v>12038.4</v>
      </c>
      <c r="D14" s="55"/>
      <c r="E14" s="176"/>
      <c r="F14" s="163" t="s">
        <v>53</v>
      </c>
      <c r="G14" s="44" t="s">
        <v>54</v>
      </c>
      <c r="I14" s="71">
        <v>40876</v>
      </c>
    </row>
    <row r="15" spans="1:11" ht="12.75" customHeight="1" x14ac:dyDescent="0.2">
      <c r="A15" s="56" t="s">
        <v>113</v>
      </c>
      <c r="B15" s="56" t="s">
        <v>371</v>
      </c>
      <c r="C15" s="92">
        <v>48564</v>
      </c>
      <c r="D15" s="55"/>
      <c r="E15" s="60">
        <f>SUM(C15:D15)</f>
        <v>48564</v>
      </c>
      <c r="F15" s="54" t="s">
        <v>376</v>
      </c>
      <c r="G15" s="44" t="s">
        <v>101</v>
      </c>
      <c r="I15" s="71">
        <v>40865</v>
      </c>
    </row>
    <row r="16" spans="1:11" ht="12.75" customHeight="1" x14ac:dyDescent="0.2">
      <c r="A16" s="173" t="s">
        <v>165</v>
      </c>
      <c r="B16" s="56" t="s">
        <v>377</v>
      </c>
      <c r="C16" s="55"/>
      <c r="D16" s="92">
        <v>2736</v>
      </c>
      <c r="E16" s="175">
        <f>SUM(C16:D18)</f>
        <v>9006</v>
      </c>
      <c r="F16" s="54" t="s">
        <v>384</v>
      </c>
      <c r="G16" s="44" t="s">
        <v>48</v>
      </c>
      <c r="I16" s="71">
        <v>40855</v>
      </c>
    </row>
    <row r="17" spans="1:11" ht="12.75" customHeight="1" x14ac:dyDescent="0.2">
      <c r="A17" s="177"/>
      <c r="B17" s="56" t="s">
        <v>378</v>
      </c>
      <c r="C17" s="55"/>
      <c r="D17" s="92">
        <v>4560</v>
      </c>
      <c r="E17" s="178"/>
      <c r="F17" s="54" t="s">
        <v>383</v>
      </c>
      <c r="G17" s="44" t="s">
        <v>48</v>
      </c>
      <c r="I17" s="71">
        <v>40870</v>
      </c>
      <c r="J17" s="88"/>
      <c r="K17" s="82">
        <f>'September ''11'!D35+'November ''11'!D17</f>
        <v>52918.8</v>
      </c>
    </row>
    <row r="18" spans="1:11" ht="12.75" customHeight="1" x14ac:dyDescent="0.2">
      <c r="A18" s="174"/>
      <c r="B18" s="56" t="s">
        <v>379</v>
      </c>
      <c r="C18" s="55"/>
      <c r="D18" s="92">
        <v>1710</v>
      </c>
      <c r="E18" s="176"/>
      <c r="F18" s="54" t="s">
        <v>382</v>
      </c>
      <c r="G18" s="44" t="s">
        <v>101</v>
      </c>
      <c r="I18" s="71">
        <v>40854</v>
      </c>
      <c r="J18" s="88"/>
      <c r="K18" s="82"/>
    </row>
    <row r="19" spans="1:11" ht="12.75" customHeight="1" x14ac:dyDescent="0.2">
      <c r="A19" s="157" t="s">
        <v>61</v>
      </c>
      <c r="B19" s="56" t="s">
        <v>408</v>
      </c>
      <c r="C19" s="55"/>
      <c r="D19" s="92">
        <v>592.79999999999995</v>
      </c>
      <c r="E19" s="68">
        <f>SUM(C19:D19)</f>
        <v>592.79999999999995</v>
      </c>
      <c r="F19" s="54" t="s">
        <v>382</v>
      </c>
      <c r="G19" s="44" t="s">
        <v>101</v>
      </c>
      <c r="I19" s="71">
        <v>40864</v>
      </c>
      <c r="J19" s="88"/>
      <c r="K19" s="82"/>
    </row>
    <row r="20" spans="1:11" ht="12.75" customHeight="1" x14ac:dyDescent="0.2">
      <c r="A20" s="157" t="s">
        <v>174</v>
      </c>
      <c r="B20" s="56" t="s">
        <v>399</v>
      </c>
      <c r="C20" s="55"/>
      <c r="D20" s="92">
        <v>1140</v>
      </c>
      <c r="E20" s="158">
        <f>SUM(C20:D20)</f>
        <v>1140</v>
      </c>
      <c r="F20" s="54" t="s">
        <v>400</v>
      </c>
      <c r="G20" s="44" t="s">
        <v>78</v>
      </c>
      <c r="I20" s="71">
        <v>40863</v>
      </c>
      <c r="J20" s="88"/>
      <c r="K20" s="82">
        <f>D20+'September ''11'!D47</f>
        <v>9690</v>
      </c>
    </row>
    <row r="21" spans="1:11" ht="12.75" customHeight="1" x14ac:dyDescent="0.2">
      <c r="A21" s="173" t="s">
        <v>283</v>
      </c>
      <c r="B21" s="56" t="s">
        <v>380</v>
      </c>
      <c r="C21" s="92">
        <v>36115.199999999997</v>
      </c>
      <c r="D21" s="55"/>
      <c r="E21" s="175">
        <f>SUM(C21:D23)</f>
        <v>47378.400000000001</v>
      </c>
      <c r="F21" s="54" t="s">
        <v>53</v>
      </c>
      <c r="G21" s="44" t="s">
        <v>48</v>
      </c>
      <c r="I21" s="71">
        <v>40876</v>
      </c>
      <c r="J21" s="88"/>
      <c r="K21" s="82"/>
    </row>
    <row r="22" spans="1:11" ht="12.75" customHeight="1" x14ac:dyDescent="0.2">
      <c r="A22" s="177"/>
      <c r="B22" s="56" t="s">
        <v>381</v>
      </c>
      <c r="C22" s="92">
        <v>9028.7999999999993</v>
      </c>
      <c r="D22" s="55"/>
      <c r="E22" s="178"/>
      <c r="F22" s="54" t="s">
        <v>53</v>
      </c>
      <c r="G22" s="44" t="s">
        <v>48</v>
      </c>
      <c r="I22" s="71">
        <v>40876</v>
      </c>
      <c r="J22" s="88"/>
      <c r="K22" s="82">
        <f>C22+C21+C14+C4</f>
        <v>72230.399999999994</v>
      </c>
    </row>
    <row r="23" spans="1:11" ht="12.75" customHeight="1" x14ac:dyDescent="0.2">
      <c r="A23" s="174"/>
      <c r="B23" s="56" t="s">
        <v>385</v>
      </c>
      <c r="C23" s="55"/>
      <c r="D23" s="92">
        <v>2234.4</v>
      </c>
      <c r="E23" s="176"/>
      <c r="F23" s="54" t="s">
        <v>303</v>
      </c>
      <c r="G23" s="44" t="s">
        <v>78</v>
      </c>
      <c r="I23" s="71">
        <v>40863</v>
      </c>
      <c r="J23" s="88"/>
      <c r="K23" s="82"/>
    </row>
    <row r="24" spans="1:11" ht="12.75" customHeight="1" x14ac:dyDescent="0.2">
      <c r="A24" s="173" t="s">
        <v>388</v>
      </c>
      <c r="B24" s="56" t="s">
        <v>386</v>
      </c>
      <c r="C24" s="55"/>
      <c r="D24" s="92">
        <v>7542</v>
      </c>
      <c r="E24" s="175">
        <f>SUM(C24:D25)</f>
        <v>33078</v>
      </c>
      <c r="F24" s="54" t="s">
        <v>389</v>
      </c>
      <c r="G24" s="44" t="s">
        <v>101</v>
      </c>
      <c r="I24" s="71">
        <v>40858</v>
      </c>
      <c r="K24" s="82"/>
    </row>
    <row r="25" spans="1:11" ht="12.75" customHeight="1" x14ac:dyDescent="0.2">
      <c r="A25" s="174"/>
      <c r="B25" s="56" t="s">
        <v>387</v>
      </c>
      <c r="C25" s="92">
        <v>25536</v>
      </c>
      <c r="D25" s="55"/>
      <c r="E25" s="176"/>
      <c r="F25" s="54" t="s">
        <v>376</v>
      </c>
      <c r="G25" s="44" t="s">
        <v>48</v>
      </c>
      <c r="I25" s="71">
        <v>40914</v>
      </c>
      <c r="K25" s="82"/>
    </row>
    <row r="26" spans="1:11" ht="12.75" customHeight="1" x14ac:dyDescent="0.2">
      <c r="A26" s="173" t="s">
        <v>128</v>
      </c>
      <c r="B26" s="56" t="s">
        <v>401</v>
      </c>
      <c r="C26" s="55"/>
      <c r="D26" s="92">
        <v>2280</v>
      </c>
      <c r="E26" s="175">
        <f>SUM(C26:D27)</f>
        <v>3271.8</v>
      </c>
      <c r="F26" s="54" t="s">
        <v>354</v>
      </c>
      <c r="G26" s="44" t="s">
        <v>48</v>
      </c>
      <c r="I26" s="71">
        <v>40870</v>
      </c>
      <c r="K26" s="82"/>
    </row>
    <row r="27" spans="1:11" ht="12.75" customHeight="1" x14ac:dyDescent="0.2">
      <c r="A27" s="174"/>
      <c r="B27" s="56" t="s">
        <v>402</v>
      </c>
      <c r="C27" s="55"/>
      <c r="D27" s="92">
        <v>991.8</v>
      </c>
      <c r="E27" s="176"/>
      <c r="F27" s="54" t="s">
        <v>405</v>
      </c>
      <c r="G27" s="44" t="s">
        <v>48</v>
      </c>
      <c r="I27" s="71">
        <v>40878</v>
      </c>
      <c r="K27" s="82"/>
    </row>
    <row r="28" spans="1:11" ht="12.75" customHeight="1" x14ac:dyDescent="0.2">
      <c r="A28" s="173" t="s">
        <v>397</v>
      </c>
      <c r="B28" s="56" t="s">
        <v>403</v>
      </c>
      <c r="C28" s="55"/>
      <c r="D28" s="92">
        <v>1710</v>
      </c>
      <c r="E28" s="175">
        <f>SUM(C28:D30)</f>
        <v>4286.3999999999996</v>
      </c>
      <c r="F28" s="54" t="s">
        <v>357</v>
      </c>
      <c r="G28" s="44" t="s">
        <v>48</v>
      </c>
      <c r="I28" s="71">
        <v>40864</v>
      </c>
      <c r="K28" s="82"/>
    </row>
    <row r="29" spans="1:11" ht="12.75" customHeight="1" x14ac:dyDescent="0.2">
      <c r="A29" s="177"/>
      <c r="B29" s="56" t="s">
        <v>404</v>
      </c>
      <c r="C29" s="55"/>
      <c r="D29" s="92">
        <v>2166</v>
      </c>
      <c r="E29" s="178"/>
      <c r="F29" s="54" t="s">
        <v>406</v>
      </c>
      <c r="G29" s="44" t="s">
        <v>101</v>
      </c>
      <c r="I29" s="71">
        <v>40974</v>
      </c>
      <c r="K29" s="82"/>
    </row>
    <row r="30" spans="1:11" ht="12.75" customHeight="1" x14ac:dyDescent="0.2">
      <c r="A30" s="174"/>
      <c r="B30" s="56" t="s">
        <v>398</v>
      </c>
      <c r="C30" s="55"/>
      <c r="D30" s="92">
        <v>410.4</v>
      </c>
      <c r="E30" s="176"/>
      <c r="F30" s="54" t="s">
        <v>382</v>
      </c>
      <c r="G30" s="44" t="s">
        <v>101</v>
      </c>
      <c r="I30" s="71">
        <v>40865</v>
      </c>
      <c r="K30" s="82">
        <f>D30+D19</f>
        <v>1003.1999999999999</v>
      </c>
    </row>
    <row r="31" spans="1:11" ht="12.75" customHeight="1" x14ac:dyDescent="0.2">
      <c r="A31" s="56" t="s">
        <v>300</v>
      </c>
      <c r="B31" s="56" t="s">
        <v>407</v>
      </c>
      <c r="C31" s="55"/>
      <c r="D31" s="92">
        <v>2280</v>
      </c>
      <c r="E31" s="158">
        <f>SUM(C31:D31)</f>
        <v>2280</v>
      </c>
      <c r="F31" s="54" t="s">
        <v>421</v>
      </c>
      <c r="G31" s="44" t="s">
        <v>48</v>
      </c>
      <c r="I31" s="71">
        <v>40870</v>
      </c>
      <c r="K31" s="82"/>
    </row>
    <row r="32" spans="1:11" ht="12.75" customHeight="1" x14ac:dyDescent="0.2">
      <c r="A32" s="173" t="s">
        <v>313</v>
      </c>
      <c r="B32" s="56" t="s">
        <v>408</v>
      </c>
      <c r="C32" s="55"/>
      <c r="D32" s="92">
        <v>444.6</v>
      </c>
      <c r="E32" s="175">
        <f>SUM(C32:D33)</f>
        <v>9365.1</v>
      </c>
      <c r="F32" s="54" t="s">
        <v>384</v>
      </c>
      <c r="G32" s="44" t="s">
        <v>101</v>
      </c>
      <c r="I32" s="71">
        <v>40865</v>
      </c>
      <c r="K32" s="82"/>
    </row>
    <row r="33" spans="1:11" ht="12.75" customHeight="1" x14ac:dyDescent="0.2">
      <c r="A33" s="174"/>
      <c r="B33" s="56" t="s">
        <v>409</v>
      </c>
      <c r="C33" s="55"/>
      <c r="D33" s="92">
        <v>8920.5</v>
      </c>
      <c r="E33" s="176"/>
      <c r="F33" s="54" t="s">
        <v>410</v>
      </c>
      <c r="G33" s="44" t="s">
        <v>101</v>
      </c>
      <c r="I33" s="71">
        <v>40861</v>
      </c>
      <c r="K33" s="82"/>
    </row>
    <row r="34" spans="1:11" ht="12.75" customHeight="1" x14ac:dyDescent="0.2">
      <c r="A34" s="56" t="s">
        <v>103</v>
      </c>
      <c r="B34" s="56" t="s">
        <v>412</v>
      </c>
      <c r="C34" s="55"/>
      <c r="D34" s="92">
        <v>3078</v>
      </c>
      <c r="E34" s="159">
        <f>SUM(C34:D34)</f>
        <v>3078</v>
      </c>
      <c r="F34" s="54" t="s">
        <v>108</v>
      </c>
      <c r="G34" s="44" t="s">
        <v>101</v>
      </c>
      <c r="I34" s="71">
        <v>40865</v>
      </c>
      <c r="K34" s="82"/>
    </row>
    <row r="35" spans="1:11" ht="12.75" customHeight="1" x14ac:dyDescent="0.2">
      <c r="A35" s="173" t="s">
        <v>330</v>
      </c>
      <c r="B35" s="56" t="s">
        <v>413</v>
      </c>
      <c r="C35" s="55"/>
      <c r="D35" s="92">
        <v>1710</v>
      </c>
      <c r="E35" s="175">
        <f>SUM(C35:D38)</f>
        <v>77195.8</v>
      </c>
      <c r="F35" s="54" t="s">
        <v>414</v>
      </c>
      <c r="G35" s="44" t="s">
        <v>48</v>
      </c>
      <c r="I35" s="71">
        <v>40868</v>
      </c>
      <c r="K35" s="82"/>
    </row>
    <row r="36" spans="1:11" ht="12.75" customHeight="1" x14ac:dyDescent="0.2">
      <c r="A36" s="177"/>
      <c r="B36" s="56" t="s">
        <v>415</v>
      </c>
      <c r="C36" s="55"/>
      <c r="D36" s="92">
        <v>592.79999999999995</v>
      </c>
      <c r="E36" s="178"/>
      <c r="F36" s="54" t="s">
        <v>416</v>
      </c>
      <c r="G36" s="44" t="s">
        <v>78</v>
      </c>
      <c r="I36" s="71">
        <v>40876</v>
      </c>
      <c r="K36" s="82"/>
    </row>
    <row r="37" spans="1:11" ht="12.75" customHeight="1" x14ac:dyDescent="0.2">
      <c r="A37" s="177"/>
      <c r="B37" s="56" t="s">
        <v>417</v>
      </c>
      <c r="C37" s="55"/>
      <c r="D37" s="92">
        <v>3078</v>
      </c>
      <c r="E37" s="178"/>
      <c r="F37" s="54" t="s">
        <v>137</v>
      </c>
      <c r="G37" s="44" t="s">
        <v>101</v>
      </c>
      <c r="I37" s="71">
        <v>40869</v>
      </c>
      <c r="K37" s="82"/>
    </row>
    <row r="38" spans="1:11" ht="12.75" customHeight="1" x14ac:dyDescent="0.2">
      <c r="A38" s="174"/>
      <c r="B38" s="56" t="s">
        <v>418</v>
      </c>
      <c r="C38" s="55"/>
      <c r="D38" s="92">
        <v>71815</v>
      </c>
      <c r="E38" s="176"/>
      <c r="F38" s="54" t="s">
        <v>66</v>
      </c>
      <c r="G38" s="44" t="s">
        <v>48</v>
      </c>
      <c r="I38" s="71">
        <v>40878</v>
      </c>
      <c r="K38" s="82"/>
    </row>
    <row r="39" spans="1:11" ht="12.75" customHeight="1" x14ac:dyDescent="0.2">
      <c r="A39" s="173" t="s">
        <v>64</v>
      </c>
      <c r="B39" s="56" t="s">
        <v>424</v>
      </c>
      <c r="C39" s="67"/>
      <c r="D39" s="109">
        <v>3420</v>
      </c>
      <c r="E39" s="175">
        <f>SUM(C39:D40)</f>
        <v>6270</v>
      </c>
      <c r="F39" s="54" t="s">
        <v>426</v>
      </c>
      <c r="G39" s="44" t="s">
        <v>470</v>
      </c>
      <c r="J39" s="171">
        <v>40940</v>
      </c>
      <c r="K39" s="82"/>
    </row>
    <row r="40" spans="1:11" ht="12.75" customHeight="1" x14ac:dyDescent="0.2">
      <c r="A40" s="174"/>
      <c r="B40" s="56" t="s">
        <v>425</v>
      </c>
      <c r="C40" s="67"/>
      <c r="D40" s="109">
        <v>2850</v>
      </c>
      <c r="E40" s="176"/>
      <c r="F40" s="54" t="s">
        <v>427</v>
      </c>
      <c r="G40" s="44" t="s">
        <v>48</v>
      </c>
      <c r="I40" s="71">
        <v>40871</v>
      </c>
      <c r="K40" s="82"/>
    </row>
    <row r="41" spans="1:11" ht="12.75" customHeight="1" x14ac:dyDescent="0.2">
      <c r="A41" s="160" t="s">
        <v>32</v>
      </c>
      <c r="B41" s="56" t="s">
        <v>439</v>
      </c>
      <c r="C41" s="67"/>
      <c r="D41" s="109">
        <v>2000</v>
      </c>
      <c r="E41" s="68">
        <f>SUM(C41:D41)</f>
        <v>2000</v>
      </c>
      <c r="F41" s="54" t="s">
        <v>440</v>
      </c>
      <c r="G41" s="44" t="s">
        <v>48</v>
      </c>
      <c r="I41" s="71">
        <v>40870</v>
      </c>
      <c r="K41" s="82"/>
    </row>
    <row r="42" spans="1:11" ht="12.75" customHeight="1" x14ac:dyDescent="0.2">
      <c r="A42" s="56" t="s">
        <v>420</v>
      </c>
      <c r="B42" s="56" t="s">
        <v>419</v>
      </c>
      <c r="C42" s="67"/>
      <c r="D42" s="109">
        <v>1026</v>
      </c>
      <c r="E42" s="68">
        <f>SUM(C42:D42)</f>
        <v>1026</v>
      </c>
      <c r="F42" s="54" t="s">
        <v>382</v>
      </c>
      <c r="G42" s="44" t="s">
        <v>48</v>
      </c>
      <c r="I42" s="71">
        <v>40871</v>
      </c>
      <c r="K42" s="82"/>
    </row>
    <row r="43" spans="1:11" ht="12.75" customHeight="1" x14ac:dyDescent="0.2">
      <c r="A43" s="173" t="s">
        <v>33</v>
      </c>
      <c r="B43" s="56" t="s">
        <v>428</v>
      </c>
      <c r="C43" s="67"/>
      <c r="D43" s="109">
        <v>10260</v>
      </c>
      <c r="E43" s="175">
        <f>SUM(C43:D44)</f>
        <v>11970</v>
      </c>
      <c r="F43" s="54" t="s">
        <v>429</v>
      </c>
      <c r="G43" s="44" t="s">
        <v>441</v>
      </c>
      <c r="I43" s="71">
        <v>40877</v>
      </c>
      <c r="K43" s="82"/>
    </row>
    <row r="44" spans="1:11" ht="12.75" customHeight="1" x14ac:dyDescent="0.2">
      <c r="A44" s="174"/>
      <c r="B44" s="56" t="s">
        <v>431</v>
      </c>
      <c r="C44" s="67"/>
      <c r="D44" s="109">
        <v>1710</v>
      </c>
      <c r="E44" s="176"/>
      <c r="F44" s="54" t="s">
        <v>430</v>
      </c>
      <c r="G44" s="44" t="s">
        <v>78</v>
      </c>
      <c r="I44" s="71">
        <v>40876</v>
      </c>
      <c r="K44" s="82"/>
    </row>
    <row r="45" spans="1:11" ht="12.75" customHeight="1" x14ac:dyDescent="0.2">
      <c r="A45" s="173" t="s">
        <v>138</v>
      </c>
      <c r="B45" s="56" t="s">
        <v>432</v>
      </c>
      <c r="C45" s="67"/>
      <c r="D45" s="109">
        <v>456</v>
      </c>
      <c r="E45" s="175">
        <f>SUM(C45:D46)</f>
        <v>9747</v>
      </c>
      <c r="F45" s="54" t="s">
        <v>429</v>
      </c>
      <c r="G45" s="44" t="s">
        <v>48</v>
      </c>
      <c r="I45" s="71">
        <v>41024</v>
      </c>
      <c r="K45" s="82"/>
    </row>
    <row r="46" spans="1:11" ht="12.75" customHeight="1" x14ac:dyDescent="0.2">
      <c r="A46" s="174"/>
      <c r="B46" s="56" t="s">
        <v>433</v>
      </c>
      <c r="C46" s="67"/>
      <c r="D46" s="109">
        <v>9291</v>
      </c>
      <c r="E46" s="176"/>
      <c r="F46" s="54" t="s">
        <v>434</v>
      </c>
      <c r="G46" s="44" t="s">
        <v>78</v>
      </c>
      <c r="I46" s="71">
        <v>40879</v>
      </c>
      <c r="K46" s="82"/>
    </row>
    <row r="47" spans="1:11" ht="12.75" customHeight="1" x14ac:dyDescent="0.2">
      <c r="A47" s="173" t="s">
        <v>143</v>
      </c>
      <c r="B47" s="56" t="s">
        <v>422</v>
      </c>
      <c r="C47" s="67"/>
      <c r="D47" s="109">
        <v>1140</v>
      </c>
      <c r="E47" s="175">
        <f>SUM(C47:D49)</f>
        <v>3693.6</v>
      </c>
      <c r="F47" s="54" t="s">
        <v>88</v>
      </c>
      <c r="G47" s="44" t="s">
        <v>48</v>
      </c>
      <c r="I47" s="78">
        <v>41075</v>
      </c>
      <c r="K47" s="82"/>
    </row>
    <row r="48" spans="1:11" ht="12.75" customHeight="1" x14ac:dyDescent="0.2">
      <c r="A48" s="177"/>
      <c r="B48" s="56" t="s">
        <v>423</v>
      </c>
      <c r="C48" s="67"/>
      <c r="D48" s="109">
        <v>570</v>
      </c>
      <c r="E48" s="178"/>
      <c r="F48" s="54" t="s">
        <v>122</v>
      </c>
      <c r="G48" s="44" t="s">
        <v>48</v>
      </c>
      <c r="I48" s="71">
        <v>40884</v>
      </c>
      <c r="K48" s="82"/>
    </row>
    <row r="49" spans="1:11" ht="12.75" customHeight="1" thickBot="1" x14ac:dyDescent="0.25">
      <c r="A49" s="174"/>
      <c r="B49" s="56" t="s">
        <v>435</v>
      </c>
      <c r="C49" s="57"/>
      <c r="D49" s="94">
        <v>1983.6</v>
      </c>
      <c r="E49" s="179"/>
      <c r="F49" s="54" t="s">
        <v>436</v>
      </c>
      <c r="G49" s="44" t="s">
        <v>48</v>
      </c>
      <c r="I49" s="71">
        <v>40906</v>
      </c>
      <c r="K49" s="82"/>
    </row>
    <row r="50" spans="1:11" ht="12.75" thickTop="1" x14ac:dyDescent="0.2">
      <c r="C50" s="59">
        <f>SUM(C4:C49)</f>
        <v>146330.4</v>
      </c>
      <c r="D50" s="59">
        <f>SUM(D4:D49)</f>
        <v>173132.7</v>
      </c>
      <c r="E50" s="59">
        <f>SUM(E4:E49)</f>
        <v>319463.09999999998</v>
      </c>
      <c r="H50" s="180">
        <f>SUM(C50:D50)</f>
        <v>319463.09999999998</v>
      </c>
      <c r="I50" s="181"/>
    </row>
  </sheetData>
  <mergeCells count="29">
    <mergeCell ref="H50:I50"/>
    <mergeCell ref="E24:E25"/>
    <mergeCell ref="A24:A25"/>
    <mergeCell ref="A26:A27"/>
    <mergeCell ref="A28:A30"/>
    <mergeCell ref="E26:E27"/>
    <mergeCell ref="A35:A38"/>
    <mergeCell ref="E35:E38"/>
    <mergeCell ref="E39:E40"/>
    <mergeCell ref="A39:A40"/>
    <mergeCell ref="A43:A44"/>
    <mergeCell ref="E43:E44"/>
    <mergeCell ref="E45:E46"/>
    <mergeCell ref="A45:A46"/>
    <mergeCell ref="E47:E49"/>
    <mergeCell ref="A47:A49"/>
    <mergeCell ref="E28:E30"/>
    <mergeCell ref="E32:E33"/>
    <mergeCell ref="A32:A33"/>
    <mergeCell ref="A4:A6"/>
    <mergeCell ref="E4:E6"/>
    <mergeCell ref="A16:A18"/>
    <mergeCell ref="E16:E18"/>
    <mergeCell ref="A21:A23"/>
    <mergeCell ref="E21:E23"/>
    <mergeCell ref="A7:A9"/>
    <mergeCell ref="A10:A14"/>
    <mergeCell ref="E10:E14"/>
    <mergeCell ref="E7:E9"/>
  </mergeCells>
  <phoneticPr fontId="5" type="noConversion"/>
  <printOptions horizontalCentered="1"/>
  <pageMargins left="0.74803149606299213" right="0.74803149606299213" top="0.39370078740157483" bottom="0.19685039370078741" header="0.11811023622047245" footer="0.51181102362204722"/>
  <pageSetup paperSize="9" orientation="portrait" verticalDpi="1200" r:id="rId1"/>
  <headerFooter alignWithMargins="0">
    <oddHeader>&amp;C&amp;"Arial Black,Regular"&amp;12AGRIGEL (PTY)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workbookViewId="0">
      <selection activeCell="J16" sqref="J16"/>
    </sheetView>
  </sheetViews>
  <sheetFormatPr defaultRowHeight="12" x14ac:dyDescent="0.2"/>
  <cols>
    <col min="1" max="1" width="4" style="45" customWidth="1"/>
    <col min="2" max="2" width="7.140625" style="45" customWidth="1"/>
    <col min="3" max="4" width="12.7109375" style="44" customWidth="1"/>
    <col min="5" max="5" width="12.7109375" style="58" customWidth="1"/>
    <col min="6" max="6" width="37.140625" style="44" customWidth="1"/>
    <col min="7" max="7" width="9.140625" style="44"/>
    <col min="8" max="8" width="6.5703125" style="44" customWidth="1"/>
    <col min="9" max="9" width="2.85546875" style="78" customWidth="1"/>
    <col min="10" max="10" width="11" style="78" customWidth="1"/>
    <col min="11" max="11" width="10.42578125" style="44" bestFit="1" customWidth="1"/>
    <col min="12" max="12" width="14.85546875" style="44" customWidth="1"/>
    <col min="13" max="16384" width="9.140625" style="44"/>
  </cols>
  <sheetData>
    <row r="1" spans="1:11" ht="15" x14ac:dyDescent="0.2">
      <c r="A1" s="41" t="s">
        <v>10</v>
      </c>
      <c r="B1" s="42"/>
      <c r="C1" s="43"/>
    </row>
    <row r="2" spans="1:11" ht="12.75" thickBot="1" x14ac:dyDescent="0.25"/>
    <row r="3" spans="1:11" s="50" customFormat="1" ht="13.5" thickBot="1" x14ac:dyDescent="0.25">
      <c r="A3" s="46" t="s">
        <v>4</v>
      </c>
      <c r="B3" s="47" t="s">
        <v>5</v>
      </c>
      <c r="C3" s="48" t="s">
        <v>1</v>
      </c>
      <c r="D3" s="48" t="s">
        <v>6</v>
      </c>
      <c r="E3" s="35" t="s">
        <v>3</v>
      </c>
      <c r="F3" s="49" t="s">
        <v>7</v>
      </c>
      <c r="I3" s="77"/>
      <c r="J3" s="77"/>
    </row>
    <row r="4" spans="1:11" x14ac:dyDescent="0.2">
      <c r="A4" s="65" t="s">
        <v>110</v>
      </c>
      <c r="B4" s="66" t="s">
        <v>437</v>
      </c>
      <c r="C4" s="76"/>
      <c r="D4" s="109">
        <v>1710</v>
      </c>
      <c r="E4" s="60">
        <f>SUM(C4:D4)</f>
        <v>1710</v>
      </c>
      <c r="F4" s="54" t="s">
        <v>438</v>
      </c>
      <c r="G4" s="44" t="s">
        <v>78</v>
      </c>
      <c r="J4" s="78">
        <v>40879</v>
      </c>
    </row>
    <row r="5" spans="1:11" x14ac:dyDescent="0.2">
      <c r="A5" s="173" t="s">
        <v>56</v>
      </c>
      <c r="B5" s="165" t="s">
        <v>449</v>
      </c>
      <c r="C5" s="76"/>
      <c r="D5" s="109">
        <v>4104</v>
      </c>
      <c r="E5" s="175">
        <f>SUM(C5:D6)</f>
        <v>7524</v>
      </c>
      <c r="F5" s="54" t="s">
        <v>450</v>
      </c>
      <c r="G5" s="44" t="s">
        <v>48</v>
      </c>
      <c r="J5" s="78">
        <v>40882</v>
      </c>
    </row>
    <row r="6" spans="1:11" x14ac:dyDescent="0.2">
      <c r="A6" s="174"/>
      <c r="B6" s="165" t="s">
        <v>451</v>
      </c>
      <c r="C6" s="76"/>
      <c r="D6" s="164">
        <v>3420</v>
      </c>
      <c r="E6" s="176"/>
      <c r="F6" s="72" t="s">
        <v>454</v>
      </c>
      <c r="G6" s="44" t="s">
        <v>54</v>
      </c>
    </row>
    <row r="7" spans="1:11" x14ac:dyDescent="0.2">
      <c r="A7" s="56" t="s">
        <v>265</v>
      </c>
      <c r="B7" s="165" t="s">
        <v>452</v>
      </c>
      <c r="C7" s="76"/>
      <c r="D7" s="109">
        <v>826.5</v>
      </c>
      <c r="E7" s="168">
        <f>SUM(C7:D7)</f>
        <v>826.5</v>
      </c>
      <c r="F7" s="54" t="s">
        <v>170</v>
      </c>
      <c r="G7" s="44" t="s">
        <v>48</v>
      </c>
      <c r="J7" s="78">
        <v>40885</v>
      </c>
    </row>
    <row r="8" spans="1:11" x14ac:dyDescent="0.2">
      <c r="A8" s="167" t="s">
        <v>46</v>
      </c>
      <c r="B8" s="165" t="s">
        <v>453</v>
      </c>
      <c r="C8" s="76"/>
      <c r="D8" s="109">
        <v>5329.5</v>
      </c>
      <c r="E8" s="168">
        <f>SUM(C8:D8)</f>
        <v>5329.5</v>
      </c>
      <c r="F8" s="54" t="s">
        <v>455</v>
      </c>
      <c r="G8" s="44" t="s">
        <v>78</v>
      </c>
      <c r="J8" s="78">
        <v>40885</v>
      </c>
    </row>
    <row r="9" spans="1:11" x14ac:dyDescent="0.2">
      <c r="A9" s="173" t="s">
        <v>165</v>
      </c>
      <c r="B9" s="56" t="s">
        <v>442</v>
      </c>
      <c r="C9" s="70"/>
      <c r="D9" s="92">
        <v>855</v>
      </c>
      <c r="E9" s="175">
        <f>SUM(C9:D10)</f>
        <v>5779.8</v>
      </c>
      <c r="F9" s="54" t="s">
        <v>443</v>
      </c>
      <c r="G9" s="44" t="s">
        <v>38</v>
      </c>
      <c r="J9" s="78">
        <v>40891</v>
      </c>
      <c r="K9" s="44" t="s">
        <v>460</v>
      </c>
    </row>
    <row r="10" spans="1:11" x14ac:dyDescent="0.2">
      <c r="A10" s="174"/>
      <c r="B10" s="108" t="s">
        <v>444</v>
      </c>
      <c r="C10" s="55"/>
      <c r="D10" s="92">
        <v>4924.8</v>
      </c>
      <c r="E10" s="176"/>
      <c r="F10" s="54" t="s">
        <v>171</v>
      </c>
      <c r="G10" s="44" t="s">
        <v>48</v>
      </c>
      <c r="J10" s="78">
        <v>40887</v>
      </c>
    </row>
    <row r="11" spans="1:11" x14ac:dyDescent="0.2">
      <c r="A11" s="173" t="s">
        <v>61</v>
      </c>
      <c r="B11" s="110" t="s">
        <v>445</v>
      </c>
      <c r="C11" s="109">
        <v>15048</v>
      </c>
      <c r="D11" s="76"/>
      <c r="E11" s="175">
        <f>SUM(C11:D14)</f>
        <v>75399.600000000006</v>
      </c>
      <c r="F11" s="54" t="s">
        <v>311</v>
      </c>
      <c r="G11" s="44" t="s">
        <v>48</v>
      </c>
      <c r="J11" s="78">
        <v>40914</v>
      </c>
    </row>
    <row r="12" spans="1:11" x14ac:dyDescent="0.2">
      <c r="A12" s="177"/>
      <c r="B12" s="56" t="s">
        <v>446</v>
      </c>
      <c r="C12" s="92">
        <v>54720</v>
      </c>
      <c r="D12" s="70"/>
      <c r="E12" s="178"/>
      <c r="F12" s="54" t="s">
        <v>311</v>
      </c>
      <c r="G12" s="44" t="s">
        <v>48</v>
      </c>
      <c r="J12" s="78">
        <v>40914</v>
      </c>
    </row>
    <row r="13" spans="1:11" x14ac:dyDescent="0.2">
      <c r="A13" s="177"/>
      <c r="B13" s="56" t="s">
        <v>456</v>
      </c>
      <c r="C13" s="55"/>
      <c r="D13" s="92">
        <v>5403.6</v>
      </c>
      <c r="E13" s="178"/>
      <c r="F13" s="54" t="s">
        <v>168</v>
      </c>
      <c r="G13" s="44" t="s">
        <v>78</v>
      </c>
      <c r="J13" s="78">
        <v>40886</v>
      </c>
    </row>
    <row r="14" spans="1:11" x14ac:dyDescent="0.2">
      <c r="A14" s="174"/>
      <c r="B14" s="56" t="s">
        <v>457</v>
      </c>
      <c r="C14" s="55"/>
      <c r="D14" s="92">
        <v>228</v>
      </c>
      <c r="E14" s="176"/>
      <c r="F14" s="54" t="s">
        <v>434</v>
      </c>
      <c r="G14" s="44" t="s">
        <v>78</v>
      </c>
      <c r="J14" s="78">
        <v>40886</v>
      </c>
    </row>
    <row r="15" spans="1:11" x14ac:dyDescent="0.2">
      <c r="A15" s="166" t="s">
        <v>174</v>
      </c>
      <c r="B15" s="56" t="s">
        <v>458</v>
      </c>
      <c r="C15" s="55"/>
      <c r="D15" s="92">
        <v>5700</v>
      </c>
      <c r="E15" s="168">
        <f>SUM(C15:D15)</f>
        <v>5700</v>
      </c>
      <c r="F15" s="54" t="s">
        <v>459</v>
      </c>
      <c r="G15" s="44" t="s">
        <v>78</v>
      </c>
      <c r="J15" s="78">
        <v>40889</v>
      </c>
    </row>
    <row r="16" spans="1:11" ht="12.75" thickBot="1" x14ac:dyDescent="0.25">
      <c r="A16" s="56" t="s">
        <v>397</v>
      </c>
      <c r="B16" s="56" t="s">
        <v>447</v>
      </c>
      <c r="C16" s="94"/>
      <c r="D16" s="94">
        <v>1710</v>
      </c>
      <c r="E16" s="61">
        <f>SUM(C16:D16)</f>
        <v>1710</v>
      </c>
      <c r="F16" s="54" t="s">
        <v>461</v>
      </c>
      <c r="G16" s="44" t="s">
        <v>48</v>
      </c>
      <c r="J16" s="78">
        <v>41075</v>
      </c>
      <c r="K16" s="75">
        <f>D16+'November ''11'!D47</f>
        <v>2850</v>
      </c>
    </row>
    <row r="17" spans="3:9" ht="13.5" customHeight="1" thickTop="1" x14ac:dyDescent="0.2">
      <c r="C17" s="51">
        <f>SUM(C4:C16)</f>
        <v>69768</v>
      </c>
      <c r="D17" s="51">
        <f>SUM(D4:D16)</f>
        <v>34211.4</v>
      </c>
      <c r="E17" s="59">
        <f>SUM(E4:E16)</f>
        <v>103979.40000000001</v>
      </c>
      <c r="G17" s="180">
        <f>SUM(C17:D17)</f>
        <v>103979.4</v>
      </c>
      <c r="H17" s="180"/>
      <c r="I17" s="180"/>
    </row>
  </sheetData>
  <mergeCells count="7">
    <mergeCell ref="G17:I17"/>
    <mergeCell ref="A9:A10"/>
    <mergeCell ref="E9:E10"/>
    <mergeCell ref="A5:A6"/>
    <mergeCell ref="E5:E6"/>
    <mergeCell ref="A11:A14"/>
    <mergeCell ref="E11:E14"/>
  </mergeCells>
  <phoneticPr fontId="5" type="noConversion"/>
  <printOptions horizontalCentered="1"/>
  <pageMargins left="0.74803149606299213" right="0.74803149606299213" top="0.78740157480314965" bottom="0.59055118110236227" header="0.51181102362204722" footer="0.51181102362204722"/>
  <pageSetup paperSize="9" orientation="portrait" horizontalDpi="300" verticalDpi="1200" r:id="rId1"/>
  <headerFooter alignWithMargins="0">
    <oddHeader>&amp;C&amp;"Arial Black,Regular"&amp;12AGRIGEL (PTY)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D7" sqref="D7"/>
    </sheetView>
  </sheetViews>
  <sheetFormatPr defaultRowHeight="12" x14ac:dyDescent="0.2"/>
  <cols>
    <col min="1" max="1" width="4.85546875" style="45" customWidth="1"/>
    <col min="2" max="2" width="7.140625" style="45" customWidth="1"/>
    <col min="3" max="4" width="12.7109375" style="44" customWidth="1"/>
    <col min="5" max="5" width="12.7109375" style="58" customWidth="1"/>
    <col min="6" max="6" width="37.140625" style="44" customWidth="1"/>
    <col min="7" max="8" width="9.140625" style="44"/>
    <col min="9" max="9" width="9.85546875" style="44" bestFit="1" customWidth="1"/>
    <col min="10" max="10" width="10.42578125" style="44" bestFit="1" customWidth="1"/>
    <col min="11" max="16384" width="9.140625" style="44"/>
  </cols>
  <sheetData>
    <row r="1" spans="1:10" ht="15" x14ac:dyDescent="0.2">
      <c r="A1" s="41" t="s">
        <v>9</v>
      </c>
      <c r="B1" s="42"/>
      <c r="C1" s="43"/>
    </row>
    <row r="2" spans="1:10" ht="12.75" thickBot="1" x14ac:dyDescent="0.25"/>
    <row r="3" spans="1:10" s="50" customFormat="1" ht="13.5" thickBot="1" x14ac:dyDescent="0.25">
      <c r="A3" s="46" t="s">
        <v>4</v>
      </c>
      <c r="B3" s="47" t="s">
        <v>5</v>
      </c>
      <c r="C3" s="48" t="s">
        <v>1</v>
      </c>
      <c r="D3" s="48" t="s">
        <v>6</v>
      </c>
      <c r="E3" s="35" t="s">
        <v>3</v>
      </c>
      <c r="F3" s="49" t="s">
        <v>7</v>
      </c>
    </row>
    <row r="4" spans="1:10" x14ac:dyDescent="0.2">
      <c r="A4" s="83" t="s">
        <v>265</v>
      </c>
      <c r="B4" s="56" t="s">
        <v>462</v>
      </c>
      <c r="C4" s="79"/>
      <c r="D4" s="170">
        <v>1675.8</v>
      </c>
      <c r="E4" s="62">
        <f>SUM(C4:D4)</f>
        <v>1675.8</v>
      </c>
      <c r="F4" s="80" t="s">
        <v>463</v>
      </c>
      <c r="G4" s="44" t="s">
        <v>78</v>
      </c>
      <c r="I4" s="78">
        <v>40918</v>
      </c>
    </row>
    <row r="5" spans="1:10" x14ac:dyDescent="0.2">
      <c r="A5" s="169" t="s">
        <v>283</v>
      </c>
      <c r="B5" s="56" t="s">
        <v>448</v>
      </c>
      <c r="C5" s="55"/>
      <c r="D5" s="92">
        <v>1368</v>
      </c>
      <c r="E5" s="60">
        <f>SUM(C5:D5)</f>
        <v>1368</v>
      </c>
      <c r="F5" s="81" t="s">
        <v>463</v>
      </c>
      <c r="G5" s="44" t="s">
        <v>78</v>
      </c>
      <c r="I5" s="78">
        <v>40919</v>
      </c>
      <c r="J5" s="75"/>
    </row>
    <row r="6" spans="1:10" x14ac:dyDescent="0.2">
      <c r="A6" s="169" t="s">
        <v>128</v>
      </c>
      <c r="B6" s="56" t="s">
        <v>464</v>
      </c>
      <c r="C6" s="67"/>
      <c r="D6" s="109">
        <v>1710</v>
      </c>
      <c r="E6" s="60">
        <f>SUM(C6:D6)</f>
        <v>1710</v>
      </c>
      <c r="F6" s="81" t="s">
        <v>465</v>
      </c>
      <c r="G6" s="44" t="s">
        <v>78</v>
      </c>
      <c r="I6" s="78">
        <v>40921</v>
      </c>
    </row>
    <row r="7" spans="1:10" ht="12.75" thickBot="1" x14ac:dyDescent="0.25">
      <c r="A7" s="169" t="s">
        <v>337</v>
      </c>
      <c r="B7" s="56" t="s">
        <v>467</v>
      </c>
      <c r="C7" s="57"/>
      <c r="D7" s="94">
        <v>5472</v>
      </c>
      <c r="E7" s="61">
        <f>SUM(C7:D7)</f>
        <v>5472</v>
      </c>
      <c r="F7" s="81" t="s">
        <v>108</v>
      </c>
      <c r="G7" s="44" t="s">
        <v>101</v>
      </c>
      <c r="I7" s="78">
        <v>40942</v>
      </c>
    </row>
    <row r="8" spans="1:10" ht="12.75" thickTop="1" x14ac:dyDescent="0.2">
      <c r="C8" s="59">
        <f>SUM(C4:C7)</f>
        <v>0</v>
      </c>
      <c r="D8" s="59">
        <f>SUM(D4:D7)</f>
        <v>10225.799999999999</v>
      </c>
      <c r="E8" s="59">
        <f>SUM(E4:E7)</f>
        <v>10225.799999999999</v>
      </c>
      <c r="H8" s="180">
        <f>SUM(C8:D8)</f>
        <v>10225.799999999999</v>
      </c>
      <c r="I8" s="181"/>
    </row>
  </sheetData>
  <mergeCells count="1">
    <mergeCell ref="H8:I8"/>
  </mergeCells>
  <phoneticPr fontId="5" type="noConversion"/>
  <printOptions horizontalCentered="1"/>
  <pageMargins left="0.74803149606299213" right="0.74803149606299213" top="0.78740157480314965" bottom="0.59055118110236227" header="0.51181102362204722" footer="0.51181102362204722"/>
  <pageSetup paperSize="9" orientation="portrait" horizontalDpi="300" verticalDpi="1200" r:id="rId1"/>
  <headerFooter alignWithMargins="0">
    <oddHeader>&amp;C&amp;"Arial Black,Regular"&amp;12AGRIGEL (PTY) LTD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K16" sqref="K16"/>
    </sheetView>
  </sheetViews>
  <sheetFormatPr defaultRowHeight="12" x14ac:dyDescent="0.2"/>
  <cols>
    <col min="1" max="1" width="4.85546875" style="45" customWidth="1"/>
    <col min="2" max="2" width="7.140625" style="45" customWidth="1"/>
    <col min="3" max="4" width="12.7109375" style="44" customWidth="1"/>
    <col min="5" max="5" width="12.7109375" style="58" customWidth="1"/>
    <col min="6" max="6" width="36.42578125" style="44" customWidth="1"/>
    <col min="7" max="8" width="9.140625" style="44"/>
    <col min="9" max="9" width="9.85546875" style="44" bestFit="1" customWidth="1"/>
    <col min="10" max="16384" width="9.140625" style="44"/>
  </cols>
  <sheetData>
    <row r="1" spans="1:9" ht="15" x14ac:dyDescent="0.2">
      <c r="A1" s="41" t="s">
        <v>8</v>
      </c>
      <c r="B1" s="42"/>
      <c r="C1" s="43"/>
    </row>
    <row r="2" spans="1:9" ht="12.75" thickBot="1" x14ac:dyDescent="0.25"/>
    <row r="3" spans="1:9" s="50" customFormat="1" ht="13.5" thickBot="1" x14ac:dyDescent="0.25">
      <c r="A3" s="46" t="s">
        <v>4</v>
      </c>
      <c r="B3" s="47" t="s">
        <v>5</v>
      </c>
      <c r="C3" s="48" t="s">
        <v>1</v>
      </c>
      <c r="D3" s="48" t="s">
        <v>6</v>
      </c>
      <c r="E3" s="35" t="s">
        <v>3</v>
      </c>
      <c r="F3" s="49" t="s">
        <v>7</v>
      </c>
      <c r="G3" s="44"/>
    </row>
    <row r="4" spans="1:9" x14ac:dyDescent="0.2">
      <c r="A4" s="114"/>
      <c r="B4" s="66"/>
      <c r="C4" s="67"/>
      <c r="D4" s="76"/>
      <c r="E4" s="62"/>
      <c r="F4" s="54"/>
      <c r="I4" s="71"/>
    </row>
    <row r="5" spans="1:9" x14ac:dyDescent="0.2">
      <c r="A5" s="56"/>
      <c r="B5" s="56"/>
      <c r="C5" s="55"/>
      <c r="D5" s="70"/>
      <c r="E5" s="60"/>
      <c r="F5" s="54"/>
      <c r="I5" s="71"/>
    </row>
    <row r="6" spans="1:9" ht="12.75" customHeight="1" thickBot="1" x14ac:dyDescent="0.25">
      <c r="A6" s="56"/>
      <c r="B6" s="56"/>
      <c r="C6" s="57"/>
      <c r="D6" s="94"/>
      <c r="E6" s="61"/>
      <c r="F6" s="54"/>
      <c r="I6" s="71"/>
    </row>
    <row r="7" spans="1:9" ht="12.75" thickTop="1" x14ac:dyDescent="0.2">
      <c r="C7" s="51">
        <f>SUM(C4:C6)</f>
        <v>0</v>
      </c>
      <c r="D7" s="51">
        <f>SUM(D4:D6)</f>
        <v>0</v>
      </c>
      <c r="E7" s="59">
        <f>SUM(E4:E6)</f>
        <v>0</v>
      </c>
      <c r="H7" s="75"/>
    </row>
  </sheetData>
  <phoneticPr fontId="5" type="noConversion"/>
  <printOptions horizontalCentered="1"/>
  <pageMargins left="0.74803149606299213" right="0.74803149606299213" top="0.78740157480314965" bottom="0.59055118110236227" header="0.51181102362204722" footer="0.51181102362204722"/>
  <pageSetup paperSize="9" orientation="portrait" horizontalDpi="300" verticalDpi="1200" r:id="rId1"/>
  <headerFooter alignWithMargins="0">
    <oddHeader>&amp;C&amp;"Arial Black,Regular"&amp;12AGRIGEL (PTY)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H8" sqref="H8"/>
    </sheetView>
  </sheetViews>
  <sheetFormatPr defaultRowHeight="12" x14ac:dyDescent="0.2"/>
  <cols>
    <col min="1" max="1" width="4.85546875" style="21" customWidth="1"/>
    <col min="2" max="2" width="7.140625" style="21" customWidth="1"/>
    <col min="3" max="5" width="12.7109375" style="22" customWidth="1"/>
    <col min="6" max="6" width="37.140625" style="22" customWidth="1"/>
    <col min="7" max="7" width="15.140625" style="22" customWidth="1"/>
    <col min="8" max="9" width="9.85546875" style="22" bestFit="1" customWidth="1"/>
    <col min="10" max="16384" width="9.140625" style="22"/>
  </cols>
  <sheetData>
    <row r="1" spans="1:9" ht="15" x14ac:dyDescent="0.25">
      <c r="A1" s="23" t="s">
        <v>19</v>
      </c>
      <c r="B1" s="24"/>
      <c r="C1" s="25"/>
    </row>
    <row r="2" spans="1:9" ht="12.75" thickBot="1" x14ac:dyDescent="0.25"/>
    <row r="3" spans="1:9" s="26" customFormat="1" ht="13.5" thickBot="1" x14ac:dyDescent="0.25">
      <c r="A3" s="33" t="s">
        <v>4</v>
      </c>
      <c r="B3" s="34" t="s">
        <v>5</v>
      </c>
      <c r="C3" s="35" t="s">
        <v>1</v>
      </c>
      <c r="D3" s="35" t="s">
        <v>6</v>
      </c>
      <c r="E3" s="35" t="s">
        <v>3</v>
      </c>
      <c r="F3" s="36" t="s">
        <v>7</v>
      </c>
    </row>
    <row r="4" spans="1:9" x14ac:dyDescent="0.2">
      <c r="A4" s="30" t="s">
        <v>32</v>
      </c>
      <c r="B4" s="30" t="s">
        <v>34</v>
      </c>
      <c r="C4" s="39"/>
      <c r="D4" s="86">
        <v>7660.8</v>
      </c>
      <c r="E4" s="39">
        <f>SUM(C4:D4)</f>
        <v>7660.8</v>
      </c>
      <c r="F4" s="32" t="s">
        <v>36</v>
      </c>
      <c r="G4" s="22" t="s">
        <v>38</v>
      </c>
      <c r="H4" s="84">
        <v>40625</v>
      </c>
      <c r="I4" s="84"/>
    </row>
    <row r="5" spans="1:9" x14ac:dyDescent="0.2">
      <c r="A5" s="30" t="s">
        <v>33</v>
      </c>
      <c r="B5" s="38" t="s">
        <v>35</v>
      </c>
      <c r="C5" s="117"/>
      <c r="D5" s="118">
        <v>8550</v>
      </c>
      <c r="E5" s="117">
        <f>SUM(C5:D5)</f>
        <v>8550</v>
      </c>
      <c r="F5" s="40" t="s">
        <v>37</v>
      </c>
      <c r="G5" s="22" t="s">
        <v>38</v>
      </c>
      <c r="H5" s="84">
        <v>40626</v>
      </c>
      <c r="I5" s="84"/>
    </row>
    <row r="6" spans="1:9" x14ac:dyDescent="0.2">
      <c r="A6" s="30" t="s">
        <v>39</v>
      </c>
      <c r="B6" s="38" t="s">
        <v>40</v>
      </c>
      <c r="C6" s="39">
        <v>2907</v>
      </c>
      <c r="D6" s="86"/>
      <c r="E6" s="117">
        <f>SUM(C6:D6)</f>
        <v>2907</v>
      </c>
      <c r="F6" s="40" t="s">
        <v>41</v>
      </c>
      <c r="I6" s="84"/>
    </row>
    <row r="7" spans="1:9" ht="12.75" thickBot="1" x14ac:dyDescent="0.25">
      <c r="A7" s="27" t="s">
        <v>43</v>
      </c>
      <c r="B7" s="28" t="s">
        <v>42</v>
      </c>
      <c r="C7" s="37"/>
      <c r="D7" s="119">
        <v>9500</v>
      </c>
      <c r="E7" s="37">
        <f>SUM(C7:D7)</f>
        <v>9500</v>
      </c>
      <c r="F7" s="29" t="s">
        <v>44</v>
      </c>
      <c r="G7" s="22" t="s">
        <v>48</v>
      </c>
      <c r="H7" s="84">
        <v>40641</v>
      </c>
    </row>
    <row r="8" spans="1:9" ht="12.75" thickTop="1" x14ac:dyDescent="0.2">
      <c r="C8" s="31">
        <f>SUM(C4:C7)</f>
        <v>2907</v>
      </c>
      <c r="D8" s="31">
        <f>SUM(D4:D7)</f>
        <v>25710.799999999999</v>
      </c>
      <c r="E8" s="31">
        <f>SUM(E4:E7)</f>
        <v>28617.8</v>
      </c>
    </row>
  </sheetData>
  <phoneticPr fontId="5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horizontalDpi="300" verticalDpi="1200" r:id="rId1"/>
  <headerFooter alignWithMargins="0">
    <oddHeader>&amp;C&amp;"Arial Black,Regular"&amp;12AGRIGEL (PTY)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selection activeCell="I7" sqref="I7"/>
    </sheetView>
  </sheetViews>
  <sheetFormatPr defaultRowHeight="12" x14ac:dyDescent="0.2"/>
  <cols>
    <col min="1" max="1" width="4.85546875" style="21" customWidth="1"/>
    <col min="2" max="2" width="7.140625" style="21" customWidth="1"/>
    <col min="3" max="5" width="12.7109375" style="22" customWidth="1"/>
    <col min="6" max="6" width="34.85546875" style="22" customWidth="1"/>
    <col min="7" max="8" width="9.140625" style="22"/>
    <col min="9" max="9" width="9.85546875" style="22" bestFit="1" customWidth="1"/>
    <col min="10" max="16384" width="9.140625" style="22"/>
  </cols>
  <sheetData>
    <row r="1" spans="1:9" ht="15" x14ac:dyDescent="0.25">
      <c r="A1" s="23" t="s">
        <v>18</v>
      </c>
      <c r="B1" s="24"/>
      <c r="C1" s="25"/>
    </row>
    <row r="2" spans="1:9" ht="12.75" thickBot="1" x14ac:dyDescent="0.25"/>
    <row r="3" spans="1:9" s="26" customFormat="1" ht="13.5" thickBot="1" x14ac:dyDescent="0.25">
      <c r="A3" s="33" t="s">
        <v>4</v>
      </c>
      <c r="B3" s="34" t="s">
        <v>5</v>
      </c>
      <c r="C3" s="35" t="s">
        <v>1</v>
      </c>
      <c r="D3" s="35" t="s">
        <v>6</v>
      </c>
      <c r="E3" s="35" t="s">
        <v>3</v>
      </c>
      <c r="F3" s="36" t="s">
        <v>7</v>
      </c>
    </row>
    <row r="4" spans="1:9" x14ac:dyDescent="0.2">
      <c r="A4" s="30" t="s">
        <v>46</v>
      </c>
      <c r="B4" s="30" t="s">
        <v>45</v>
      </c>
      <c r="C4" s="31"/>
      <c r="D4" s="120">
        <v>1641.6</v>
      </c>
      <c r="E4" s="31">
        <f>SUM(C4:D4)</f>
        <v>1641.6</v>
      </c>
      <c r="F4" s="32" t="s">
        <v>47</v>
      </c>
      <c r="G4" s="22" t="s">
        <v>48</v>
      </c>
      <c r="I4" s="84">
        <v>40641</v>
      </c>
    </row>
    <row r="5" spans="1:9" x14ac:dyDescent="0.2">
      <c r="A5" s="173" t="s">
        <v>51</v>
      </c>
      <c r="B5" s="38" t="s">
        <v>49</v>
      </c>
      <c r="C5" s="121">
        <v>6019.2</v>
      </c>
      <c r="D5" s="121"/>
      <c r="E5" s="175">
        <f>SUM(C5:D6)</f>
        <v>18559.2</v>
      </c>
      <c r="F5" s="32" t="s">
        <v>53</v>
      </c>
      <c r="G5" s="22" t="s">
        <v>48</v>
      </c>
      <c r="I5" s="84">
        <v>40662</v>
      </c>
    </row>
    <row r="6" spans="1:9" x14ac:dyDescent="0.2">
      <c r="A6" s="174"/>
      <c r="B6" s="38" t="s">
        <v>50</v>
      </c>
      <c r="C6" s="39"/>
      <c r="D6" s="123">
        <v>12540</v>
      </c>
      <c r="E6" s="176"/>
      <c r="F6" s="32" t="s">
        <v>52</v>
      </c>
      <c r="G6" s="22" t="s">
        <v>48</v>
      </c>
      <c r="I6" s="84">
        <v>40669</v>
      </c>
    </row>
    <row r="7" spans="1:9" ht="12.75" thickBot="1" x14ac:dyDescent="0.25">
      <c r="A7" s="27"/>
      <c r="B7" s="28"/>
      <c r="C7" s="37"/>
      <c r="D7" s="37"/>
      <c r="E7" s="37"/>
      <c r="F7" s="29"/>
    </row>
    <row r="8" spans="1:9" ht="12.75" thickTop="1" x14ac:dyDescent="0.2">
      <c r="C8" s="31">
        <f>SUM(C4:C7)</f>
        <v>6019.2</v>
      </c>
      <c r="D8" s="31">
        <f>SUM(D4:D7)</f>
        <v>14181.6</v>
      </c>
      <c r="E8" s="31">
        <f>SUM(E4:E7)</f>
        <v>20200.8</v>
      </c>
    </row>
  </sheetData>
  <mergeCells count="2">
    <mergeCell ref="A5:A6"/>
    <mergeCell ref="E5:E6"/>
  </mergeCells>
  <phoneticPr fontId="5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horizontalDpi="300" verticalDpi="1200" r:id="rId1"/>
  <headerFooter alignWithMargins="0">
    <oddHeader>&amp;C&amp;"Arial Black,Regular"&amp;12AGRIGEL (PTY)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I6" sqref="I6"/>
    </sheetView>
  </sheetViews>
  <sheetFormatPr defaultRowHeight="12" x14ac:dyDescent="0.2"/>
  <cols>
    <col min="1" max="1" width="4.85546875" style="21" customWidth="1"/>
    <col min="2" max="2" width="7.140625" style="21" customWidth="1"/>
    <col min="3" max="5" width="12.7109375" style="22" customWidth="1"/>
    <col min="6" max="6" width="37.140625" style="22" customWidth="1"/>
    <col min="7" max="8" width="9.140625" style="22"/>
    <col min="9" max="9" width="9.85546875" style="22" bestFit="1" customWidth="1"/>
    <col min="10" max="16384" width="9.140625" style="22"/>
  </cols>
  <sheetData>
    <row r="1" spans="1:9" ht="15" x14ac:dyDescent="0.25">
      <c r="A1" s="23" t="s">
        <v>17</v>
      </c>
      <c r="B1" s="24"/>
      <c r="C1" s="25"/>
    </row>
    <row r="2" spans="1:9" ht="12.75" thickBot="1" x14ac:dyDescent="0.25"/>
    <row r="3" spans="1:9" s="26" customFormat="1" ht="13.5" thickBot="1" x14ac:dyDescent="0.25">
      <c r="A3" s="33" t="s">
        <v>4</v>
      </c>
      <c r="B3" s="34" t="s">
        <v>5</v>
      </c>
      <c r="C3" s="35" t="s">
        <v>1</v>
      </c>
      <c r="D3" s="35" t="s">
        <v>6</v>
      </c>
      <c r="E3" s="35" t="s">
        <v>3</v>
      </c>
      <c r="F3" s="36" t="s">
        <v>7</v>
      </c>
    </row>
    <row r="4" spans="1:9" x14ac:dyDescent="0.2">
      <c r="A4" s="30" t="s">
        <v>56</v>
      </c>
      <c r="B4" s="30" t="s">
        <v>40</v>
      </c>
      <c r="C4" s="85"/>
      <c r="D4" s="120">
        <v>3602.4</v>
      </c>
      <c r="E4" s="31">
        <f>SUM(C4:D4)</f>
        <v>3602.4</v>
      </c>
      <c r="F4" s="32" t="s">
        <v>57</v>
      </c>
      <c r="G4" s="22" t="s">
        <v>48</v>
      </c>
      <c r="I4" s="84">
        <v>40667</v>
      </c>
    </row>
    <row r="5" spans="1:9" x14ac:dyDescent="0.2">
      <c r="A5" s="122" t="s">
        <v>51</v>
      </c>
      <c r="B5" s="38" t="s">
        <v>55</v>
      </c>
      <c r="C5" s="123">
        <v>6019.2</v>
      </c>
      <c r="D5" s="39"/>
      <c r="E5" s="39">
        <f>SUM(C5:D5)</f>
        <v>6019.2</v>
      </c>
      <c r="F5" s="32" t="s">
        <v>53</v>
      </c>
      <c r="G5" s="22" t="s">
        <v>48</v>
      </c>
      <c r="I5" s="84">
        <v>40753</v>
      </c>
    </row>
    <row r="6" spans="1:9" ht="12.75" thickBot="1" x14ac:dyDescent="0.25">
      <c r="A6" s="27"/>
      <c r="B6" s="28"/>
      <c r="C6" s="91"/>
      <c r="D6" s="37"/>
      <c r="E6" s="37"/>
      <c r="F6" s="32"/>
      <c r="I6" s="84"/>
    </row>
    <row r="7" spans="1:9" ht="12.75" thickTop="1" x14ac:dyDescent="0.2">
      <c r="C7" s="31">
        <f>SUM(C4:C6)</f>
        <v>6019.2</v>
      </c>
      <c r="D7" s="31">
        <f>SUM(D4:D6)</f>
        <v>3602.4</v>
      </c>
      <c r="E7" s="31">
        <f>SUM(E4:E6)</f>
        <v>9621.6</v>
      </c>
    </row>
  </sheetData>
  <phoneticPr fontId="5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horizontalDpi="300" verticalDpi="300" r:id="rId1"/>
  <headerFooter alignWithMargins="0">
    <oddHeader>&amp;C&amp;"Arial Black,Regular"&amp;12AGRIGEL (PTY) LTD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J12" sqref="J12"/>
    </sheetView>
  </sheetViews>
  <sheetFormatPr defaultRowHeight="12" x14ac:dyDescent="0.2"/>
  <cols>
    <col min="1" max="1" width="4.85546875" style="45" customWidth="1"/>
    <col min="2" max="2" width="7.140625" style="45" customWidth="1"/>
    <col min="3" max="4" width="12.7109375" style="44" customWidth="1"/>
    <col min="5" max="5" width="12.7109375" style="58" customWidth="1"/>
    <col min="6" max="6" width="37.140625" style="44" customWidth="1"/>
    <col min="7" max="8" width="9.140625" style="44"/>
    <col min="9" max="9" width="10.140625" style="44" bestFit="1" customWidth="1"/>
    <col min="10" max="10" width="11.42578125" style="44" bestFit="1" customWidth="1"/>
    <col min="11" max="16384" width="9.140625" style="44"/>
  </cols>
  <sheetData>
    <row r="1" spans="1:10" ht="15" x14ac:dyDescent="0.2">
      <c r="A1" s="41" t="s">
        <v>16</v>
      </c>
      <c r="B1" s="42"/>
      <c r="C1" s="43"/>
    </row>
    <row r="2" spans="1:10" ht="12.75" thickBot="1" x14ac:dyDescent="0.25"/>
    <row r="3" spans="1:10" s="50" customFormat="1" ht="13.5" thickBot="1" x14ac:dyDescent="0.25">
      <c r="A3" s="46" t="s">
        <v>4</v>
      </c>
      <c r="B3" s="47" t="s">
        <v>5</v>
      </c>
      <c r="C3" s="48" t="s">
        <v>1</v>
      </c>
      <c r="D3" s="48" t="s">
        <v>6</v>
      </c>
      <c r="E3" s="35" t="s">
        <v>3</v>
      </c>
      <c r="F3" s="49" t="s">
        <v>7</v>
      </c>
    </row>
    <row r="4" spans="1:10" s="50" customFormat="1" ht="12.75" x14ac:dyDescent="0.2">
      <c r="A4" s="89" t="s">
        <v>46</v>
      </c>
      <c r="B4" s="111" t="s">
        <v>58</v>
      </c>
      <c r="C4" s="90"/>
      <c r="D4" s="124">
        <v>5387</v>
      </c>
      <c r="E4" s="115">
        <f>SUM(C4:D4)</f>
        <v>5387</v>
      </c>
      <c r="F4" s="105" t="s">
        <v>59</v>
      </c>
      <c r="G4" s="104" t="s">
        <v>38</v>
      </c>
      <c r="I4" s="106">
        <v>40700</v>
      </c>
    </row>
    <row r="5" spans="1:10" ht="12.75" customHeight="1" x14ac:dyDescent="0.2">
      <c r="A5" s="110" t="s">
        <v>61</v>
      </c>
      <c r="B5" s="110" t="s">
        <v>60</v>
      </c>
      <c r="C5" s="67"/>
      <c r="D5" s="109">
        <v>15048</v>
      </c>
      <c r="E5" s="68">
        <f>SUM(C5:D5)</f>
        <v>15048</v>
      </c>
      <c r="F5" s="81" t="s">
        <v>62</v>
      </c>
      <c r="G5" s="44" t="s">
        <v>48</v>
      </c>
      <c r="I5" s="71">
        <v>40721</v>
      </c>
    </row>
    <row r="6" spans="1:10" ht="12.75" customHeight="1" x14ac:dyDescent="0.2">
      <c r="A6" s="56" t="s">
        <v>64</v>
      </c>
      <c r="B6" s="56" t="s">
        <v>63</v>
      </c>
      <c r="C6" s="92">
        <v>6019.2</v>
      </c>
      <c r="D6" s="55"/>
      <c r="E6" s="68">
        <f>SUM(C6:D6)</f>
        <v>6019.2</v>
      </c>
      <c r="F6" s="54" t="s">
        <v>53</v>
      </c>
      <c r="G6" s="44" t="s">
        <v>48</v>
      </c>
      <c r="I6" s="71">
        <v>40753</v>
      </c>
    </row>
    <row r="7" spans="1:10" ht="12.75" customHeight="1" x14ac:dyDescent="0.2">
      <c r="A7" s="56" t="s">
        <v>32</v>
      </c>
      <c r="B7" s="56" t="s">
        <v>65</v>
      </c>
      <c r="C7" s="55"/>
      <c r="D7" s="92">
        <v>6300</v>
      </c>
      <c r="E7" s="68">
        <f>SUM(C7:D7)</f>
        <v>6300</v>
      </c>
      <c r="F7" s="54" t="s">
        <v>66</v>
      </c>
      <c r="G7" s="44" t="s">
        <v>38</v>
      </c>
      <c r="I7" s="71">
        <v>40725</v>
      </c>
    </row>
    <row r="8" spans="1:10" ht="12.75" customHeight="1" x14ac:dyDescent="0.2">
      <c r="A8" s="173" t="s">
        <v>39</v>
      </c>
      <c r="B8" s="56" t="s">
        <v>67</v>
      </c>
      <c r="C8" s="55"/>
      <c r="D8" s="92">
        <v>4560</v>
      </c>
      <c r="E8" s="175">
        <f>SUM(C8:D15)</f>
        <v>50356</v>
      </c>
      <c r="F8" s="54" t="s">
        <v>68</v>
      </c>
      <c r="G8" s="44" t="s">
        <v>48</v>
      </c>
      <c r="I8" s="71">
        <v>40724</v>
      </c>
    </row>
    <row r="9" spans="1:10" ht="12.75" customHeight="1" x14ac:dyDescent="0.2">
      <c r="A9" s="177"/>
      <c r="B9" s="56" t="s">
        <v>70</v>
      </c>
      <c r="C9" s="55"/>
      <c r="D9" s="92">
        <v>5700</v>
      </c>
      <c r="E9" s="178"/>
      <c r="F9" s="54" t="s">
        <v>69</v>
      </c>
      <c r="G9" s="44" t="s">
        <v>48</v>
      </c>
      <c r="I9" s="71">
        <v>40729</v>
      </c>
    </row>
    <row r="10" spans="1:10" ht="12.75" customHeight="1" x14ac:dyDescent="0.2">
      <c r="A10" s="177"/>
      <c r="B10" s="56" t="s">
        <v>71</v>
      </c>
      <c r="C10" s="55"/>
      <c r="D10" s="92">
        <v>9120</v>
      </c>
      <c r="E10" s="178"/>
      <c r="F10" s="54" t="s">
        <v>75</v>
      </c>
      <c r="G10" s="44" t="s">
        <v>48</v>
      </c>
      <c r="I10" s="71">
        <v>40935</v>
      </c>
    </row>
    <row r="11" spans="1:10" ht="12.75" customHeight="1" x14ac:dyDescent="0.2">
      <c r="A11" s="177"/>
      <c r="B11" s="56" t="s">
        <v>72</v>
      </c>
      <c r="C11" s="55"/>
      <c r="D11" s="92">
        <v>10000</v>
      </c>
      <c r="E11" s="178"/>
      <c r="F11" s="54" t="s">
        <v>76</v>
      </c>
      <c r="G11" s="44" t="s">
        <v>470</v>
      </c>
      <c r="I11" s="71"/>
      <c r="J11" s="171">
        <v>40940</v>
      </c>
    </row>
    <row r="12" spans="1:10" ht="12.75" customHeight="1" x14ac:dyDescent="0.2">
      <c r="A12" s="177"/>
      <c r="B12" s="56" t="s">
        <v>73</v>
      </c>
      <c r="C12" s="55"/>
      <c r="D12" s="92">
        <v>2736</v>
      </c>
      <c r="E12" s="178"/>
      <c r="F12" s="54" t="s">
        <v>77</v>
      </c>
      <c r="G12" s="44" t="s">
        <v>78</v>
      </c>
      <c r="I12" s="71">
        <v>40724</v>
      </c>
    </row>
    <row r="13" spans="1:10" ht="12.75" customHeight="1" x14ac:dyDescent="0.2">
      <c r="A13" s="177"/>
      <c r="B13" s="56" t="s">
        <v>74</v>
      </c>
      <c r="C13" s="55"/>
      <c r="D13" s="92">
        <v>9120</v>
      </c>
      <c r="E13" s="178"/>
      <c r="F13" s="54" t="s">
        <v>79</v>
      </c>
      <c r="G13" s="44" t="s">
        <v>48</v>
      </c>
      <c r="I13" s="71">
        <v>40731</v>
      </c>
    </row>
    <row r="14" spans="1:10" ht="12.75" customHeight="1" x14ac:dyDescent="0.2">
      <c r="A14" s="177"/>
      <c r="B14" s="56" t="s">
        <v>82</v>
      </c>
      <c r="C14" s="55"/>
      <c r="D14" s="92">
        <v>2280</v>
      </c>
      <c r="E14" s="178"/>
      <c r="F14" s="54" t="s">
        <v>80</v>
      </c>
      <c r="G14" s="44" t="s">
        <v>78</v>
      </c>
      <c r="I14" s="71">
        <v>40724</v>
      </c>
    </row>
    <row r="15" spans="1:10" ht="12.75" customHeight="1" thickBot="1" x14ac:dyDescent="0.25">
      <c r="A15" s="174"/>
      <c r="B15" s="56" t="s">
        <v>83</v>
      </c>
      <c r="C15" s="57"/>
      <c r="D15" s="94">
        <v>6840</v>
      </c>
      <c r="E15" s="179"/>
      <c r="F15" s="54" t="s">
        <v>81</v>
      </c>
      <c r="G15" s="44" t="s">
        <v>38</v>
      </c>
      <c r="I15" s="71">
        <v>40729</v>
      </c>
    </row>
    <row r="16" spans="1:10" ht="12.75" thickTop="1" x14ac:dyDescent="0.2">
      <c r="C16" s="51">
        <f>SUM(C5:C15)</f>
        <v>6019.2</v>
      </c>
      <c r="D16" s="51">
        <f>SUM(D4:D15)</f>
        <v>77091</v>
      </c>
      <c r="E16" s="59">
        <f>SUM(E4:E15)</f>
        <v>83110.2</v>
      </c>
    </row>
  </sheetData>
  <mergeCells count="2">
    <mergeCell ref="A8:A15"/>
    <mergeCell ref="E8:E15"/>
  </mergeCells>
  <phoneticPr fontId="5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horizontalDpi="300" verticalDpi="300" r:id="rId1"/>
  <headerFooter alignWithMargins="0">
    <oddHeader>&amp;C&amp;"Arial Black,Regular"&amp;12AGRIGEL (PTY) LTD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I8" sqref="I8"/>
    </sheetView>
  </sheetViews>
  <sheetFormatPr defaultRowHeight="12" x14ac:dyDescent="0.2"/>
  <cols>
    <col min="1" max="1" width="4.85546875" style="45" customWidth="1"/>
    <col min="2" max="2" width="7.140625" style="45" customWidth="1"/>
    <col min="3" max="4" width="12.7109375" style="44" customWidth="1"/>
    <col min="5" max="5" width="12.7109375" style="58" customWidth="1"/>
    <col min="6" max="6" width="37.140625" style="44" customWidth="1"/>
    <col min="7" max="8" width="9.140625" style="44"/>
    <col min="9" max="9" width="9.85546875" style="78" bestFit="1" customWidth="1"/>
    <col min="10" max="10" width="14.5703125" style="44" customWidth="1"/>
    <col min="11" max="16384" width="9.140625" style="44"/>
  </cols>
  <sheetData>
    <row r="1" spans="1:10" ht="15" x14ac:dyDescent="0.2">
      <c r="A1" s="41" t="s">
        <v>15</v>
      </c>
      <c r="B1" s="42"/>
      <c r="C1" s="43"/>
    </row>
    <row r="2" spans="1:10" ht="12.75" thickBot="1" x14ac:dyDescent="0.25"/>
    <row r="3" spans="1:10" s="50" customFormat="1" ht="13.5" thickBot="1" x14ac:dyDescent="0.25">
      <c r="A3" s="46" t="s">
        <v>4</v>
      </c>
      <c r="B3" s="47" t="s">
        <v>5</v>
      </c>
      <c r="C3" s="48" t="s">
        <v>1</v>
      </c>
      <c r="D3" s="48" t="s">
        <v>6</v>
      </c>
      <c r="E3" s="35" t="s">
        <v>3</v>
      </c>
      <c r="F3" s="49" t="s">
        <v>7</v>
      </c>
      <c r="I3" s="77"/>
    </row>
    <row r="4" spans="1:10" x14ac:dyDescent="0.2">
      <c r="A4" s="83" t="s">
        <v>85</v>
      </c>
      <c r="B4" s="114" t="s">
        <v>84</v>
      </c>
      <c r="C4" s="69"/>
      <c r="D4" s="130">
        <v>4514.3999999999996</v>
      </c>
      <c r="E4" s="60">
        <f>SUM(C4:D4)</f>
        <v>4514.3999999999996</v>
      </c>
      <c r="F4" s="72" t="s">
        <v>151</v>
      </c>
      <c r="G4" s="44" t="s">
        <v>54</v>
      </c>
    </row>
    <row r="5" spans="1:10" x14ac:dyDescent="0.2">
      <c r="A5" s="173" t="s">
        <v>87</v>
      </c>
      <c r="B5" s="125" t="s">
        <v>86</v>
      </c>
      <c r="C5" s="55"/>
      <c r="D5" s="92">
        <v>3990</v>
      </c>
      <c r="E5" s="175">
        <f>SUM(C5:D8)</f>
        <v>14820</v>
      </c>
      <c r="F5" s="54" t="s">
        <v>88</v>
      </c>
      <c r="G5" s="44" t="s">
        <v>48</v>
      </c>
      <c r="I5" s="78">
        <v>40872</v>
      </c>
    </row>
    <row r="6" spans="1:10" x14ac:dyDescent="0.2">
      <c r="A6" s="177"/>
      <c r="B6" s="126" t="s">
        <v>92</v>
      </c>
      <c r="C6" s="55"/>
      <c r="D6" s="92">
        <v>5130</v>
      </c>
      <c r="E6" s="178"/>
      <c r="F6" s="54" t="s">
        <v>95</v>
      </c>
      <c r="G6" s="44" t="s">
        <v>101</v>
      </c>
      <c r="I6" s="78">
        <v>40742</v>
      </c>
    </row>
    <row r="7" spans="1:10" x14ac:dyDescent="0.2">
      <c r="A7" s="177"/>
      <c r="B7" s="126" t="s">
        <v>93</v>
      </c>
      <c r="C7" s="55"/>
      <c r="D7" s="92">
        <v>2280</v>
      </c>
      <c r="E7" s="178"/>
      <c r="F7" s="54" t="s">
        <v>96</v>
      </c>
      <c r="G7" s="44" t="s">
        <v>48</v>
      </c>
      <c r="I7" s="78">
        <v>40921</v>
      </c>
    </row>
    <row r="8" spans="1:10" x14ac:dyDescent="0.2">
      <c r="A8" s="174"/>
      <c r="B8" s="126" t="s">
        <v>94</v>
      </c>
      <c r="C8" s="55"/>
      <c r="D8" s="92">
        <v>3420</v>
      </c>
      <c r="E8" s="176"/>
      <c r="F8" s="54" t="s">
        <v>97</v>
      </c>
      <c r="G8" s="44" t="s">
        <v>48</v>
      </c>
      <c r="I8" s="78">
        <v>40731</v>
      </c>
    </row>
    <row r="9" spans="1:10" x14ac:dyDescent="0.2">
      <c r="A9" s="56" t="s">
        <v>90</v>
      </c>
      <c r="B9" s="56" t="s">
        <v>89</v>
      </c>
      <c r="C9" s="55"/>
      <c r="D9" s="92">
        <v>6840</v>
      </c>
      <c r="E9" s="60">
        <f>SUM(C9:D9)</f>
        <v>6840</v>
      </c>
      <c r="F9" s="54" t="s">
        <v>91</v>
      </c>
      <c r="G9" s="44" t="s">
        <v>48</v>
      </c>
      <c r="I9" s="78">
        <v>40739</v>
      </c>
    </row>
    <row r="10" spans="1:10" x14ac:dyDescent="0.2">
      <c r="A10" s="56" t="s">
        <v>98</v>
      </c>
      <c r="B10" s="56" t="s">
        <v>99</v>
      </c>
      <c r="C10" s="55"/>
      <c r="D10" s="92">
        <v>148.19999999999999</v>
      </c>
      <c r="E10" s="60">
        <f>SUM(C10:D10)</f>
        <v>148.19999999999999</v>
      </c>
      <c r="F10" s="54" t="s">
        <v>100</v>
      </c>
      <c r="G10" s="44" t="s">
        <v>78</v>
      </c>
      <c r="I10" s="78">
        <v>40745</v>
      </c>
    </row>
    <row r="11" spans="1:10" x14ac:dyDescent="0.2">
      <c r="A11" s="56" t="s">
        <v>103</v>
      </c>
      <c r="B11" s="56" t="s">
        <v>102</v>
      </c>
      <c r="C11" s="55"/>
      <c r="D11" s="92">
        <v>1276.8</v>
      </c>
      <c r="E11" s="60">
        <f>SUM(C11:D11)</f>
        <v>1276.8</v>
      </c>
      <c r="F11" s="54" t="s">
        <v>104</v>
      </c>
      <c r="G11" s="44" t="s">
        <v>48</v>
      </c>
      <c r="I11" s="78">
        <v>40743</v>
      </c>
    </row>
    <row r="12" spans="1:10" x14ac:dyDescent="0.2">
      <c r="A12" s="56" t="s">
        <v>64</v>
      </c>
      <c r="B12" s="56" t="s">
        <v>105</v>
      </c>
      <c r="C12" s="55"/>
      <c r="D12" s="92">
        <v>2280</v>
      </c>
      <c r="E12" s="60">
        <f>SUM(C12:D12)</f>
        <v>2280</v>
      </c>
      <c r="F12" s="54" t="s">
        <v>106</v>
      </c>
      <c r="G12" s="44" t="s">
        <v>101</v>
      </c>
      <c r="I12" s="78">
        <v>40746</v>
      </c>
    </row>
    <row r="13" spans="1:10" ht="12.75" thickBot="1" x14ac:dyDescent="0.25">
      <c r="A13" s="56" t="s">
        <v>39</v>
      </c>
      <c r="B13" s="56" t="s">
        <v>107</v>
      </c>
      <c r="C13" s="57"/>
      <c r="D13" s="94">
        <v>1687.2</v>
      </c>
      <c r="E13" s="61">
        <f>SUM(C13:D13)</f>
        <v>1687.2</v>
      </c>
      <c r="F13" s="54" t="s">
        <v>108</v>
      </c>
      <c r="G13" s="44" t="s">
        <v>48</v>
      </c>
      <c r="I13" s="78">
        <v>40752</v>
      </c>
      <c r="J13" s="75"/>
    </row>
    <row r="14" spans="1:10" ht="12.75" thickTop="1" x14ac:dyDescent="0.2">
      <c r="C14" s="51">
        <f>SUM(C4:C13)</f>
        <v>0</v>
      </c>
      <c r="D14" s="51">
        <f>SUM(D4:D13)</f>
        <v>31566.600000000002</v>
      </c>
      <c r="E14" s="59">
        <f>SUM(E4:E13)</f>
        <v>31566.600000000002</v>
      </c>
    </row>
  </sheetData>
  <mergeCells count="2">
    <mergeCell ref="A5:A8"/>
    <mergeCell ref="E5:E8"/>
  </mergeCells>
  <phoneticPr fontId="5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horizontalDpi="300" verticalDpi="300" r:id="rId1"/>
  <headerFooter alignWithMargins="0">
    <oddHeader>&amp;C&amp;"Arial Black,Regular"&amp;12AGRIGEL (PTY) LTD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F23" sqref="F23"/>
    </sheetView>
  </sheetViews>
  <sheetFormatPr defaultRowHeight="12" x14ac:dyDescent="0.2"/>
  <cols>
    <col min="1" max="1" width="4.85546875" style="45" customWidth="1"/>
    <col min="2" max="2" width="7.140625" style="45" customWidth="1"/>
    <col min="3" max="4" width="12.7109375" style="44" customWidth="1"/>
    <col min="5" max="5" width="12.7109375" style="58" customWidth="1"/>
    <col min="6" max="6" width="37.140625" style="44" customWidth="1"/>
    <col min="7" max="8" width="9.140625" style="44"/>
    <col min="9" max="9" width="9.85546875" style="78" bestFit="1" customWidth="1"/>
    <col min="10" max="10" width="9.140625" style="44"/>
    <col min="11" max="11" width="11.42578125" style="44" bestFit="1" customWidth="1"/>
    <col min="12" max="16384" width="9.140625" style="44"/>
  </cols>
  <sheetData>
    <row r="1" spans="1:11" ht="15" x14ac:dyDescent="0.2">
      <c r="A1" s="41" t="s">
        <v>14</v>
      </c>
      <c r="B1" s="42"/>
      <c r="C1" s="43"/>
    </row>
    <row r="2" spans="1:11" ht="12.75" thickBot="1" x14ac:dyDescent="0.25"/>
    <row r="3" spans="1:11" s="50" customFormat="1" ht="13.5" thickBot="1" x14ac:dyDescent="0.25">
      <c r="A3" s="46" t="s">
        <v>4</v>
      </c>
      <c r="B3" s="47" t="s">
        <v>5</v>
      </c>
      <c r="C3" s="48" t="s">
        <v>1</v>
      </c>
      <c r="D3" s="48" t="s">
        <v>6</v>
      </c>
      <c r="E3" s="35" t="s">
        <v>3</v>
      </c>
      <c r="F3" s="49" t="s">
        <v>7</v>
      </c>
      <c r="I3" s="77"/>
    </row>
    <row r="4" spans="1:11" x14ac:dyDescent="0.2">
      <c r="A4" s="114" t="s">
        <v>110</v>
      </c>
      <c r="B4" s="111" t="s">
        <v>109</v>
      </c>
      <c r="C4" s="93"/>
      <c r="D4" s="93">
        <v>91.2</v>
      </c>
      <c r="E4" s="62">
        <f>SUM(C4:D4)</f>
        <v>91.2</v>
      </c>
      <c r="F4" s="52" t="s">
        <v>108</v>
      </c>
      <c r="G4" s="44" t="s">
        <v>111</v>
      </c>
    </row>
    <row r="5" spans="1:11" x14ac:dyDescent="0.2">
      <c r="A5" s="173" t="s">
        <v>56</v>
      </c>
      <c r="B5" s="56" t="s">
        <v>115</v>
      </c>
      <c r="C5" s="92"/>
      <c r="D5" s="92">
        <v>13680</v>
      </c>
      <c r="E5" s="175">
        <f>SUM(C5:D11)</f>
        <v>49020</v>
      </c>
      <c r="F5" s="54" t="s">
        <v>122</v>
      </c>
      <c r="G5" s="44" t="s">
        <v>78</v>
      </c>
      <c r="I5" s="78">
        <v>40759</v>
      </c>
      <c r="K5" s="75">
        <f>D5+D6+D8</f>
        <v>25650</v>
      </c>
    </row>
    <row r="6" spans="1:11" x14ac:dyDescent="0.2">
      <c r="A6" s="177"/>
      <c r="B6" s="129" t="s">
        <v>116</v>
      </c>
      <c r="C6" s="93"/>
      <c r="D6" s="93">
        <v>1710</v>
      </c>
      <c r="E6" s="178"/>
      <c r="F6" s="54" t="s">
        <v>123</v>
      </c>
      <c r="G6" s="44" t="s">
        <v>78</v>
      </c>
      <c r="I6" s="78">
        <v>40759</v>
      </c>
    </row>
    <row r="7" spans="1:11" x14ac:dyDescent="0.2">
      <c r="A7" s="177"/>
      <c r="B7" s="56" t="s">
        <v>117</v>
      </c>
      <c r="C7" s="92"/>
      <c r="D7" s="92">
        <v>9120</v>
      </c>
      <c r="E7" s="178"/>
      <c r="F7" s="54" t="s">
        <v>124</v>
      </c>
      <c r="G7" s="44" t="s">
        <v>101</v>
      </c>
      <c r="I7" s="78">
        <v>40835</v>
      </c>
    </row>
    <row r="8" spans="1:11" x14ac:dyDescent="0.2">
      <c r="A8" s="177"/>
      <c r="B8" s="129" t="s">
        <v>118</v>
      </c>
      <c r="C8" s="93"/>
      <c r="D8" s="93">
        <v>10260</v>
      </c>
      <c r="E8" s="178"/>
      <c r="F8" s="54" t="s">
        <v>125</v>
      </c>
      <c r="G8" s="44" t="s">
        <v>78</v>
      </c>
      <c r="I8" s="78">
        <v>40759</v>
      </c>
    </row>
    <row r="9" spans="1:11" x14ac:dyDescent="0.2">
      <c r="A9" s="177"/>
      <c r="B9" s="56" t="s">
        <v>119</v>
      </c>
      <c r="C9" s="92"/>
      <c r="D9" s="92">
        <v>3420</v>
      </c>
      <c r="E9" s="178"/>
      <c r="F9" s="54" t="s">
        <v>466</v>
      </c>
      <c r="G9" s="44" t="s">
        <v>101</v>
      </c>
      <c r="I9" s="78">
        <v>40933</v>
      </c>
    </row>
    <row r="10" spans="1:11" x14ac:dyDescent="0.2">
      <c r="A10" s="177"/>
      <c r="B10" s="128" t="s">
        <v>120</v>
      </c>
      <c r="C10" s="96"/>
      <c r="D10" s="96">
        <v>7410</v>
      </c>
      <c r="E10" s="178"/>
      <c r="F10" s="54" t="s">
        <v>126</v>
      </c>
      <c r="G10" s="44" t="s">
        <v>48</v>
      </c>
      <c r="I10" s="78">
        <v>40765</v>
      </c>
    </row>
    <row r="11" spans="1:11" x14ac:dyDescent="0.2">
      <c r="A11" s="174"/>
      <c r="B11" s="128" t="s">
        <v>121</v>
      </c>
      <c r="C11" s="96"/>
      <c r="D11" s="96">
        <v>3420</v>
      </c>
      <c r="E11" s="176"/>
      <c r="F11" s="54" t="s">
        <v>127</v>
      </c>
      <c r="G11" s="44" t="s">
        <v>48</v>
      </c>
      <c r="I11" s="78">
        <v>40781</v>
      </c>
    </row>
    <row r="12" spans="1:11" x14ac:dyDescent="0.2">
      <c r="A12" s="128" t="s">
        <v>113</v>
      </c>
      <c r="B12" s="128" t="s">
        <v>112</v>
      </c>
      <c r="C12" s="51"/>
      <c r="D12" s="96">
        <v>9348</v>
      </c>
      <c r="E12" s="60">
        <f>SUM(C12:D12)</f>
        <v>9348</v>
      </c>
      <c r="F12" s="54" t="s">
        <v>114</v>
      </c>
      <c r="G12" s="44" t="s">
        <v>101</v>
      </c>
      <c r="I12" s="78">
        <v>40759</v>
      </c>
      <c r="J12" s="71"/>
    </row>
    <row r="13" spans="1:11" x14ac:dyDescent="0.2">
      <c r="A13" s="56" t="s">
        <v>128</v>
      </c>
      <c r="B13" s="56" t="s">
        <v>129</v>
      </c>
      <c r="C13" s="55"/>
      <c r="D13" s="92">
        <v>2451</v>
      </c>
      <c r="E13" s="127">
        <f>SUM(C13:D13)</f>
        <v>2451</v>
      </c>
      <c r="F13" s="54" t="s">
        <v>130</v>
      </c>
      <c r="G13" s="44" t="s">
        <v>48</v>
      </c>
      <c r="I13" s="78">
        <v>40770</v>
      </c>
      <c r="J13" s="71"/>
    </row>
    <row r="14" spans="1:11" x14ac:dyDescent="0.2">
      <c r="A14" s="173" t="s">
        <v>64</v>
      </c>
      <c r="B14" s="56" t="s">
        <v>132</v>
      </c>
      <c r="C14" s="55"/>
      <c r="D14" s="92">
        <v>26550</v>
      </c>
      <c r="E14" s="175">
        <f>SUM(C14:D16)</f>
        <v>38588.400000000001</v>
      </c>
      <c r="F14" s="54" t="s">
        <v>66</v>
      </c>
      <c r="G14" s="44" t="s">
        <v>48</v>
      </c>
      <c r="I14" s="78">
        <v>40787</v>
      </c>
      <c r="J14" s="71"/>
    </row>
    <row r="15" spans="1:11" x14ac:dyDescent="0.2">
      <c r="A15" s="177"/>
      <c r="B15" s="56" t="s">
        <v>133</v>
      </c>
      <c r="C15" s="92">
        <v>6019.2</v>
      </c>
      <c r="D15" s="55"/>
      <c r="E15" s="178"/>
      <c r="F15" s="54" t="s">
        <v>134</v>
      </c>
      <c r="G15" s="44" t="s">
        <v>48</v>
      </c>
      <c r="I15" s="78">
        <v>40816</v>
      </c>
      <c r="J15" s="71"/>
    </row>
    <row r="16" spans="1:11" x14ac:dyDescent="0.2">
      <c r="A16" s="174"/>
      <c r="B16" s="56" t="s">
        <v>131</v>
      </c>
      <c r="C16" s="92">
        <v>6019.2</v>
      </c>
      <c r="D16" s="55"/>
      <c r="E16" s="176"/>
      <c r="F16" s="54" t="s">
        <v>53</v>
      </c>
      <c r="G16" s="44" t="s">
        <v>48</v>
      </c>
      <c r="I16" s="78">
        <v>40784</v>
      </c>
    </row>
    <row r="17" spans="1:11" x14ac:dyDescent="0.2">
      <c r="A17" s="131" t="s">
        <v>32</v>
      </c>
      <c r="B17" s="56" t="s">
        <v>141</v>
      </c>
      <c r="C17" s="55"/>
      <c r="D17" s="92">
        <v>15903</v>
      </c>
      <c r="E17" s="127">
        <f>SUM(C17:D17)</f>
        <v>15903</v>
      </c>
      <c r="F17" s="54" t="s">
        <v>144</v>
      </c>
      <c r="G17" s="44" t="s">
        <v>111</v>
      </c>
      <c r="I17" s="78">
        <v>40784</v>
      </c>
      <c r="K17" s="75">
        <f>D17+D4</f>
        <v>15994.2</v>
      </c>
    </row>
    <row r="18" spans="1:11" x14ac:dyDescent="0.2">
      <c r="A18" s="56" t="s">
        <v>135</v>
      </c>
      <c r="B18" s="56" t="s">
        <v>136</v>
      </c>
      <c r="C18" s="55"/>
      <c r="D18" s="92">
        <v>4617</v>
      </c>
      <c r="E18" s="60">
        <f>SUM(C18:D18)</f>
        <v>4617</v>
      </c>
      <c r="F18" s="54" t="s">
        <v>137</v>
      </c>
      <c r="G18" s="44" t="s">
        <v>101</v>
      </c>
      <c r="I18" s="78">
        <v>40781</v>
      </c>
    </row>
    <row r="19" spans="1:11" x14ac:dyDescent="0.2">
      <c r="A19" s="56" t="s">
        <v>138</v>
      </c>
      <c r="B19" s="56" t="s">
        <v>139</v>
      </c>
      <c r="C19" s="92">
        <v>6019.2</v>
      </c>
      <c r="D19" s="55"/>
      <c r="E19" s="60">
        <f>SUM(C19:D19)</f>
        <v>6019.2</v>
      </c>
      <c r="F19" s="54" t="s">
        <v>53</v>
      </c>
      <c r="G19" s="44" t="s">
        <v>48</v>
      </c>
      <c r="I19" s="78">
        <v>40830</v>
      </c>
    </row>
    <row r="20" spans="1:11" x14ac:dyDescent="0.2">
      <c r="A20" s="56" t="s">
        <v>143</v>
      </c>
      <c r="B20" s="56" t="s">
        <v>142</v>
      </c>
      <c r="C20" s="67"/>
      <c r="D20" s="109">
        <v>3283.2</v>
      </c>
      <c r="E20" s="127">
        <f>SUM(C20:D20)</f>
        <v>3283.2</v>
      </c>
      <c r="F20" s="54" t="s">
        <v>145</v>
      </c>
      <c r="G20" s="44" t="s">
        <v>48</v>
      </c>
      <c r="I20" s="78">
        <v>40794</v>
      </c>
    </row>
    <row r="21" spans="1:11" x14ac:dyDescent="0.2">
      <c r="A21" s="173" t="s">
        <v>43</v>
      </c>
      <c r="B21" s="56" t="s">
        <v>140</v>
      </c>
      <c r="C21" s="67"/>
      <c r="D21" s="109">
        <v>4218</v>
      </c>
      <c r="E21" s="175">
        <f>SUM(C21:D22)</f>
        <v>6327</v>
      </c>
      <c r="F21" s="54" t="s">
        <v>239</v>
      </c>
      <c r="G21" s="44" t="s">
        <v>48</v>
      </c>
      <c r="I21" s="78">
        <v>40806</v>
      </c>
    </row>
    <row r="22" spans="1:11" ht="12.75" thickBot="1" x14ac:dyDescent="0.25">
      <c r="A22" s="174"/>
      <c r="B22" s="56" t="s">
        <v>146</v>
      </c>
      <c r="C22" s="57"/>
      <c r="D22" s="94">
        <v>2109</v>
      </c>
      <c r="E22" s="179"/>
      <c r="F22" s="54" t="s">
        <v>469</v>
      </c>
      <c r="G22" s="44" t="s">
        <v>48</v>
      </c>
      <c r="I22" s="78">
        <v>40959</v>
      </c>
    </row>
    <row r="23" spans="1:11" ht="12.75" thickTop="1" x14ac:dyDescent="0.2">
      <c r="C23" s="51">
        <f>SUM(C4:C22)</f>
        <v>18057.599999999999</v>
      </c>
      <c r="D23" s="51">
        <f>SUM(D4:D22)</f>
        <v>117590.39999999999</v>
      </c>
      <c r="E23" s="59">
        <f>SUM(E4:E22)</f>
        <v>135648</v>
      </c>
      <c r="H23" s="180"/>
      <c r="I23" s="181"/>
    </row>
  </sheetData>
  <mergeCells count="7">
    <mergeCell ref="H23:I23"/>
    <mergeCell ref="E5:E11"/>
    <mergeCell ref="A5:A11"/>
    <mergeCell ref="A14:A16"/>
    <mergeCell ref="E14:E16"/>
    <mergeCell ref="A21:A22"/>
    <mergeCell ref="E21:E22"/>
  </mergeCells>
  <phoneticPr fontId="5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horizontalDpi="300" verticalDpi="300" r:id="rId1"/>
  <headerFooter alignWithMargins="0">
    <oddHeader>&amp;C&amp;"Arial Black,Regular"&amp;12AGRIGEL (PTY)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22" workbookViewId="0">
      <selection activeCell="F34" sqref="F34"/>
    </sheetView>
  </sheetViews>
  <sheetFormatPr defaultRowHeight="12" x14ac:dyDescent="0.2"/>
  <cols>
    <col min="1" max="1" width="4.85546875" style="45" customWidth="1"/>
    <col min="2" max="2" width="7.140625" style="45" customWidth="1"/>
    <col min="3" max="4" width="12.7109375" style="44" customWidth="1"/>
    <col min="5" max="5" width="12.7109375" style="58" customWidth="1"/>
    <col min="6" max="6" width="37.140625" style="44" customWidth="1"/>
    <col min="7" max="7" width="14.7109375" style="44" customWidth="1"/>
    <col min="8" max="8" width="11.140625" style="44" customWidth="1"/>
    <col min="9" max="9" width="9.85546875" style="95" bestFit="1" customWidth="1"/>
    <col min="10" max="10" width="11.42578125" style="44" bestFit="1" customWidth="1"/>
    <col min="11" max="11" width="9.140625" style="44"/>
    <col min="12" max="12" width="9.140625" style="73"/>
    <col min="13" max="13" width="15.85546875" style="44" customWidth="1"/>
    <col min="14" max="16384" width="9.140625" style="44"/>
  </cols>
  <sheetData>
    <row r="1" spans="1:12" ht="15" x14ac:dyDescent="0.2">
      <c r="A1" s="41" t="s">
        <v>13</v>
      </c>
      <c r="B1" s="42"/>
      <c r="C1" s="43"/>
    </row>
    <row r="2" spans="1:12" ht="12.75" thickBot="1" x14ac:dyDescent="0.25"/>
    <row r="3" spans="1:12" s="50" customFormat="1" ht="13.5" thickBot="1" x14ac:dyDescent="0.25">
      <c r="A3" s="46" t="s">
        <v>4</v>
      </c>
      <c r="B3" s="47" t="s">
        <v>5</v>
      </c>
      <c r="C3" s="48" t="s">
        <v>1</v>
      </c>
      <c r="D3" s="136" t="s">
        <v>6</v>
      </c>
      <c r="E3" s="35" t="s">
        <v>3</v>
      </c>
      <c r="F3" s="49" t="s">
        <v>7</v>
      </c>
      <c r="L3" s="74"/>
    </row>
    <row r="4" spans="1:12" x14ac:dyDescent="0.2">
      <c r="A4" s="182" t="s">
        <v>110</v>
      </c>
      <c r="B4" s="132" t="s">
        <v>177</v>
      </c>
      <c r="C4" s="53"/>
      <c r="D4" s="109">
        <v>11764.8</v>
      </c>
      <c r="E4" s="183">
        <f>SUM(C4:D5)</f>
        <v>15868.8</v>
      </c>
      <c r="F4" s="52" t="s">
        <v>178</v>
      </c>
      <c r="G4" s="44" t="s">
        <v>48</v>
      </c>
      <c r="I4" s="78">
        <v>40792</v>
      </c>
    </row>
    <row r="5" spans="1:12" x14ac:dyDescent="0.2">
      <c r="A5" s="174"/>
      <c r="B5" s="56" t="s">
        <v>148</v>
      </c>
      <c r="C5" s="55"/>
      <c r="D5" s="92">
        <v>4104</v>
      </c>
      <c r="E5" s="176"/>
      <c r="F5" s="54" t="s">
        <v>149</v>
      </c>
      <c r="G5" s="44" t="s">
        <v>150</v>
      </c>
      <c r="I5" s="78">
        <v>40788</v>
      </c>
    </row>
    <row r="6" spans="1:12" x14ac:dyDescent="0.2">
      <c r="A6" s="56" t="s">
        <v>46</v>
      </c>
      <c r="B6" s="56" t="s">
        <v>152</v>
      </c>
      <c r="C6" s="55"/>
      <c r="D6" s="92">
        <v>16416</v>
      </c>
      <c r="E6" s="60">
        <f>SUM(C6:D6)</f>
        <v>16416</v>
      </c>
      <c r="F6" s="54" t="s">
        <v>153</v>
      </c>
      <c r="G6" s="44" t="s">
        <v>78</v>
      </c>
      <c r="I6" s="78">
        <v>40792</v>
      </c>
    </row>
    <row r="7" spans="1:12" x14ac:dyDescent="0.2">
      <c r="A7" s="173" t="s">
        <v>165</v>
      </c>
      <c r="B7" s="56" t="s">
        <v>156</v>
      </c>
      <c r="C7" s="55"/>
      <c r="D7" s="92">
        <v>684</v>
      </c>
      <c r="E7" s="175">
        <f>SUM(C7:D15)</f>
        <v>51414</v>
      </c>
      <c r="F7" s="54" t="s">
        <v>166</v>
      </c>
      <c r="G7" s="44" t="s">
        <v>111</v>
      </c>
      <c r="I7" s="78" t="s">
        <v>224</v>
      </c>
    </row>
    <row r="8" spans="1:12" x14ac:dyDescent="0.2">
      <c r="A8" s="177"/>
      <c r="B8" s="56" t="s">
        <v>157</v>
      </c>
      <c r="C8" s="55"/>
      <c r="D8" s="92">
        <v>3420</v>
      </c>
      <c r="E8" s="178"/>
      <c r="F8" s="54" t="s">
        <v>167</v>
      </c>
      <c r="G8" s="44" t="s">
        <v>150</v>
      </c>
      <c r="I8" s="78">
        <v>40795</v>
      </c>
    </row>
    <row r="9" spans="1:12" x14ac:dyDescent="0.2">
      <c r="A9" s="177"/>
      <c r="B9" s="56" t="s">
        <v>158</v>
      </c>
      <c r="C9" s="55"/>
      <c r="D9" s="92">
        <v>6840</v>
      </c>
      <c r="E9" s="178"/>
      <c r="F9" s="54" t="s">
        <v>168</v>
      </c>
      <c r="G9" s="44" t="s">
        <v>78</v>
      </c>
      <c r="I9" s="78">
        <v>40794</v>
      </c>
    </row>
    <row r="10" spans="1:12" x14ac:dyDescent="0.2">
      <c r="A10" s="177"/>
      <c r="B10" s="56" t="s">
        <v>159</v>
      </c>
      <c r="C10" s="55"/>
      <c r="D10" s="92">
        <v>3420</v>
      </c>
      <c r="E10" s="178"/>
      <c r="F10" s="54" t="s">
        <v>169</v>
      </c>
      <c r="G10" s="44" t="s">
        <v>78</v>
      </c>
      <c r="I10" s="78">
        <v>40794</v>
      </c>
    </row>
    <row r="11" spans="1:12" x14ac:dyDescent="0.2">
      <c r="A11" s="177"/>
      <c r="B11" s="56" t="s">
        <v>160</v>
      </c>
      <c r="C11" s="55"/>
      <c r="D11" s="92">
        <v>11400</v>
      </c>
      <c r="E11" s="178"/>
      <c r="F11" s="54" t="s">
        <v>170</v>
      </c>
      <c r="G11" s="44" t="s">
        <v>150</v>
      </c>
      <c r="I11" s="78">
        <v>40793</v>
      </c>
    </row>
    <row r="12" spans="1:12" x14ac:dyDescent="0.2">
      <c r="A12" s="177"/>
      <c r="B12" s="56" t="s">
        <v>161</v>
      </c>
      <c r="C12" s="55"/>
      <c r="D12" s="92">
        <v>13680</v>
      </c>
      <c r="E12" s="178"/>
      <c r="F12" s="54" t="s">
        <v>171</v>
      </c>
      <c r="G12" s="44" t="s">
        <v>48</v>
      </c>
      <c r="I12" s="78">
        <v>40798</v>
      </c>
    </row>
    <row r="13" spans="1:12" x14ac:dyDescent="0.2">
      <c r="A13" s="177"/>
      <c r="B13" s="56" t="s">
        <v>162</v>
      </c>
      <c r="C13" s="55"/>
      <c r="D13" s="92">
        <v>1710</v>
      </c>
      <c r="E13" s="178"/>
      <c r="F13" s="54" t="s">
        <v>172</v>
      </c>
      <c r="G13" s="44" t="s">
        <v>150</v>
      </c>
      <c r="I13" s="78">
        <v>40934</v>
      </c>
    </row>
    <row r="14" spans="1:12" x14ac:dyDescent="0.2">
      <c r="A14" s="177"/>
      <c r="B14" s="56" t="s">
        <v>163</v>
      </c>
      <c r="C14" s="55"/>
      <c r="D14" s="92">
        <v>6840</v>
      </c>
      <c r="E14" s="178"/>
      <c r="F14" s="54" t="s">
        <v>173</v>
      </c>
      <c r="G14" s="44" t="s">
        <v>48</v>
      </c>
      <c r="I14" s="78">
        <v>40794</v>
      </c>
      <c r="J14" s="75">
        <f>D14+D15</f>
        <v>10260</v>
      </c>
    </row>
    <row r="15" spans="1:12" x14ac:dyDescent="0.2">
      <c r="A15" s="174"/>
      <c r="B15" s="56" t="s">
        <v>164</v>
      </c>
      <c r="C15" s="55"/>
      <c r="D15" s="92">
        <v>3420</v>
      </c>
      <c r="E15" s="176"/>
      <c r="F15" s="54" t="s">
        <v>173</v>
      </c>
      <c r="G15" s="44" t="s">
        <v>48</v>
      </c>
      <c r="I15" s="78">
        <v>40794</v>
      </c>
    </row>
    <row r="16" spans="1:12" x14ac:dyDescent="0.2">
      <c r="A16" s="56" t="s">
        <v>61</v>
      </c>
      <c r="B16" s="56" t="s">
        <v>154</v>
      </c>
      <c r="C16" s="55"/>
      <c r="D16" s="92">
        <v>9430.08</v>
      </c>
      <c r="E16" s="60">
        <f>SUM(C16:D16)</f>
        <v>9430.08</v>
      </c>
      <c r="F16" s="54" t="s">
        <v>155</v>
      </c>
      <c r="G16" s="44" t="s">
        <v>150</v>
      </c>
      <c r="I16" s="78">
        <v>40798</v>
      </c>
      <c r="J16" s="75"/>
    </row>
    <row r="17" spans="1:10" x14ac:dyDescent="0.2">
      <c r="A17" s="132" t="s">
        <v>174</v>
      </c>
      <c r="B17" s="132" t="s">
        <v>175</v>
      </c>
      <c r="C17" s="67"/>
      <c r="D17" s="109">
        <v>18154.5</v>
      </c>
      <c r="E17" s="60">
        <f>SUM(C17:D17)</f>
        <v>18154.5</v>
      </c>
      <c r="F17" s="54" t="s">
        <v>176</v>
      </c>
      <c r="G17" s="44" t="s">
        <v>78</v>
      </c>
      <c r="H17" s="138" t="s">
        <v>222</v>
      </c>
      <c r="I17" s="78">
        <v>40808</v>
      </c>
    </row>
    <row r="18" spans="1:10" ht="12.75" customHeight="1" x14ac:dyDescent="0.2">
      <c r="A18" s="134">
        <v>12</v>
      </c>
      <c r="B18" s="56" t="s">
        <v>179</v>
      </c>
      <c r="C18" s="55"/>
      <c r="D18" s="92">
        <v>3420</v>
      </c>
      <c r="E18" s="60">
        <f>SUM(C18:D18)</f>
        <v>3420</v>
      </c>
      <c r="F18" s="54" t="s">
        <v>180</v>
      </c>
      <c r="G18" s="44" t="s">
        <v>150</v>
      </c>
      <c r="I18" s="78">
        <v>40812</v>
      </c>
    </row>
    <row r="19" spans="1:10" ht="12.75" customHeight="1" x14ac:dyDescent="0.2">
      <c r="A19" s="184">
        <v>13</v>
      </c>
      <c r="B19" s="56" t="s">
        <v>181</v>
      </c>
      <c r="C19" s="55"/>
      <c r="D19" s="92">
        <v>1858.2</v>
      </c>
      <c r="E19" s="186">
        <f>SUM(C19:D20)</f>
        <v>3066.6000000000004</v>
      </c>
      <c r="F19" s="54" t="s">
        <v>183</v>
      </c>
      <c r="G19" s="44" t="s">
        <v>111</v>
      </c>
      <c r="I19" s="78"/>
    </row>
    <row r="20" spans="1:10" ht="12.75" customHeight="1" x14ac:dyDescent="0.2">
      <c r="A20" s="185"/>
      <c r="B20" s="56" t="s">
        <v>182</v>
      </c>
      <c r="C20" s="55"/>
      <c r="D20" s="92">
        <v>1208.4000000000001</v>
      </c>
      <c r="E20" s="187"/>
      <c r="F20" s="54" t="s">
        <v>155</v>
      </c>
      <c r="G20" s="44" t="s">
        <v>48</v>
      </c>
      <c r="H20" s="44" t="s">
        <v>199</v>
      </c>
      <c r="I20" s="78">
        <v>40814</v>
      </c>
    </row>
    <row r="21" spans="1:10" ht="12.75" customHeight="1" x14ac:dyDescent="0.2">
      <c r="A21" s="184">
        <v>14</v>
      </c>
      <c r="B21" s="56" t="s">
        <v>184</v>
      </c>
      <c r="C21" s="55"/>
      <c r="D21" s="92">
        <v>5380.8</v>
      </c>
      <c r="E21" s="186">
        <f>SUM(C21:D24)</f>
        <v>31828.799999999999</v>
      </c>
      <c r="F21" s="54" t="s">
        <v>185</v>
      </c>
      <c r="G21" s="44" t="s">
        <v>150</v>
      </c>
      <c r="H21" s="138"/>
      <c r="I21" s="78">
        <v>40805</v>
      </c>
    </row>
    <row r="22" spans="1:10" ht="12.75" customHeight="1" x14ac:dyDescent="0.2">
      <c r="A22" s="188"/>
      <c r="B22" s="56" t="s">
        <v>186</v>
      </c>
      <c r="C22" s="55"/>
      <c r="D22" s="92">
        <v>513</v>
      </c>
      <c r="E22" s="189"/>
      <c r="F22" s="54" t="s">
        <v>155</v>
      </c>
      <c r="G22" s="44" t="s">
        <v>48</v>
      </c>
      <c r="H22" s="44" t="s">
        <v>199</v>
      </c>
      <c r="I22" s="78">
        <v>40812</v>
      </c>
    </row>
    <row r="23" spans="1:10" ht="12.75" customHeight="1" x14ac:dyDescent="0.2">
      <c r="A23" s="188"/>
      <c r="B23" s="56" t="s">
        <v>187</v>
      </c>
      <c r="C23" s="55"/>
      <c r="D23" s="92">
        <v>10887</v>
      </c>
      <c r="E23" s="189"/>
      <c r="F23" s="54" t="s">
        <v>190</v>
      </c>
      <c r="G23" s="44" t="s">
        <v>48</v>
      </c>
      <c r="H23" s="138"/>
      <c r="I23" s="78">
        <v>40802</v>
      </c>
    </row>
    <row r="24" spans="1:10" ht="12.75" customHeight="1" x14ac:dyDescent="0.2">
      <c r="A24" s="185"/>
      <c r="B24" s="56" t="s">
        <v>188</v>
      </c>
      <c r="C24" s="55"/>
      <c r="D24" s="92">
        <v>15048</v>
      </c>
      <c r="E24" s="187"/>
      <c r="F24" s="54" t="s">
        <v>62</v>
      </c>
      <c r="G24" s="44" t="s">
        <v>78</v>
      </c>
      <c r="I24" s="78"/>
    </row>
    <row r="25" spans="1:10" ht="12.75" customHeight="1" x14ac:dyDescent="0.2">
      <c r="A25" s="184">
        <v>15</v>
      </c>
      <c r="B25" s="56" t="s">
        <v>189</v>
      </c>
      <c r="C25" s="92">
        <v>9028.7999999999993</v>
      </c>
      <c r="D25" s="55"/>
      <c r="E25" s="175">
        <f>SUM(C25:D29)</f>
        <v>33231</v>
      </c>
      <c r="F25" s="54" t="s">
        <v>53</v>
      </c>
      <c r="G25" s="44" t="s">
        <v>48</v>
      </c>
      <c r="I25" s="78">
        <v>40816</v>
      </c>
    </row>
    <row r="26" spans="1:10" ht="12.75" customHeight="1" x14ac:dyDescent="0.2">
      <c r="A26" s="188"/>
      <c r="B26" s="56" t="s">
        <v>191</v>
      </c>
      <c r="C26" s="55"/>
      <c r="D26" s="92">
        <v>7307.4</v>
      </c>
      <c r="E26" s="178"/>
      <c r="F26" s="54" t="s">
        <v>198</v>
      </c>
      <c r="G26" s="44" t="s">
        <v>78</v>
      </c>
      <c r="I26" s="78">
        <v>40802</v>
      </c>
      <c r="J26" s="137" t="s">
        <v>203</v>
      </c>
    </row>
    <row r="27" spans="1:10" ht="12.75" customHeight="1" x14ac:dyDescent="0.2">
      <c r="A27" s="188"/>
      <c r="B27" s="56" t="s">
        <v>192</v>
      </c>
      <c r="C27" s="55"/>
      <c r="D27" s="92">
        <v>5472</v>
      </c>
      <c r="E27" s="178"/>
      <c r="F27" s="54" t="s">
        <v>108</v>
      </c>
      <c r="G27" s="44" t="s">
        <v>150</v>
      </c>
      <c r="I27" s="78">
        <v>40801</v>
      </c>
    </row>
    <row r="28" spans="1:10" ht="12.75" customHeight="1" x14ac:dyDescent="0.2">
      <c r="A28" s="188"/>
      <c r="B28" s="56" t="s">
        <v>193</v>
      </c>
      <c r="C28" s="55"/>
      <c r="D28" s="92">
        <v>6292.8</v>
      </c>
      <c r="E28" s="178"/>
      <c r="F28" s="54" t="s">
        <v>200</v>
      </c>
      <c r="G28" s="44" t="s">
        <v>78</v>
      </c>
      <c r="I28" s="78"/>
      <c r="J28" s="75">
        <f>D28+D24</f>
        <v>21340.799999999999</v>
      </c>
    </row>
    <row r="29" spans="1:10" ht="12.75" customHeight="1" x14ac:dyDescent="0.2">
      <c r="A29" s="185"/>
      <c r="B29" s="56" t="s">
        <v>194</v>
      </c>
      <c r="C29" s="55"/>
      <c r="D29" s="92">
        <v>5130</v>
      </c>
      <c r="E29" s="176"/>
      <c r="F29" s="54" t="s">
        <v>201</v>
      </c>
      <c r="G29" s="44" t="s">
        <v>48</v>
      </c>
      <c r="I29" s="78">
        <v>40935</v>
      </c>
    </row>
    <row r="30" spans="1:10" ht="12.75" customHeight="1" x14ac:dyDescent="0.2">
      <c r="A30" s="134">
        <v>16</v>
      </c>
      <c r="B30" s="56" t="s">
        <v>195</v>
      </c>
      <c r="C30" s="92">
        <v>17328</v>
      </c>
      <c r="D30" s="55"/>
      <c r="E30" s="60">
        <f>SUM(C30:D30)</f>
        <v>17328</v>
      </c>
      <c r="F30" s="54" t="s">
        <v>202</v>
      </c>
      <c r="G30" s="44" t="s">
        <v>54</v>
      </c>
      <c r="I30" s="78"/>
    </row>
    <row r="31" spans="1:10" ht="12.75" customHeight="1" x14ac:dyDescent="0.2">
      <c r="A31" s="184">
        <v>19</v>
      </c>
      <c r="B31" s="56" t="s">
        <v>196</v>
      </c>
      <c r="C31" s="55"/>
      <c r="D31" s="92">
        <v>7410</v>
      </c>
      <c r="E31" s="186">
        <f>SUM(C31:D32)</f>
        <v>12483</v>
      </c>
      <c r="F31" s="54" t="s">
        <v>204</v>
      </c>
      <c r="G31" s="44" t="s">
        <v>48</v>
      </c>
      <c r="I31" s="78">
        <v>40814</v>
      </c>
    </row>
    <row r="32" spans="1:10" ht="12.75" customHeight="1" x14ac:dyDescent="0.2">
      <c r="A32" s="185"/>
      <c r="B32" s="56" t="s">
        <v>197</v>
      </c>
      <c r="C32" s="55"/>
      <c r="D32" s="92">
        <v>5073</v>
      </c>
      <c r="E32" s="187"/>
      <c r="F32" s="54" t="s">
        <v>108</v>
      </c>
      <c r="G32" s="44" t="s">
        <v>150</v>
      </c>
      <c r="I32" s="78">
        <v>40805</v>
      </c>
      <c r="J32" s="75"/>
    </row>
    <row r="33" spans="1:9" ht="12.75" customHeight="1" x14ac:dyDescent="0.2">
      <c r="A33" s="134">
        <v>20</v>
      </c>
      <c r="B33" s="56" t="s">
        <v>205</v>
      </c>
      <c r="C33" s="55"/>
      <c r="D33" s="92">
        <v>342</v>
      </c>
      <c r="E33" s="60">
        <f>SUM(C33:D33)</f>
        <v>342</v>
      </c>
      <c r="F33" s="54" t="s">
        <v>206</v>
      </c>
      <c r="G33" s="44" t="s">
        <v>78</v>
      </c>
      <c r="I33" s="78">
        <v>40808</v>
      </c>
    </row>
    <row r="34" spans="1:9" ht="12.75" customHeight="1" x14ac:dyDescent="0.2">
      <c r="A34" s="184">
        <v>21</v>
      </c>
      <c r="B34" s="56" t="s">
        <v>218</v>
      </c>
      <c r="C34" s="55"/>
      <c r="D34" s="92">
        <v>13566</v>
      </c>
      <c r="E34" s="175">
        <f>SUM(C34:D40)</f>
        <v>103499.8</v>
      </c>
      <c r="F34" s="54" t="s">
        <v>220</v>
      </c>
      <c r="G34" s="44" t="s">
        <v>48</v>
      </c>
      <c r="I34" s="78">
        <v>40815</v>
      </c>
    </row>
    <row r="35" spans="1:9" ht="12.75" customHeight="1" x14ac:dyDescent="0.2">
      <c r="A35" s="188"/>
      <c r="B35" s="56" t="s">
        <v>219</v>
      </c>
      <c r="C35" s="55"/>
      <c r="D35" s="92">
        <v>48358.8</v>
      </c>
      <c r="E35" s="178"/>
      <c r="F35" s="54" t="s">
        <v>221</v>
      </c>
      <c r="G35" s="44" t="s">
        <v>48</v>
      </c>
      <c r="I35" s="78">
        <v>40870</v>
      </c>
    </row>
    <row r="36" spans="1:9" ht="12.75" customHeight="1" x14ac:dyDescent="0.2">
      <c r="A36" s="188"/>
      <c r="B36" s="56" t="s">
        <v>207</v>
      </c>
      <c r="C36" s="55"/>
      <c r="D36" s="92">
        <v>9975</v>
      </c>
      <c r="E36" s="178"/>
      <c r="F36" s="54" t="s">
        <v>223</v>
      </c>
      <c r="G36" s="44" t="s">
        <v>48</v>
      </c>
      <c r="I36" s="78">
        <v>40807</v>
      </c>
    </row>
    <row r="37" spans="1:9" ht="12.75" customHeight="1" x14ac:dyDescent="0.2">
      <c r="A37" s="188"/>
      <c r="B37" s="56" t="s">
        <v>208</v>
      </c>
      <c r="C37" s="55"/>
      <c r="D37" s="92">
        <v>10260</v>
      </c>
      <c r="E37" s="178"/>
      <c r="F37" s="54" t="s">
        <v>213</v>
      </c>
      <c r="G37" s="44" t="s">
        <v>48</v>
      </c>
      <c r="I37" s="78">
        <v>40819</v>
      </c>
    </row>
    <row r="38" spans="1:9" ht="12.75" customHeight="1" x14ac:dyDescent="0.2">
      <c r="A38" s="188"/>
      <c r="B38" s="56" t="s">
        <v>209</v>
      </c>
      <c r="C38" s="55"/>
      <c r="D38" s="92">
        <v>3420</v>
      </c>
      <c r="E38" s="178"/>
      <c r="F38" s="54" t="s">
        <v>214</v>
      </c>
      <c r="G38" s="44" t="s">
        <v>78</v>
      </c>
      <c r="I38" s="78">
        <v>40826</v>
      </c>
    </row>
    <row r="39" spans="1:9" ht="12.75" customHeight="1" x14ac:dyDescent="0.2">
      <c r="A39" s="188"/>
      <c r="B39" s="56" t="s">
        <v>210</v>
      </c>
      <c r="C39" s="55"/>
      <c r="D39" s="92">
        <v>15390</v>
      </c>
      <c r="E39" s="178"/>
      <c r="F39" s="54" t="s">
        <v>215</v>
      </c>
      <c r="G39" s="44" t="s">
        <v>48</v>
      </c>
      <c r="I39" s="78">
        <v>40817</v>
      </c>
    </row>
    <row r="40" spans="1:9" ht="12.75" customHeight="1" x14ac:dyDescent="0.2">
      <c r="A40" s="185"/>
      <c r="B40" s="56" t="s">
        <v>211</v>
      </c>
      <c r="C40" s="55"/>
      <c r="D40" s="107">
        <v>2530</v>
      </c>
      <c r="E40" s="176"/>
      <c r="F40" s="72" t="s">
        <v>216</v>
      </c>
      <c r="G40" s="44" t="s">
        <v>54</v>
      </c>
      <c r="I40" s="78"/>
    </row>
    <row r="41" spans="1:9" ht="12.75" customHeight="1" x14ac:dyDescent="0.2">
      <c r="A41" s="139">
        <v>22</v>
      </c>
      <c r="B41" s="56" t="s">
        <v>232</v>
      </c>
      <c r="C41" s="55"/>
      <c r="D41" s="92">
        <v>9576</v>
      </c>
      <c r="E41" s="60">
        <f>SUM(C41:D41)</f>
        <v>9576</v>
      </c>
      <c r="F41" s="54" t="s">
        <v>238</v>
      </c>
      <c r="G41" s="44" t="s">
        <v>48</v>
      </c>
      <c r="I41" s="78">
        <v>40819</v>
      </c>
    </row>
    <row r="42" spans="1:9" ht="12.75" customHeight="1" x14ac:dyDescent="0.2">
      <c r="A42" s="184">
        <v>26</v>
      </c>
      <c r="B42" s="56" t="s">
        <v>212</v>
      </c>
      <c r="C42" s="55"/>
      <c r="D42" s="92">
        <v>2565</v>
      </c>
      <c r="E42" s="175">
        <f>SUM(C42:D48)</f>
        <v>28095.3</v>
      </c>
      <c r="F42" s="54" t="s">
        <v>217</v>
      </c>
      <c r="G42" s="44" t="s">
        <v>78</v>
      </c>
      <c r="I42" s="78">
        <v>40813</v>
      </c>
    </row>
    <row r="43" spans="1:9" ht="12.75" customHeight="1" x14ac:dyDescent="0.2">
      <c r="A43" s="188"/>
      <c r="B43" s="56" t="s">
        <v>225</v>
      </c>
      <c r="C43" s="55"/>
      <c r="D43" s="92">
        <v>4560</v>
      </c>
      <c r="E43" s="178"/>
      <c r="F43" s="54" t="s">
        <v>226</v>
      </c>
      <c r="G43" s="44" t="s">
        <v>78</v>
      </c>
      <c r="I43" s="78">
        <v>40813</v>
      </c>
    </row>
    <row r="44" spans="1:9" ht="12.75" customHeight="1" x14ac:dyDescent="0.2">
      <c r="A44" s="188"/>
      <c r="B44" s="56" t="s">
        <v>227</v>
      </c>
      <c r="C44" s="92">
        <v>7524</v>
      </c>
      <c r="D44" s="55"/>
      <c r="E44" s="178"/>
      <c r="F44" s="54" t="s">
        <v>134</v>
      </c>
      <c r="G44" s="44" t="s">
        <v>48</v>
      </c>
      <c r="I44" s="78">
        <v>40847</v>
      </c>
    </row>
    <row r="45" spans="1:9" ht="12.75" customHeight="1" x14ac:dyDescent="0.2">
      <c r="A45" s="188"/>
      <c r="B45" s="56" t="s">
        <v>228</v>
      </c>
      <c r="C45" s="55"/>
      <c r="D45" s="92">
        <v>2616.3000000000002</v>
      </c>
      <c r="E45" s="178"/>
      <c r="F45" s="54" t="s">
        <v>230</v>
      </c>
      <c r="G45" s="44" t="s">
        <v>48</v>
      </c>
      <c r="H45" s="44" t="s">
        <v>199</v>
      </c>
      <c r="I45" s="78">
        <v>40812</v>
      </c>
    </row>
    <row r="46" spans="1:9" ht="12.75" customHeight="1" x14ac:dyDescent="0.2">
      <c r="A46" s="188"/>
      <c r="B46" s="56" t="s">
        <v>229</v>
      </c>
      <c r="C46" s="55"/>
      <c r="D46" s="55">
        <v>0</v>
      </c>
      <c r="E46" s="178"/>
      <c r="F46" s="54" t="s">
        <v>231</v>
      </c>
      <c r="G46" s="44" t="s">
        <v>341</v>
      </c>
      <c r="H46" s="138"/>
      <c r="I46" s="78" t="s">
        <v>224</v>
      </c>
    </row>
    <row r="47" spans="1:9" ht="12.75" customHeight="1" x14ac:dyDescent="0.2">
      <c r="A47" s="188"/>
      <c r="B47" s="56" t="s">
        <v>246</v>
      </c>
      <c r="C47" s="55"/>
      <c r="D47" s="92">
        <v>8550</v>
      </c>
      <c r="E47" s="178"/>
      <c r="F47" s="54" t="s">
        <v>248</v>
      </c>
      <c r="G47" s="44" t="s">
        <v>411</v>
      </c>
      <c r="I47" s="78">
        <v>40863</v>
      </c>
    </row>
    <row r="48" spans="1:9" ht="12.75" customHeight="1" x14ac:dyDescent="0.2">
      <c r="A48" s="185"/>
      <c r="B48" s="56" t="s">
        <v>247</v>
      </c>
      <c r="C48" s="55"/>
      <c r="D48" s="92">
        <v>2280</v>
      </c>
      <c r="E48" s="176"/>
      <c r="F48" s="54" t="s">
        <v>249</v>
      </c>
      <c r="G48" s="44" t="s">
        <v>78</v>
      </c>
      <c r="I48" s="78">
        <v>40815</v>
      </c>
    </row>
    <row r="49" spans="1:11" ht="12.75" customHeight="1" x14ac:dyDescent="0.2">
      <c r="A49" s="184">
        <v>27</v>
      </c>
      <c r="B49" s="56" t="s">
        <v>233</v>
      </c>
      <c r="C49" s="55"/>
      <c r="D49" s="92">
        <v>2109</v>
      </c>
      <c r="E49" s="175">
        <f>SUM(C49:D51)</f>
        <v>15697.8</v>
      </c>
      <c r="F49" s="54" t="s">
        <v>235</v>
      </c>
      <c r="G49" s="44" t="s">
        <v>78</v>
      </c>
      <c r="I49" s="78">
        <v>40813</v>
      </c>
    </row>
    <row r="50" spans="1:11" ht="12.75" customHeight="1" x14ac:dyDescent="0.2">
      <c r="A50" s="188"/>
      <c r="B50" s="56" t="s">
        <v>234</v>
      </c>
      <c r="C50" s="55"/>
      <c r="D50" s="107">
        <v>4560</v>
      </c>
      <c r="E50" s="178"/>
      <c r="F50" s="72" t="s">
        <v>236</v>
      </c>
      <c r="G50" s="44" t="s">
        <v>54</v>
      </c>
      <c r="I50" s="78"/>
    </row>
    <row r="51" spans="1:11" ht="12.75" customHeight="1" x14ac:dyDescent="0.2">
      <c r="A51" s="185"/>
      <c r="B51" s="56" t="s">
        <v>237</v>
      </c>
      <c r="C51" s="92">
        <v>9028.7999999999993</v>
      </c>
      <c r="D51" s="55"/>
      <c r="E51" s="176"/>
      <c r="F51" s="54" t="s">
        <v>53</v>
      </c>
      <c r="G51" s="44" t="s">
        <v>48</v>
      </c>
      <c r="I51" s="78">
        <v>40830</v>
      </c>
    </row>
    <row r="52" spans="1:11" ht="12.75" customHeight="1" x14ac:dyDescent="0.2">
      <c r="A52" s="134">
        <v>28</v>
      </c>
      <c r="B52" s="56" t="s">
        <v>240</v>
      </c>
      <c r="C52" s="55"/>
      <c r="D52" s="92">
        <v>7980</v>
      </c>
      <c r="E52" s="60">
        <f>SUM(C52:D52)</f>
        <v>7980</v>
      </c>
      <c r="F52" s="54" t="s">
        <v>241</v>
      </c>
      <c r="G52" s="44" t="s">
        <v>48</v>
      </c>
      <c r="I52" s="78" t="s">
        <v>468</v>
      </c>
      <c r="J52" s="44">
        <v>3534</v>
      </c>
      <c r="K52" s="44">
        <v>4446</v>
      </c>
    </row>
    <row r="53" spans="1:11" ht="12.75" customHeight="1" x14ac:dyDescent="0.2">
      <c r="A53" s="184">
        <v>29</v>
      </c>
      <c r="B53" s="56" t="s">
        <v>242</v>
      </c>
      <c r="C53" s="55"/>
      <c r="D53" s="92">
        <v>39444</v>
      </c>
      <c r="E53" s="175">
        <f>SUM(C53:D54)</f>
        <v>61104</v>
      </c>
      <c r="F53" s="54" t="s">
        <v>243</v>
      </c>
      <c r="G53" s="44" t="s">
        <v>78</v>
      </c>
      <c r="I53" s="78">
        <v>40819</v>
      </c>
      <c r="J53" s="75">
        <f>D53+D55+'October ''11'!D5</f>
        <v>56931.6</v>
      </c>
    </row>
    <row r="54" spans="1:11" ht="12.75" customHeight="1" x14ac:dyDescent="0.2">
      <c r="A54" s="185"/>
      <c r="B54" s="56" t="s">
        <v>244</v>
      </c>
      <c r="C54" s="92">
        <v>21660</v>
      </c>
      <c r="D54" s="55"/>
      <c r="E54" s="176"/>
      <c r="F54" s="54" t="s">
        <v>245</v>
      </c>
      <c r="G54" s="44" t="s">
        <v>48</v>
      </c>
      <c r="I54" s="78">
        <v>40847</v>
      </c>
    </row>
    <row r="55" spans="1:11" ht="13.5" customHeight="1" thickBot="1" x14ac:dyDescent="0.25">
      <c r="A55" s="135">
        <v>30</v>
      </c>
      <c r="B55" s="133" t="s">
        <v>250</v>
      </c>
      <c r="C55" s="64"/>
      <c r="D55" s="99">
        <v>14751.6</v>
      </c>
      <c r="E55" s="63">
        <f>SUM(C55:D55)</f>
        <v>14751.6</v>
      </c>
      <c r="F55" s="54" t="s">
        <v>77</v>
      </c>
      <c r="G55" s="44" t="s">
        <v>78</v>
      </c>
      <c r="I55" s="78">
        <v>40819</v>
      </c>
    </row>
    <row r="56" spans="1:11" ht="12.75" thickTop="1" x14ac:dyDescent="0.2">
      <c r="C56" s="51">
        <f>SUM(C4:C55)</f>
        <v>64569.600000000006</v>
      </c>
      <c r="D56" s="51">
        <f>SUM(D4:D55)</f>
        <v>389117.67999999993</v>
      </c>
      <c r="E56" s="51">
        <f>SUM(E4:E55)</f>
        <v>453687.27999999997</v>
      </c>
      <c r="H56" s="180">
        <f>SUM(C56:D56)</f>
        <v>453687.27999999991</v>
      </c>
      <c r="I56" s="181"/>
    </row>
    <row r="57" spans="1:11" ht="15" customHeight="1" x14ac:dyDescent="0.2"/>
  </sheetData>
  <mergeCells count="21">
    <mergeCell ref="H56:I56"/>
    <mergeCell ref="A7:A15"/>
    <mergeCell ref="E7:E15"/>
    <mergeCell ref="A25:A29"/>
    <mergeCell ref="E25:E29"/>
    <mergeCell ref="A31:A32"/>
    <mergeCell ref="E31:E32"/>
    <mergeCell ref="A34:A40"/>
    <mergeCell ref="A49:A51"/>
    <mergeCell ref="E49:E51"/>
    <mergeCell ref="A53:A54"/>
    <mergeCell ref="E53:E54"/>
    <mergeCell ref="E42:E48"/>
    <mergeCell ref="A42:A48"/>
    <mergeCell ref="E34:E40"/>
    <mergeCell ref="A4:A5"/>
    <mergeCell ref="E4:E5"/>
    <mergeCell ref="A19:A20"/>
    <mergeCell ref="E19:E20"/>
    <mergeCell ref="A21:A24"/>
    <mergeCell ref="E21:E24"/>
  </mergeCells>
  <phoneticPr fontId="5" type="noConversion"/>
  <printOptions horizontalCentered="1"/>
  <pageMargins left="0.74803149606299213" right="0.74803149606299213" top="0.39370078740157483" bottom="0.19685039370078741" header="0.11811023622047245" footer="0.31496062992125984"/>
  <pageSetup paperSize="9" orientation="portrait" horizontalDpi="300" verticalDpi="300" r:id="rId1"/>
  <headerFooter alignWithMargins="0">
    <oddHeader>&amp;C&amp;"Arial Black,Regular"&amp;12AGRIGEL (PTY)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opLeftCell="A37" workbookViewId="0">
      <selection activeCell="F54" sqref="F54"/>
    </sheetView>
  </sheetViews>
  <sheetFormatPr defaultRowHeight="12" x14ac:dyDescent="0.2"/>
  <cols>
    <col min="1" max="1" width="4.85546875" style="45" customWidth="1"/>
    <col min="2" max="2" width="7.140625" style="45" customWidth="1"/>
    <col min="3" max="4" width="12.7109375" style="44" customWidth="1"/>
    <col min="5" max="5" width="12.7109375" style="58" customWidth="1"/>
    <col min="6" max="6" width="37.140625" style="44" customWidth="1"/>
    <col min="7" max="7" width="14.85546875" style="44" customWidth="1"/>
    <col min="8" max="8" width="9.140625" style="44"/>
    <col min="9" max="9" width="8.140625" style="145" customWidth="1"/>
    <col min="10" max="10" width="11.140625" style="44" customWidth="1"/>
    <col min="11" max="11" width="11.42578125" style="73" bestFit="1" customWidth="1"/>
    <col min="12" max="12" width="12" style="44" customWidth="1"/>
    <col min="13" max="13" width="14.140625" style="44" customWidth="1"/>
    <col min="14" max="16384" width="9.140625" style="44"/>
  </cols>
  <sheetData>
    <row r="1" spans="1:11" ht="15" x14ac:dyDescent="0.2">
      <c r="A1" s="41" t="s">
        <v>12</v>
      </c>
      <c r="B1" s="42"/>
      <c r="C1" s="43"/>
    </row>
    <row r="2" spans="1:11" ht="5.25" customHeight="1" thickBot="1" x14ac:dyDescent="0.25"/>
    <row r="3" spans="1:11" s="50" customFormat="1" ht="13.5" thickBot="1" x14ac:dyDescent="0.25">
      <c r="A3" s="46" t="s">
        <v>4</v>
      </c>
      <c r="B3" s="47" t="s">
        <v>5</v>
      </c>
      <c r="C3" s="48" t="s">
        <v>1</v>
      </c>
      <c r="D3" s="48" t="s">
        <v>6</v>
      </c>
      <c r="E3" s="35" t="s">
        <v>3</v>
      </c>
      <c r="F3" s="49" t="s">
        <v>7</v>
      </c>
      <c r="K3" s="74"/>
    </row>
    <row r="4" spans="1:11" x14ac:dyDescent="0.2">
      <c r="A4" s="182" t="s">
        <v>110</v>
      </c>
      <c r="B4" s="141" t="s">
        <v>133</v>
      </c>
      <c r="C4" s="53"/>
      <c r="D4" s="93">
        <v>54600</v>
      </c>
      <c r="E4" s="183">
        <f>SUM(C4:D7)</f>
        <v>62694</v>
      </c>
      <c r="F4" s="52" t="s">
        <v>66</v>
      </c>
      <c r="G4" s="44" t="s">
        <v>48</v>
      </c>
      <c r="I4" s="78">
        <v>40822</v>
      </c>
      <c r="K4" s="82"/>
    </row>
    <row r="5" spans="1:11" ht="12.75" customHeight="1" x14ac:dyDescent="0.2">
      <c r="A5" s="177"/>
      <c r="B5" s="56" t="s">
        <v>252</v>
      </c>
      <c r="C5" s="55"/>
      <c r="D5" s="92">
        <v>2736</v>
      </c>
      <c r="E5" s="178"/>
      <c r="F5" s="54" t="s">
        <v>251</v>
      </c>
      <c r="G5" s="44" t="s">
        <v>78</v>
      </c>
      <c r="I5" s="78">
        <v>40819</v>
      </c>
      <c r="K5" s="82"/>
    </row>
    <row r="6" spans="1:11" ht="12.75" customHeight="1" x14ac:dyDescent="0.2">
      <c r="A6" s="177"/>
      <c r="B6" s="56" t="s">
        <v>253</v>
      </c>
      <c r="C6" s="55"/>
      <c r="D6" s="92">
        <v>1938</v>
      </c>
      <c r="E6" s="178"/>
      <c r="F6" s="54" t="s">
        <v>226</v>
      </c>
      <c r="G6" s="44" t="s">
        <v>38</v>
      </c>
      <c r="H6" s="138"/>
      <c r="I6" s="78">
        <v>40826</v>
      </c>
    </row>
    <row r="7" spans="1:11" ht="12.75" customHeight="1" x14ac:dyDescent="0.2">
      <c r="A7" s="174"/>
      <c r="B7" s="56" t="s">
        <v>254</v>
      </c>
      <c r="C7" s="55"/>
      <c r="D7" s="92">
        <v>3420</v>
      </c>
      <c r="E7" s="176"/>
      <c r="F7" s="54" t="s">
        <v>108</v>
      </c>
      <c r="G7" s="44" t="s">
        <v>38</v>
      </c>
      <c r="I7" s="78">
        <v>40817</v>
      </c>
    </row>
    <row r="8" spans="1:11" ht="12.75" customHeight="1" x14ac:dyDescent="0.2">
      <c r="A8" s="56" t="s">
        <v>56</v>
      </c>
      <c r="B8" s="56" t="s">
        <v>255</v>
      </c>
      <c r="C8" s="55"/>
      <c r="D8" s="92">
        <v>33231</v>
      </c>
      <c r="E8" s="60">
        <f>SUM(C8:D8)</f>
        <v>33231</v>
      </c>
      <c r="F8" s="54" t="s">
        <v>256</v>
      </c>
      <c r="G8" s="44" t="s">
        <v>38</v>
      </c>
      <c r="I8" s="78">
        <v>40855</v>
      </c>
    </row>
    <row r="9" spans="1:11" ht="12.75" customHeight="1" x14ac:dyDescent="0.2">
      <c r="A9" s="173" t="s">
        <v>113</v>
      </c>
      <c r="B9" s="56" t="s">
        <v>257</v>
      </c>
      <c r="C9" s="55"/>
      <c r="D9" s="92">
        <v>2052</v>
      </c>
      <c r="E9" s="175">
        <f>SUM(C9:D11)</f>
        <v>6042</v>
      </c>
      <c r="F9" s="54" t="s">
        <v>258</v>
      </c>
      <c r="G9" s="44" t="s">
        <v>48</v>
      </c>
      <c r="I9" s="78">
        <v>40905</v>
      </c>
    </row>
    <row r="10" spans="1:11" ht="12.75" customHeight="1" x14ac:dyDescent="0.2">
      <c r="A10" s="177"/>
      <c r="B10" s="56" t="s">
        <v>259</v>
      </c>
      <c r="C10" s="55"/>
      <c r="D10" s="92">
        <v>3420</v>
      </c>
      <c r="E10" s="178"/>
      <c r="F10" s="54" t="s">
        <v>260</v>
      </c>
      <c r="G10" s="44" t="s">
        <v>38</v>
      </c>
      <c r="I10" s="78">
        <v>40821</v>
      </c>
    </row>
    <row r="11" spans="1:11" ht="12.75" customHeight="1" x14ac:dyDescent="0.2">
      <c r="A11" s="177"/>
      <c r="B11" s="56" t="s">
        <v>274</v>
      </c>
      <c r="C11" s="55"/>
      <c r="D11" s="92">
        <v>570</v>
      </c>
      <c r="E11" s="178"/>
      <c r="F11" s="54" t="s">
        <v>279</v>
      </c>
      <c r="G11" s="44" t="s">
        <v>48</v>
      </c>
      <c r="I11" s="78">
        <v>40833</v>
      </c>
    </row>
    <row r="12" spans="1:11" ht="12.75" customHeight="1" x14ac:dyDescent="0.2">
      <c r="A12" s="173" t="s">
        <v>265</v>
      </c>
      <c r="B12" s="56" t="s">
        <v>275</v>
      </c>
      <c r="C12" s="55"/>
      <c r="D12" s="92">
        <v>9291</v>
      </c>
      <c r="E12" s="175">
        <f>SUM(C12:D20)</f>
        <v>39757.5</v>
      </c>
      <c r="F12" s="54" t="s">
        <v>280</v>
      </c>
      <c r="G12" s="44" t="s">
        <v>48</v>
      </c>
      <c r="I12" s="78">
        <v>40838</v>
      </c>
    </row>
    <row r="13" spans="1:11" ht="12.75" customHeight="1" x14ac:dyDescent="0.2">
      <c r="A13" s="177"/>
      <c r="B13" s="56" t="s">
        <v>276</v>
      </c>
      <c r="C13" s="55"/>
      <c r="D13" s="92">
        <v>1653</v>
      </c>
      <c r="E13" s="178"/>
      <c r="F13" s="54" t="s">
        <v>173</v>
      </c>
      <c r="G13" s="44" t="s">
        <v>111</v>
      </c>
      <c r="I13" s="78" t="s">
        <v>224</v>
      </c>
    </row>
    <row r="14" spans="1:11" ht="12.75" customHeight="1" x14ac:dyDescent="0.2">
      <c r="A14" s="177"/>
      <c r="B14" s="56" t="s">
        <v>277</v>
      </c>
      <c r="C14" s="55"/>
      <c r="D14" s="92">
        <v>2280</v>
      </c>
      <c r="E14" s="178"/>
      <c r="F14" s="54" t="s">
        <v>281</v>
      </c>
      <c r="G14" s="44" t="s">
        <v>48</v>
      </c>
      <c r="I14" s="78">
        <v>40829</v>
      </c>
    </row>
    <row r="15" spans="1:11" ht="12.75" customHeight="1" x14ac:dyDescent="0.2">
      <c r="A15" s="177"/>
      <c r="B15" s="56" t="s">
        <v>278</v>
      </c>
      <c r="C15" s="55"/>
      <c r="D15" s="92">
        <v>3420</v>
      </c>
      <c r="E15" s="178"/>
      <c r="F15" s="54" t="s">
        <v>282</v>
      </c>
      <c r="G15" s="44" t="s">
        <v>48</v>
      </c>
      <c r="I15" s="78">
        <v>40845</v>
      </c>
    </row>
    <row r="16" spans="1:11" ht="12.75" customHeight="1" x14ac:dyDescent="0.2">
      <c r="A16" s="177"/>
      <c r="B16" s="56" t="s">
        <v>262</v>
      </c>
      <c r="C16" s="55"/>
      <c r="D16" s="92">
        <v>1482</v>
      </c>
      <c r="E16" s="178"/>
      <c r="F16" s="54" t="s">
        <v>261</v>
      </c>
      <c r="G16" s="44" t="s">
        <v>38</v>
      </c>
      <c r="I16" s="78">
        <v>40821</v>
      </c>
      <c r="K16" s="82"/>
    </row>
    <row r="17" spans="1:11" ht="12.75" customHeight="1" x14ac:dyDescent="0.2">
      <c r="A17" s="177"/>
      <c r="B17" s="56" t="s">
        <v>263</v>
      </c>
      <c r="C17" s="55"/>
      <c r="D17" s="92">
        <v>5899.5</v>
      </c>
      <c r="E17" s="178"/>
      <c r="F17" s="54" t="s">
        <v>147</v>
      </c>
      <c r="G17" s="44" t="s">
        <v>48</v>
      </c>
      <c r="I17" s="78">
        <v>40833</v>
      </c>
      <c r="K17" s="87"/>
    </row>
    <row r="18" spans="1:11" ht="12.75" customHeight="1" x14ac:dyDescent="0.2">
      <c r="A18" s="177"/>
      <c r="B18" s="56" t="s">
        <v>315</v>
      </c>
      <c r="C18" s="55"/>
      <c r="D18" s="92">
        <v>5130</v>
      </c>
      <c r="E18" s="178"/>
      <c r="F18" s="54" t="s">
        <v>316</v>
      </c>
      <c r="G18" s="44" t="s">
        <v>78</v>
      </c>
      <c r="I18" s="78">
        <v>40826</v>
      </c>
      <c r="K18" s="87"/>
    </row>
    <row r="19" spans="1:11" ht="12.75" customHeight="1" x14ac:dyDescent="0.2">
      <c r="A19" s="177"/>
      <c r="B19" s="56" t="s">
        <v>286</v>
      </c>
      <c r="C19" s="55"/>
      <c r="D19" s="92">
        <v>3420</v>
      </c>
      <c r="E19" s="178"/>
      <c r="F19" s="54" t="s">
        <v>471</v>
      </c>
      <c r="G19" s="44" t="s">
        <v>48</v>
      </c>
      <c r="I19" s="78">
        <v>40828</v>
      </c>
      <c r="K19" s="87"/>
    </row>
    <row r="20" spans="1:11" ht="12.75" customHeight="1" x14ac:dyDescent="0.2">
      <c r="A20" s="174"/>
      <c r="B20" s="56" t="s">
        <v>287</v>
      </c>
      <c r="C20" s="55"/>
      <c r="D20" s="92">
        <v>7182</v>
      </c>
      <c r="E20" s="176"/>
      <c r="F20" s="54" t="s">
        <v>289</v>
      </c>
      <c r="G20" s="44" t="s">
        <v>48</v>
      </c>
      <c r="I20" s="78">
        <v>40847</v>
      </c>
      <c r="K20" s="87"/>
    </row>
    <row r="21" spans="1:11" ht="12.75" customHeight="1" x14ac:dyDescent="0.2">
      <c r="A21" s="177" t="s">
        <v>46</v>
      </c>
      <c r="B21" s="56" t="s">
        <v>288</v>
      </c>
      <c r="C21" s="55"/>
      <c r="D21" s="92">
        <v>3579.6</v>
      </c>
      <c r="E21" s="178">
        <f>SUM(C21:D23)</f>
        <v>4970.3999999999996</v>
      </c>
      <c r="F21" s="54" t="s">
        <v>290</v>
      </c>
      <c r="I21" s="78">
        <v>40826</v>
      </c>
      <c r="K21" s="87"/>
    </row>
    <row r="22" spans="1:11" ht="12.75" customHeight="1" x14ac:dyDescent="0.2">
      <c r="A22" s="177"/>
      <c r="B22" s="56" t="s">
        <v>264</v>
      </c>
      <c r="C22" s="55"/>
      <c r="D22" s="92">
        <v>592.79999999999995</v>
      </c>
      <c r="E22" s="178"/>
      <c r="F22" s="54" t="s">
        <v>266</v>
      </c>
      <c r="G22" s="44" t="s">
        <v>111</v>
      </c>
      <c r="I22" s="78" t="s">
        <v>224</v>
      </c>
      <c r="K22" s="87"/>
    </row>
    <row r="23" spans="1:11" ht="12.75" customHeight="1" x14ac:dyDescent="0.2">
      <c r="A23" s="174"/>
      <c r="B23" s="56" t="s">
        <v>267</v>
      </c>
      <c r="C23" s="55"/>
      <c r="D23" s="92">
        <v>798</v>
      </c>
      <c r="E23" s="176"/>
      <c r="F23" s="54" t="s">
        <v>273</v>
      </c>
      <c r="G23" s="44" t="s">
        <v>38</v>
      </c>
      <c r="I23" s="78">
        <v>40830</v>
      </c>
      <c r="K23" s="82"/>
    </row>
    <row r="24" spans="1:11" ht="12.75" customHeight="1" x14ac:dyDescent="0.2">
      <c r="A24" s="143" t="s">
        <v>61</v>
      </c>
      <c r="B24" s="56" t="s">
        <v>291</v>
      </c>
      <c r="C24" s="55"/>
      <c r="D24" s="92">
        <v>2280</v>
      </c>
      <c r="E24" s="60">
        <f>SUM(C24:D24)</f>
        <v>2280</v>
      </c>
      <c r="F24" s="54" t="s">
        <v>292</v>
      </c>
      <c r="G24" s="44" t="s">
        <v>78</v>
      </c>
      <c r="I24" s="78">
        <v>40826</v>
      </c>
      <c r="K24" s="82"/>
    </row>
    <row r="25" spans="1:11" ht="12.75" customHeight="1" x14ac:dyDescent="0.2">
      <c r="A25" s="173" t="s">
        <v>283</v>
      </c>
      <c r="B25" s="56" t="s">
        <v>268</v>
      </c>
      <c r="C25" s="55"/>
      <c r="D25" s="92">
        <v>1185.5999999999999</v>
      </c>
      <c r="E25" s="175">
        <f>SUM(C25:D26)</f>
        <v>3648</v>
      </c>
      <c r="F25" s="54" t="s">
        <v>284</v>
      </c>
      <c r="G25" s="44" t="s">
        <v>78</v>
      </c>
      <c r="I25" s="78"/>
      <c r="K25" s="82"/>
    </row>
    <row r="26" spans="1:11" ht="12.75" customHeight="1" x14ac:dyDescent="0.2">
      <c r="A26" s="174"/>
      <c r="B26" s="56" t="s">
        <v>269</v>
      </c>
      <c r="C26" s="55"/>
      <c r="D26" s="107">
        <v>2462.4</v>
      </c>
      <c r="E26" s="176"/>
      <c r="F26" s="72" t="s">
        <v>230</v>
      </c>
      <c r="G26" s="44" t="s">
        <v>54</v>
      </c>
      <c r="H26" s="44" t="s">
        <v>199</v>
      </c>
      <c r="I26" s="78"/>
    </row>
    <row r="27" spans="1:11" ht="12.75" customHeight="1" x14ac:dyDescent="0.2">
      <c r="A27" s="173" t="s">
        <v>128</v>
      </c>
      <c r="B27" s="56" t="s">
        <v>270</v>
      </c>
      <c r="C27" s="55"/>
      <c r="D27" s="92">
        <v>1710</v>
      </c>
      <c r="E27" s="175">
        <f>SUM(C27:D28)</f>
        <v>2736</v>
      </c>
      <c r="F27" s="54" t="s">
        <v>285</v>
      </c>
      <c r="G27" s="44" t="s">
        <v>78</v>
      </c>
      <c r="I27" s="78">
        <v>40834</v>
      </c>
    </row>
    <row r="28" spans="1:11" ht="12.75" customHeight="1" x14ac:dyDescent="0.2">
      <c r="A28" s="174"/>
      <c r="B28" s="56" t="s">
        <v>271</v>
      </c>
      <c r="C28" s="55"/>
      <c r="D28" s="92">
        <v>1026</v>
      </c>
      <c r="E28" s="176"/>
      <c r="F28" s="54" t="s">
        <v>226</v>
      </c>
      <c r="G28" s="44" t="s">
        <v>38</v>
      </c>
      <c r="I28" s="78">
        <v>40840</v>
      </c>
    </row>
    <row r="29" spans="1:11" ht="12.75" customHeight="1" x14ac:dyDescent="0.2">
      <c r="A29" s="142" t="s">
        <v>90</v>
      </c>
      <c r="B29" s="56" t="s">
        <v>293</v>
      </c>
      <c r="C29" s="55"/>
      <c r="D29" s="92">
        <v>1185.5999999999999</v>
      </c>
      <c r="E29" s="60">
        <f>SUM(C29:D29)</f>
        <v>1185.5999999999999</v>
      </c>
      <c r="F29" s="54" t="s">
        <v>294</v>
      </c>
      <c r="G29" s="44" t="s">
        <v>332</v>
      </c>
      <c r="I29" s="78">
        <v>40843</v>
      </c>
    </row>
    <row r="30" spans="1:11" ht="12.75" customHeight="1" x14ac:dyDescent="0.2">
      <c r="A30" s="144" t="s">
        <v>300</v>
      </c>
      <c r="B30" s="56" t="s">
        <v>301</v>
      </c>
      <c r="C30" s="55"/>
      <c r="D30" s="107">
        <v>4560</v>
      </c>
      <c r="E30" s="60">
        <f>SUM(C30:D30)</f>
        <v>4560</v>
      </c>
      <c r="F30" s="72" t="s">
        <v>302</v>
      </c>
      <c r="G30" s="44" t="s">
        <v>54</v>
      </c>
      <c r="I30" s="78"/>
    </row>
    <row r="31" spans="1:11" ht="12.75" customHeight="1" x14ac:dyDescent="0.2">
      <c r="A31" s="173" t="s">
        <v>313</v>
      </c>
      <c r="B31" s="56" t="s">
        <v>304</v>
      </c>
      <c r="C31" s="55"/>
      <c r="D31" s="92">
        <v>342</v>
      </c>
      <c r="E31" s="175">
        <f>SUM(C31:D35)</f>
        <v>15355.8</v>
      </c>
      <c r="F31" s="54" t="s">
        <v>303</v>
      </c>
      <c r="G31" s="44" t="s">
        <v>48</v>
      </c>
      <c r="I31" s="78">
        <v>40843</v>
      </c>
    </row>
    <row r="32" spans="1:11" ht="12.75" customHeight="1" x14ac:dyDescent="0.2">
      <c r="A32" s="177"/>
      <c r="B32" s="56" t="s">
        <v>305</v>
      </c>
      <c r="C32" s="55"/>
      <c r="D32" s="92">
        <v>5130</v>
      </c>
      <c r="E32" s="178"/>
      <c r="F32" s="54" t="s">
        <v>309</v>
      </c>
      <c r="G32" s="44" t="s">
        <v>78</v>
      </c>
      <c r="I32" s="78">
        <v>40834</v>
      </c>
    </row>
    <row r="33" spans="1:10" ht="12.75" customHeight="1" x14ac:dyDescent="0.2">
      <c r="A33" s="177"/>
      <c r="B33" s="56" t="s">
        <v>306</v>
      </c>
      <c r="C33" s="55"/>
      <c r="D33" s="92">
        <v>3990</v>
      </c>
      <c r="E33" s="178"/>
      <c r="F33" s="54" t="s">
        <v>310</v>
      </c>
      <c r="G33" s="44" t="s">
        <v>78</v>
      </c>
      <c r="I33" s="78">
        <v>40834</v>
      </c>
    </row>
    <row r="34" spans="1:10" ht="12.75" customHeight="1" x14ac:dyDescent="0.2">
      <c r="A34" s="177"/>
      <c r="B34" s="56" t="s">
        <v>307</v>
      </c>
      <c r="C34" s="92">
        <v>4389</v>
      </c>
      <c r="D34" s="55"/>
      <c r="E34" s="178"/>
      <c r="F34" s="54" t="s">
        <v>311</v>
      </c>
      <c r="G34" s="44" t="s">
        <v>48</v>
      </c>
      <c r="I34" s="78">
        <v>40858</v>
      </c>
    </row>
    <row r="35" spans="1:10" ht="12.75" customHeight="1" x14ac:dyDescent="0.2">
      <c r="A35" s="174"/>
      <c r="B35" s="56" t="s">
        <v>308</v>
      </c>
      <c r="C35" s="92"/>
      <c r="D35" s="92">
        <v>1504.8</v>
      </c>
      <c r="E35" s="176"/>
      <c r="F35" s="54" t="s">
        <v>312</v>
      </c>
      <c r="G35" s="44" t="s">
        <v>78</v>
      </c>
      <c r="I35" s="78">
        <v>40834</v>
      </c>
      <c r="J35" s="75">
        <f>D27+D32+D33+D35</f>
        <v>12334.8</v>
      </c>
    </row>
    <row r="36" spans="1:10" ht="12.75" customHeight="1" x14ac:dyDescent="0.2">
      <c r="A36" s="56" t="s">
        <v>103</v>
      </c>
      <c r="B36" s="56" t="s">
        <v>272</v>
      </c>
      <c r="C36" s="92"/>
      <c r="D36" s="92">
        <v>2964</v>
      </c>
      <c r="E36" s="60">
        <f>SUM(C36:D36)</f>
        <v>2964</v>
      </c>
      <c r="F36" s="54" t="s">
        <v>204</v>
      </c>
      <c r="G36" s="44" t="s">
        <v>48</v>
      </c>
      <c r="I36" s="78">
        <v>40834</v>
      </c>
    </row>
    <row r="37" spans="1:10" ht="12.75" customHeight="1" x14ac:dyDescent="0.2">
      <c r="A37" s="173" t="s">
        <v>51</v>
      </c>
      <c r="B37" s="56" t="s">
        <v>295</v>
      </c>
      <c r="C37" s="92"/>
      <c r="D37" s="92">
        <v>1140</v>
      </c>
      <c r="E37" s="175">
        <f>SUM(C37:D38)</f>
        <v>69825</v>
      </c>
      <c r="F37" s="54" t="s">
        <v>226</v>
      </c>
      <c r="G37" s="44" t="s">
        <v>38</v>
      </c>
      <c r="I37" s="78">
        <v>40847</v>
      </c>
    </row>
    <row r="38" spans="1:10" ht="12.75" customHeight="1" x14ac:dyDescent="0.2">
      <c r="A38" s="174"/>
      <c r="B38" s="56" t="s">
        <v>314</v>
      </c>
      <c r="C38" s="92">
        <v>68685</v>
      </c>
      <c r="D38" s="55"/>
      <c r="E38" s="176"/>
      <c r="F38" s="54" t="s">
        <v>311</v>
      </c>
      <c r="G38" s="44" t="s">
        <v>48</v>
      </c>
      <c r="I38" s="78">
        <v>40858</v>
      </c>
      <c r="J38" s="75">
        <f>C34+C38</f>
        <v>73074</v>
      </c>
    </row>
    <row r="39" spans="1:10" ht="12.75" customHeight="1" x14ac:dyDescent="0.2">
      <c r="A39" s="173" t="s">
        <v>317</v>
      </c>
      <c r="B39" s="56" t="s">
        <v>296</v>
      </c>
      <c r="C39" s="55"/>
      <c r="D39" s="92">
        <v>1710</v>
      </c>
      <c r="E39" s="175">
        <f>SUM(C39:D49)</f>
        <v>92562.2</v>
      </c>
      <c r="F39" s="54" t="s">
        <v>318</v>
      </c>
      <c r="G39" s="44" t="s">
        <v>48</v>
      </c>
      <c r="I39" s="78">
        <v>40847</v>
      </c>
    </row>
    <row r="40" spans="1:10" ht="12.75" customHeight="1" x14ac:dyDescent="0.2">
      <c r="A40" s="177"/>
      <c r="B40" s="56" t="s">
        <v>297</v>
      </c>
      <c r="C40" s="55"/>
      <c r="D40" s="92">
        <v>3420</v>
      </c>
      <c r="E40" s="178"/>
      <c r="F40" s="54" t="s">
        <v>319</v>
      </c>
      <c r="G40" s="44" t="s">
        <v>48</v>
      </c>
      <c r="I40" s="78">
        <v>40848</v>
      </c>
    </row>
    <row r="41" spans="1:10" ht="12.75" customHeight="1" x14ac:dyDescent="0.2">
      <c r="A41" s="177"/>
      <c r="B41" s="56" t="s">
        <v>298</v>
      </c>
      <c r="C41" s="55"/>
      <c r="D41" s="107">
        <v>592.79999999999995</v>
      </c>
      <c r="E41" s="178"/>
      <c r="F41" s="72" t="s">
        <v>320</v>
      </c>
      <c r="G41" s="44" t="s">
        <v>54</v>
      </c>
      <c r="I41" s="78"/>
    </row>
    <row r="42" spans="1:10" ht="12.75" customHeight="1" x14ac:dyDescent="0.2">
      <c r="A42" s="177"/>
      <c r="B42" s="56" t="s">
        <v>299</v>
      </c>
      <c r="C42" s="55"/>
      <c r="D42" s="92">
        <v>15048</v>
      </c>
      <c r="E42" s="178"/>
      <c r="F42" s="54" t="s">
        <v>273</v>
      </c>
      <c r="G42" s="44" t="s">
        <v>38</v>
      </c>
      <c r="I42" s="78">
        <v>40837</v>
      </c>
    </row>
    <row r="43" spans="1:10" ht="12.75" customHeight="1" x14ac:dyDescent="0.2">
      <c r="A43" s="177"/>
      <c r="B43" s="146" t="s">
        <v>321</v>
      </c>
      <c r="C43" s="96">
        <v>9028.7999999999993</v>
      </c>
      <c r="D43" s="51"/>
      <c r="E43" s="178"/>
      <c r="F43" s="54" t="s">
        <v>53</v>
      </c>
      <c r="G43" s="44" t="s">
        <v>48</v>
      </c>
      <c r="I43" s="78">
        <v>40847</v>
      </c>
    </row>
    <row r="44" spans="1:10" ht="12.75" customHeight="1" x14ac:dyDescent="0.2">
      <c r="A44" s="177"/>
      <c r="B44" s="146" t="s">
        <v>322</v>
      </c>
      <c r="C44" s="96">
        <v>6019.2</v>
      </c>
      <c r="D44" s="51"/>
      <c r="E44" s="178"/>
      <c r="F44" s="54" t="s">
        <v>53</v>
      </c>
      <c r="G44" s="44" t="s">
        <v>48</v>
      </c>
    </row>
    <row r="45" spans="1:10" ht="12.75" customHeight="1" x14ac:dyDescent="0.2">
      <c r="A45" s="177"/>
      <c r="B45" s="146" t="s">
        <v>323</v>
      </c>
      <c r="C45" s="51"/>
      <c r="D45" s="152">
        <v>7410</v>
      </c>
      <c r="E45" s="178"/>
      <c r="F45" s="72" t="s">
        <v>241</v>
      </c>
      <c r="G45" s="44" t="s">
        <v>54</v>
      </c>
      <c r="I45" s="78"/>
    </row>
    <row r="46" spans="1:10" ht="12.75" customHeight="1" x14ac:dyDescent="0.2">
      <c r="A46" s="177"/>
      <c r="B46" s="150" t="s">
        <v>342</v>
      </c>
      <c r="C46" s="51"/>
      <c r="D46" s="96">
        <v>1436.4</v>
      </c>
      <c r="E46" s="178"/>
      <c r="F46" s="54" t="s">
        <v>123</v>
      </c>
      <c r="G46" s="44" t="s">
        <v>78</v>
      </c>
      <c r="I46" s="78"/>
    </row>
    <row r="47" spans="1:10" ht="12.75" customHeight="1" x14ac:dyDescent="0.2">
      <c r="A47" s="177"/>
      <c r="B47" s="150" t="s">
        <v>343</v>
      </c>
      <c r="C47" s="51"/>
      <c r="D47" s="96">
        <v>31806</v>
      </c>
      <c r="E47" s="178"/>
      <c r="F47" s="54" t="s">
        <v>126</v>
      </c>
      <c r="G47" s="44" t="s">
        <v>48</v>
      </c>
      <c r="I47" s="78">
        <v>40840</v>
      </c>
    </row>
    <row r="48" spans="1:10" ht="12.75" customHeight="1" x14ac:dyDescent="0.2">
      <c r="A48" s="177"/>
      <c r="B48" s="150" t="s">
        <v>344</v>
      </c>
      <c r="C48" s="51"/>
      <c r="D48" s="96">
        <v>11571</v>
      </c>
      <c r="E48" s="178"/>
      <c r="F48" s="54" t="s">
        <v>345</v>
      </c>
      <c r="G48" s="44" t="s">
        <v>48</v>
      </c>
      <c r="I48" s="78">
        <v>40850</v>
      </c>
    </row>
    <row r="49" spans="1:11" ht="12.75" customHeight="1" x14ac:dyDescent="0.2">
      <c r="A49" s="174"/>
      <c r="B49" s="150" t="s">
        <v>346</v>
      </c>
      <c r="C49" s="51"/>
      <c r="D49" s="96">
        <v>4520</v>
      </c>
      <c r="E49" s="176"/>
      <c r="F49" s="54" t="s">
        <v>351</v>
      </c>
      <c r="G49" s="44" t="s">
        <v>48</v>
      </c>
      <c r="I49" s="78">
        <v>40847</v>
      </c>
    </row>
    <row r="50" spans="1:11" ht="12.75" customHeight="1" x14ac:dyDescent="0.2">
      <c r="A50" s="173" t="s">
        <v>330</v>
      </c>
      <c r="B50" s="147" t="s">
        <v>324</v>
      </c>
      <c r="C50" s="51"/>
      <c r="D50" s="96">
        <v>1500</v>
      </c>
      <c r="E50" s="175">
        <f>SUM(C50:D56)</f>
        <v>17083.800000000003</v>
      </c>
      <c r="F50" s="54" t="s">
        <v>66</v>
      </c>
      <c r="G50" s="44" t="s">
        <v>48</v>
      </c>
      <c r="I50" s="78">
        <v>40851</v>
      </c>
    </row>
    <row r="51" spans="1:11" ht="12.75" customHeight="1" x14ac:dyDescent="0.2">
      <c r="A51" s="177"/>
      <c r="B51" s="147" t="s">
        <v>325</v>
      </c>
      <c r="C51" s="51"/>
      <c r="D51" s="96">
        <v>592.79999999999995</v>
      </c>
      <c r="E51" s="178"/>
      <c r="F51" s="54" t="s">
        <v>331</v>
      </c>
      <c r="G51" s="44" t="s">
        <v>48</v>
      </c>
      <c r="I51" s="78">
        <v>40921</v>
      </c>
    </row>
    <row r="52" spans="1:11" ht="12.75" customHeight="1" x14ac:dyDescent="0.2">
      <c r="A52" s="177"/>
      <c r="B52" s="147" t="s">
        <v>326</v>
      </c>
      <c r="C52" s="51"/>
      <c r="D52" s="96">
        <v>296.39999999999998</v>
      </c>
      <c r="E52" s="178"/>
      <c r="F52" s="54" t="s">
        <v>206</v>
      </c>
      <c r="G52" s="44" t="s">
        <v>38</v>
      </c>
      <c r="I52" s="78">
        <v>40840</v>
      </c>
    </row>
    <row r="53" spans="1:11" ht="12.75" customHeight="1" x14ac:dyDescent="0.2">
      <c r="A53" s="177"/>
      <c r="B53" s="147" t="s">
        <v>327</v>
      </c>
      <c r="C53" s="51"/>
      <c r="D53" s="96">
        <v>889.2</v>
      </c>
      <c r="E53" s="178"/>
      <c r="F53" s="54" t="s">
        <v>335</v>
      </c>
      <c r="G53" s="44" t="s">
        <v>38</v>
      </c>
      <c r="I53" s="78">
        <v>40847</v>
      </c>
    </row>
    <row r="54" spans="1:11" ht="12.75" customHeight="1" x14ac:dyDescent="0.2">
      <c r="A54" s="177"/>
      <c r="B54" s="147" t="s">
        <v>328</v>
      </c>
      <c r="C54" s="51"/>
      <c r="D54" s="96">
        <v>2223</v>
      </c>
      <c r="E54" s="178"/>
      <c r="F54" s="54" t="s">
        <v>469</v>
      </c>
      <c r="G54" s="44" t="s">
        <v>48</v>
      </c>
      <c r="I54" s="78">
        <v>40959</v>
      </c>
      <c r="J54" s="75">
        <f>'August ''11'!D22+D54</f>
        <v>4332</v>
      </c>
    </row>
    <row r="55" spans="1:11" ht="12.75" customHeight="1" x14ac:dyDescent="0.2">
      <c r="A55" s="177"/>
      <c r="B55" s="151" t="s">
        <v>314</v>
      </c>
      <c r="C55" s="51"/>
      <c r="D55" s="96">
        <v>6840</v>
      </c>
      <c r="E55" s="178"/>
      <c r="F55" s="54" t="s">
        <v>353</v>
      </c>
      <c r="G55" s="44" t="s">
        <v>48</v>
      </c>
      <c r="I55" s="78">
        <v>40840</v>
      </c>
    </row>
    <row r="56" spans="1:11" ht="12.75" customHeight="1" x14ac:dyDescent="0.2">
      <c r="A56" s="174"/>
      <c r="B56" s="151" t="s">
        <v>355</v>
      </c>
      <c r="C56" s="51"/>
      <c r="D56" s="96">
        <v>4742.3999999999996</v>
      </c>
      <c r="E56" s="176"/>
      <c r="F56" s="54" t="s">
        <v>354</v>
      </c>
      <c r="G56" s="44" t="s">
        <v>78</v>
      </c>
      <c r="I56" s="78">
        <v>40840</v>
      </c>
    </row>
    <row r="57" spans="1:11" ht="12.75" customHeight="1" x14ac:dyDescent="0.2">
      <c r="A57" s="173" t="s">
        <v>33</v>
      </c>
      <c r="B57" s="140" t="s">
        <v>329</v>
      </c>
      <c r="C57" s="96">
        <v>6019.2</v>
      </c>
      <c r="D57" s="51"/>
      <c r="E57" s="175">
        <f>SUM(C57:D58)</f>
        <v>12038.4</v>
      </c>
      <c r="F57" s="54" t="s">
        <v>53</v>
      </c>
      <c r="G57" s="44" t="s">
        <v>48</v>
      </c>
      <c r="I57" s="78">
        <v>40847</v>
      </c>
      <c r="J57" s="75">
        <f>C57+C44+C43</f>
        <v>21067.199999999997</v>
      </c>
      <c r="K57" s="82"/>
    </row>
    <row r="58" spans="1:11" ht="12.75" customHeight="1" x14ac:dyDescent="0.2">
      <c r="A58" s="174"/>
      <c r="B58" s="148" t="s">
        <v>333</v>
      </c>
      <c r="C58" s="96">
        <v>6019.2</v>
      </c>
      <c r="D58" s="55"/>
      <c r="E58" s="176"/>
      <c r="F58" s="54" t="s">
        <v>134</v>
      </c>
      <c r="G58" s="44" t="s">
        <v>48</v>
      </c>
      <c r="I58" s="78">
        <v>40877</v>
      </c>
      <c r="K58" s="82"/>
    </row>
    <row r="59" spans="1:11" ht="12.75" customHeight="1" x14ac:dyDescent="0.2">
      <c r="A59" s="173" t="s">
        <v>135</v>
      </c>
      <c r="B59" s="150" t="s">
        <v>347</v>
      </c>
      <c r="C59" s="51"/>
      <c r="D59" s="107">
        <v>2052</v>
      </c>
      <c r="E59" s="175">
        <f>SUM(C59:D61)</f>
        <v>14364</v>
      </c>
      <c r="F59" s="72" t="s">
        <v>348</v>
      </c>
      <c r="G59" s="44" t="s">
        <v>54</v>
      </c>
      <c r="I59" s="78"/>
      <c r="K59" s="82"/>
    </row>
    <row r="60" spans="1:11" ht="12.75" customHeight="1" x14ac:dyDescent="0.2">
      <c r="A60" s="177"/>
      <c r="B60" s="151" t="s">
        <v>356</v>
      </c>
      <c r="C60" s="51"/>
      <c r="D60" s="92">
        <v>10260</v>
      </c>
      <c r="E60" s="178"/>
      <c r="F60" s="54" t="s">
        <v>357</v>
      </c>
      <c r="G60" s="44" t="s">
        <v>78</v>
      </c>
      <c r="I60" s="78">
        <v>40843</v>
      </c>
      <c r="K60" s="82"/>
    </row>
    <row r="61" spans="1:11" ht="12.75" customHeight="1" x14ac:dyDescent="0.2">
      <c r="A61" s="174"/>
      <c r="B61" s="151" t="s">
        <v>358</v>
      </c>
      <c r="C61" s="51"/>
      <c r="D61" s="92">
        <v>2052</v>
      </c>
      <c r="E61" s="176"/>
      <c r="F61" s="54" t="s">
        <v>359</v>
      </c>
      <c r="G61" s="44" t="s">
        <v>48</v>
      </c>
      <c r="I61" s="78">
        <v>40849</v>
      </c>
      <c r="K61" s="82"/>
    </row>
    <row r="62" spans="1:11" ht="12.75" customHeight="1" x14ac:dyDescent="0.2">
      <c r="A62" s="173" t="s">
        <v>337</v>
      </c>
      <c r="B62" s="148" t="s">
        <v>334</v>
      </c>
      <c r="C62" s="55"/>
      <c r="D62" s="92">
        <v>6156</v>
      </c>
      <c r="E62" s="175">
        <f>SUM(C62:D64)</f>
        <v>12359.2</v>
      </c>
      <c r="F62" s="54" t="s">
        <v>137</v>
      </c>
      <c r="G62" s="44" t="s">
        <v>38</v>
      </c>
      <c r="I62" s="78">
        <v>40843</v>
      </c>
      <c r="K62" s="82"/>
    </row>
    <row r="63" spans="1:11" ht="12.75" customHeight="1" x14ac:dyDescent="0.2">
      <c r="A63" s="177"/>
      <c r="B63" s="149" t="s">
        <v>336</v>
      </c>
      <c r="C63" s="55"/>
      <c r="D63" s="92">
        <v>5200</v>
      </c>
      <c r="E63" s="178"/>
      <c r="F63" s="54" t="s">
        <v>66</v>
      </c>
      <c r="G63" s="44" t="s">
        <v>48</v>
      </c>
      <c r="I63" s="78">
        <v>40851</v>
      </c>
      <c r="J63" s="75">
        <f>D63+D50</f>
        <v>6700</v>
      </c>
      <c r="K63" s="82"/>
    </row>
    <row r="64" spans="1:11" ht="12.75" customHeight="1" x14ac:dyDescent="0.2">
      <c r="A64" s="174"/>
      <c r="B64" s="148" t="s">
        <v>338</v>
      </c>
      <c r="C64" s="55"/>
      <c r="D64" s="92">
        <v>1003.2</v>
      </c>
      <c r="E64" s="176"/>
      <c r="F64" s="54" t="s">
        <v>340</v>
      </c>
      <c r="G64" s="44" t="s">
        <v>78</v>
      </c>
      <c r="I64" s="78">
        <v>40850</v>
      </c>
      <c r="K64" s="82"/>
    </row>
    <row r="65" spans="1:11" ht="12.75" customHeight="1" x14ac:dyDescent="0.2">
      <c r="A65" s="173" t="s">
        <v>39</v>
      </c>
      <c r="B65" s="149" t="s">
        <v>339</v>
      </c>
      <c r="C65" s="55"/>
      <c r="D65" s="92">
        <v>1778.4</v>
      </c>
      <c r="E65" s="175">
        <f>SUM(C65:D67)</f>
        <v>30232.800000000003</v>
      </c>
      <c r="F65" s="54" t="s">
        <v>226</v>
      </c>
      <c r="G65" s="44" t="s">
        <v>38</v>
      </c>
      <c r="I65" s="78">
        <v>40847</v>
      </c>
      <c r="K65" s="82"/>
    </row>
    <row r="66" spans="1:11" ht="12.75" customHeight="1" x14ac:dyDescent="0.2">
      <c r="A66" s="177"/>
      <c r="B66" s="149" t="s">
        <v>349</v>
      </c>
      <c r="C66" s="55"/>
      <c r="D66" s="92">
        <v>23438.400000000001</v>
      </c>
      <c r="E66" s="178"/>
      <c r="F66" s="54" t="s">
        <v>350</v>
      </c>
      <c r="G66" s="44" t="s">
        <v>38</v>
      </c>
      <c r="I66" s="78">
        <v>40954</v>
      </c>
      <c r="K66" s="82"/>
    </row>
    <row r="67" spans="1:11" ht="12.75" customHeight="1" x14ac:dyDescent="0.2">
      <c r="A67" s="174"/>
      <c r="B67" s="151" t="s">
        <v>360</v>
      </c>
      <c r="C67" s="55"/>
      <c r="D67" s="92">
        <v>5016</v>
      </c>
      <c r="E67" s="176"/>
      <c r="F67" s="54" t="s">
        <v>363</v>
      </c>
      <c r="G67" s="44" t="s">
        <v>78</v>
      </c>
      <c r="I67" s="78">
        <v>40850</v>
      </c>
      <c r="K67" s="82"/>
    </row>
    <row r="68" spans="1:11" ht="12.75" customHeight="1" x14ac:dyDescent="0.2">
      <c r="A68" s="173" t="s">
        <v>43</v>
      </c>
      <c r="B68" s="148" t="s">
        <v>361</v>
      </c>
      <c r="C68" s="55"/>
      <c r="D68" s="92">
        <v>400</v>
      </c>
      <c r="E68" s="175">
        <f>SUM(C68:D69)</f>
        <v>1084</v>
      </c>
      <c r="F68" s="54" t="s">
        <v>170</v>
      </c>
      <c r="G68" s="44" t="s">
        <v>38</v>
      </c>
      <c r="I68" s="78">
        <v>40848</v>
      </c>
      <c r="K68" s="82"/>
    </row>
    <row r="69" spans="1:11" ht="13.5" customHeight="1" thickBot="1" x14ac:dyDescent="0.25">
      <c r="A69" s="174"/>
      <c r="B69" s="140" t="s">
        <v>362</v>
      </c>
      <c r="C69" s="64"/>
      <c r="D69" s="99">
        <v>684</v>
      </c>
      <c r="E69" s="179"/>
      <c r="F69" s="54" t="s">
        <v>357</v>
      </c>
      <c r="G69" s="44" t="s">
        <v>48</v>
      </c>
      <c r="I69" s="78">
        <v>40849</v>
      </c>
      <c r="K69" s="82"/>
    </row>
    <row r="70" spans="1:11" ht="12.75" thickTop="1" x14ac:dyDescent="0.2">
      <c r="C70" s="59">
        <f>SUM(C4:C69)</f>
        <v>100160.4</v>
      </c>
      <c r="D70" s="59">
        <f>SUM(D4:D69)</f>
        <v>328813.30000000005</v>
      </c>
      <c r="E70" s="59">
        <f>SUM(E4:E69)</f>
        <v>428973.7</v>
      </c>
      <c r="H70" s="180">
        <f>SUM(C70:D70)</f>
        <v>428973.70000000007</v>
      </c>
      <c r="I70" s="181"/>
      <c r="K70" s="82"/>
    </row>
    <row r="71" spans="1:11" x14ac:dyDescent="0.2">
      <c r="C71" s="98"/>
      <c r="D71" s="98"/>
      <c r="E71" s="98"/>
      <c r="H71" s="97"/>
      <c r="K71" s="82"/>
    </row>
  </sheetData>
  <mergeCells count="31">
    <mergeCell ref="A31:A35"/>
    <mergeCell ref="E31:E35"/>
    <mergeCell ref="A62:A64"/>
    <mergeCell ref="E62:E64"/>
    <mergeCell ref="A57:A58"/>
    <mergeCell ref="E57:E58"/>
    <mergeCell ref="A37:A38"/>
    <mergeCell ref="E37:E38"/>
    <mergeCell ref="A39:A49"/>
    <mergeCell ref="E39:E49"/>
    <mergeCell ref="A50:A56"/>
    <mergeCell ref="E50:E56"/>
    <mergeCell ref="A59:A61"/>
    <mergeCell ref="E59:E61"/>
    <mergeCell ref="A27:A28"/>
    <mergeCell ref="E27:E28"/>
    <mergeCell ref="A12:A20"/>
    <mergeCell ref="E12:E20"/>
    <mergeCell ref="E21:E23"/>
    <mergeCell ref="A21:A23"/>
    <mergeCell ref="E4:E7"/>
    <mergeCell ref="A4:A7"/>
    <mergeCell ref="A9:A11"/>
    <mergeCell ref="E9:E11"/>
    <mergeCell ref="A25:A26"/>
    <mergeCell ref="E25:E26"/>
    <mergeCell ref="A65:A67"/>
    <mergeCell ref="E65:E67"/>
    <mergeCell ref="E68:E69"/>
    <mergeCell ref="A68:A69"/>
    <mergeCell ref="H70:I70"/>
  </mergeCells>
  <phoneticPr fontId="5" type="noConversion"/>
  <printOptions horizontalCentered="1"/>
  <pageMargins left="0.74803149606299213" right="0.74803149606299213" top="0.59055118110236227" bottom="0.39370078740157483" header="0.31496062992125984" footer="0.51181102362204722"/>
  <pageSetup paperSize="9" orientation="portrait" horizontalDpi="300" verticalDpi="300" r:id="rId1"/>
  <headerFooter alignWithMargins="0">
    <oddHeader>&amp;C&amp;"Arial Black,Regular"&amp;12AGRIGEL (PTY)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2011</vt:lpstr>
      <vt:lpstr>March '11</vt:lpstr>
      <vt:lpstr>April '11</vt:lpstr>
      <vt:lpstr>May '11</vt:lpstr>
      <vt:lpstr>June '11</vt:lpstr>
      <vt:lpstr>July '11</vt:lpstr>
      <vt:lpstr>August '11</vt:lpstr>
      <vt:lpstr>September '11</vt:lpstr>
      <vt:lpstr>October '11</vt:lpstr>
      <vt:lpstr>November '11</vt:lpstr>
      <vt:lpstr>December '11</vt:lpstr>
      <vt:lpstr>January '12</vt:lpstr>
      <vt:lpstr>February '12</vt:lpstr>
      <vt:lpstr>Accounts</vt:lpstr>
      <vt:lpstr>Farmers</vt:lpstr>
      <vt:lpstr>'2011'!Print_Area</vt:lpstr>
      <vt:lpstr>'August ''11'!Print_Area</vt:lpstr>
      <vt:lpstr>'December ''11'!Print_Area</vt:lpstr>
      <vt:lpstr>'February ''12'!Print_Area</vt:lpstr>
      <vt:lpstr>'January ''12'!Print_Area</vt:lpstr>
      <vt:lpstr>'July ''11'!Print_Area</vt:lpstr>
      <vt:lpstr>'June ''11'!Print_Area</vt:lpstr>
      <vt:lpstr>'March ''11'!Print_Area</vt:lpstr>
      <vt:lpstr>'November ''11'!Print_Area</vt:lpstr>
      <vt:lpstr>'October ''11'!Print_Area</vt:lpstr>
      <vt:lpstr>'September ''11'!Print_Area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PREMAC</dc:creator>
  <cp:lastModifiedBy>Nicole Geldenhuys</cp:lastModifiedBy>
  <cp:lastPrinted>2012-02-03T07:08:45Z</cp:lastPrinted>
  <dcterms:created xsi:type="dcterms:W3CDTF">2006-11-23T12:25:46Z</dcterms:created>
  <dcterms:modified xsi:type="dcterms:W3CDTF">2014-10-21T07:15:47Z</dcterms:modified>
</cp:coreProperties>
</file>